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I:\AMPRION\F-GT\N\N-B\60-KWK basierte Umlagen (ÜNB)\80-Sonstiges\AG KWK-Förderung\Obmannschaft 2024\Jahresabrechnung\Veröffentlichung\"/>
    </mc:Choice>
  </mc:AlternateContent>
  <xr:revisionPtr revIDLastSave="0" documentId="13_ncr:1_{4B23677D-186C-4B7D-A947-F52F442A912A}" xr6:coauthVersionLast="47" xr6:coauthVersionMax="47" xr10:uidLastSave="{00000000-0000-0000-0000-000000000000}"/>
  <bookViews>
    <workbookView xWindow="-120" yWindow="-120" windowWidth="29040" windowHeight="15840" tabRatio="828" activeTab="5" xr2:uid="{00000000-000D-0000-FFFF-FFFF00000000}"/>
  </bookViews>
  <sheets>
    <sheet name="Anlage 1a_Zuschlagszahlungen" sheetId="46" r:id="rId1"/>
    <sheet name="Anlage 1b_Abzüge, Pflicht, Boni" sheetId="36" r:id="rId2"/>
    <sheet name="Anlage 1c_Korrekturen" sheetId="47" r:id="rId3"/>
    <sheet name="Anlage 2a_Letztverbrauch" sheetId="19" r:id="rId4"/>
    <sheet name="Anlage 2b_Korrekturen" sheetId="35" r:id="rId5"/>
    <sheet name="Anlage 3_Zusammenfassung" sheetId="21" r:id="rId6"/>
  </sheets>
  <definedNames>
    <definedName name="_xlnm._FilterDatabase" localSheetId="0" hidden="1">'Anlage 1a_Zuschlagszahlungen'!$A$2:$F$1665</definedName>
    <definedName name="_xlnm._FilterDatabase" localSheetId="2" hidden="1">'Anlage 1c_Korrekturen'!$B$403:$L$403</definedName>
    <definedName name="_xlnm._FilterDatabase" localSheetId="5" hidden="1">'Anlage 3_Zusammenfassung'!$A$3:$L$4453</definedName>
    <definedName name="Auswahlliste">#REF!</definedName>
    <definedName name="_xlnm.Print_Area" localSheetId="0">'Anlage 1a_Zuschlagszahlungen'!$A$1:$E$1658</definedName>
    <definedName name="_xlnm.Print_Area" localSheetId="4">'Anlage 2b_Korrekturen'!$A$1:$F$1130</definedName>
    <definedName name="Print_Area" localSheetId="3">'Anlage 2a_Letztverbrauch'!$A$1:$H$1864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7" i="21" l="1"/>
  <c r="F705" i="21"/>
  <c r="F2596" i="21"/>
  <c r="F202" i="35"/>
  <c r="E202" i="35"/>
  <c r="D202" i="35"/>
  <c r="E482" i="35"/>
  <c r="E2810" i="19"/>
  <c r="K403" i="47"/>
  <c r="I403" i="47"/>
  <c r="H403" i="47"/>
  <c r="G403" i="47"/>
  <c r="F403" i="47"/>
  <c r="E403" i="47"/>
  <c r="D403" i="47"/>
  <c r="E1130" i="35"/>
  <c r="D1130" i="35"/>
  <c r="F2450" i="21"/>
  <c r="B2450" i="21" l="1"/>
  <c r="C2450" i="21"/>
  <c r="B3696" i="21"/>
  <c r="C4312" i="21"/>
  <c r="C3930" i="21"/>
  <c r="D912" i="35"/>
  <c r="C3527" i="21"/>
  <c r="F3381" i="21"/>
  <c r="D565" i="35"/>
  <c r="C1534" i="21"/>
  <c r="B1534" i="21"/>
  <c r="G705" i="21"/>
  <c r="E705" i="21"/>
  <c r="B705" i="21"/>
  <c r="B4312" i="21" l="1"/>
  <c r="D4312" i="21" s="1"/>
  <c r="D3381" i="21"/>
  <c r="C3381" i="21"/>
  <c r="D2450" i="21"/>
  <c r="E2450" i="21" s="1"/>
  <c r="D1534" i="21"/>
  <c r="B3381" i="21"/>
  <c r="E3381" i="21" s="1"/>
  <c r="A3527" i="21"/>
  <c r="B3527" i="21"/>
  <c r="A2596" i="21"/>
  <c r="B2596" i="21"/>
  <c r="L494" i="47"/>
  <c r="L490" i="47"/>
  <c r="L491" i="47"/>
  <c r="L492" i="47"/>
  <c r="L493" i="47"/>
  <c r="C705" i="21"/>
  <c r="D705" i="21"/>
  <c r="J403" i="47"/>
  <c r="L403" i="47" s="1"/>
  <c r="B704" i="46"/>
  <c r="C367" i="21"/>
  <c r="A835" i="21"/>
  <c r="B7" i="46"/>
  <c r="B2849" i="19"/>
  <c r="B367" i="21"/>
  <c r="F1130" i="35"/>
  <c r="G2849" i="19"/>
  <c r="F2849" i="19"/>
  <c r="E2849" i="19"/>
  <c r="D2849" i="19"/>
  <c r="C2849" i="19"/>
  <c r="E2832" i="19"/>
  <c r="F2832" i="19"/>
  <c r="G2832" i="19"/>
  <c r="H2832" i="19"/>
  <c r="I2832" i="19"/>
  <c r="J2832" i="19"/>
  <c r="D2832" i="19"/>
  <c r="C2832" i="19"/>
  <c r="B2832" i="19"/>
  <c r="C2653" i="19"/>
  <c r="D2653" i="19"/>
  <c r="E2653" i="19"/>
  <c r="F2653" i="19"/>
  <c r="B2653" i="19"/>
  <c r="G2655" i="19"/>
  <c r="G2656" i="19"/>
  <c r="G2657" i="19"/>
  <c r="G2658" i="19"/>
  <c r="G2659" i="19"/>
  <c r="G2660" i="19"/>
  <c r="G2661" i="19"/>
  <c r="G2662" i="19"/>
  <c r="G2663" i="19"/>
  <c r="G2664" i="19"/>
  <c r="G2665" i="19"/>
  <c r="G2666" i="19"/>
  <c r="G2667" i="19"/>
  <c r="G2668" i="19"/>
  <c r="G2669" i="19"/>
  <c r="G2670" i="19"/>
  <c r="G2671" i="19"/>
  <c r="G2672" i="19"/>
  <c r="G2673" i="19"/>
  <c r="G2674" i="19"/>
  <c r="G2675" i="19"/>
  <c r="G2676" i="19"/>
  <c r="G2677" i="19"/>
  <c r="G2678" i="19"/>
  <c r="G2679" i="19"/>
  <c r="G2680" i="19"/>
  <c r="G2681" i="19"/>
  <c r="G2682" i="19"/>
  <c r="G2683" i="19"/>
  <c r="G2684" i="19"/>
  <c r="G2685" i="19"/>
  <c r="G2686" i="19"/>
  <c r="G2687" i="19"/>
  <c r="G2688" i="19"/>
  <c r="G2689" i="19"/>
  <c r="G2690" i="19"/>
  <c r="G2691" i="19"/>
  <c r="G2692" i="19"/>
  <c r="G2693" i="19"/>
  <c r="G2694" i="19"/>
  <c r="G2695" i="19"/>
  <c r="G2696" i="19"/>
  <c r="G2697" i="19"/>
  <c r="G2698" i="19"/>
  <c r="G2699" i="19"/>
  <c r="G2700" i="19"/>
  <c r="G2701" i="19"/>
  <c r="G2702" i="19"/>
  <c r="G2703" i="19"/>
  <c r="G2704" i="19"/>
  <c r="G2705" i="19"/>
  <c r="G2706" i="19"/>
  <c r="G2707" i="19"/>
  <c r="G2708" i="19"/>
  <c r="G2709" i="19"/>
  <c r="G2710" i="19"/>
  <c r="G2711" i="19"/>
  <c r="G2712" i="19"/>
  <c r="G2713" i="19"/>
  <c r="G2714" i="19"/>
  <c r="G2715" i="19"/>
  <c r="G2716" i="19"/>
  <c r="G2717" i="19"/>
  <c r="G2718" i="19"/>
  <c r="G2719" i="19"/>
  <c r="G2720" i="19"/>
  <c r="G2721" i="19"/>
  <c r="G2722" i="19"/>
  <c r="G2723" i="19"/>
  <c r="G2724" i="19"/>
  <c r="G2725" i="19"/>
  <c r="G2726" i="19"/>
  <c r="G2727" i="19"/>
  <c r="G2728" i="19"/>
  <c r="G2729" i="19"/>
  <c r="G2730" i="19"/>
  <c r="G2731" i="19"/>
  <c r="G2732" i="19"/>
  <c r="G2733" i="19"/>
  <c r="G2734" i="19"/>
  <c r="G2735" i="19"/>
  <c r="G2736" i="19"/>
  <c r="G2737" i="19"/>
  <c r="G2738" i="19"/>
  <c r="G2739" i="19"/>
  <c r="G2740" i="19"/>
  <c r="G2741" i="19"/>
  <c r="G2742" i="19"/>
  <c r="G2743" i="19"/>
  <c r="G2744" i="19"/>
  <c r="G2745" i="19"/>
  <c r="G2746" i="19"/>
  <c r="G2747" i="19"/>
  <c r="G2748" i="19"/>
  <c r="G2749" i="19"/>
  <c r="G2750" i="19"/>
  <c r="G2751" i="19"/>
  <c r="G2752" i="19"/>
  <c r="G2753" i="19"/>
  <c r="G2754" i="19"/>
  <c r="G2755" i="19"/>
  <c r="G2756" i="19"/>
  <c r="G2757" i="19"/>
  <c r="G2758" i="19"/>
  <c r="G2759" i="19"/>
  <c r="G2760" i="19"/>
  <c r="G2761" i="19"/>
  <c r="G2762" i="19"/>
  <c r="G2763" i="19"/>
  <c r="G2764" i="19"/>
  <c r="G2765" i="19"/>
  <c r="G2766" i="19"/>
  <c r="G2767" i="19"/>
  <c r="G2768" i="19"/>
  <c r="G2769" i="19"/>
  <c r="G2770" i="19"/>
  <c r="G2771" i="19"/>
  <c r="G2772" i="19"/>
  <c r="G2773" i="19"/>
  <c r="G2774" i="19"/>
  <c r="G2775" i="19"/>
  <c r="G2776" i="19"/>
  <c r="G2777" i="19"/>
  <c r="G2778" i="19"/>
  <c r="G2779" i="19"/>
  <c r="G2780" i="19"/>
  <c r="G2781" i="19"/>
  <c r="G2782" i="19"/>
  <c r="G2783" i="19"/>
  <c r="G2784" i="19"/>
  <c r="G2785" i="19"/>
  <c r="G2786" i="19"/>
  <c r="G2787" i="19"/>
  <c r="G2788" i="19"/>
  <c r="G2789" i="19"/>
  <c r="G2790" i="19"/>
  <c r="G2791" i="19"/>
  <c r="G2792" i="19"/>
  <c r="G2793" i="19"/>
  <c r="G2654" i="19"/>
  <c r="F1722" i="19"/>
  <c r="E1722" i="19"/>
  <c r="D1722" i="19"/>
  <c r="C1722" i="19"/>
  <c r="B3930" i="21"/>
  <c r="D3930" i="21" s="1"/>
  <c r="D3931" i="21"/>
  <c r="D3932" i="21"/>
  <c r="D3933" i="21"/>
  <c r="D3934" i="21"/>
  <c r="D3935" i="21"/>
  <c r="D3936" i="21"/>
  <c r="D3937" i="21"/>
  <c r="D3938" i="21"/>
  <c r="D3939" i="21"/>
  <c r="D3940" i="21"/>
  <c r="D3941" i="21"/>
  <c r="D3942" i="21"/>
  <c r="D3943" i="21"/>
  <c r="D3944" i="21"/>
  <c r="D3945" i="21"/>
  <c r="D3946" i="21"/>
  <c r="D3947" i="21"/>
  <c r="D3948" i="21"/>
  <c r="D3949" i="21"/>
  <c r="D3950" i="21"/>
  <c r="D3951" i="21"/>
  <c r="D3952" i="21"/>
  <c r="D3953" i="21"/>
  <c r="D3954" i="21"/>
  <c r="D3955" i="21"/>
  <c r="D3956" i="21"/>
  <c r="D3957" i="21"/>
  <c r="D3958" i="21"/>
  <c r="D3959" i="21"/>
  <c r="D3960" i="21"/>
  <c r="D3961" i="21"/>
  <c r="D3962" i="21"/>
  <c r="D3963" i="21"/>
  <c r="D3964" i="21"/>
  <c r="D3965" i="21"/>
  <c r="D3966" i="21"/>
  <c r="D3967" i="21"/>
  <c r="D3968" i="21"/>
  <c r="D3969" i="21"/>
  <c r="D3970" i="21"/>
  <c r="D3971" i="21"/>
  <c r="D3972" i="21"/>
  <c r="D3973" i="21"/>
  <c r="D3974" i="21"/>
  <c r="D3975" i="21"/>
  <c r="D3976" i="21"/>
  <c r="D3977" i="21"/>
  <c r="D3978" i="21"/>
  <c r="D3979" i="21"/>
  <c r="D3980" i="21"/>
  <c r="D3981" i="21"/>
  <c r="D3982" i="21"/>
  <c r="D3983" i="21"/>
  <c r="D3984" i="21"/>
  <c r="D3985" i="21"/>
  <c r="D3986" i="21"/>
  <c r="D3987" i="21"/>
  <c r="D3988" i="21"/>
  <c r="D3989" i="21"/>
  <c r="D3990" i="21"/>
  <c r="D3991" i="21"/>
  <c r="D3992" i="21"/>
  <c r="D3993" i="21"/>
  <c r="D3994" i="21"/>
  <c r="D3995" i="21"/>
  <c r="D3996" i="21"/>
  <c r="D3997" i="21"/>
  <c r="D3998" i="21"/>
  <c r="D3999" i="21"/>
  <c r="D4000" i="21"/>
  <c r="D4001" i="21"/>
  <c r="D4002" i="21"/>
  <c r="D4003" i="21"/>
  <c r="D4004" i="21"/>
  <c r="D4005" i="21"/>
  <c r="D4006" i="21"/>
  <c r="D4007" i="21"/>
  <c r="D4008" i="21"/>
  <c r="D4009" i="21"/>
  <c r="D4010" i="21"/>
  <c r="D4011" i="21"/>
  <c r="D4012" i="21"/>
  <c r="D4013" i="21"/>
  <c r="D4014" i="21"/>
  <c r="D4015" i="21"/>
  <c r="D4016" i="21"/>
  <c r="D4017" i="21"/>
  <c r="D4018" i="21"/>
  <c r="D4019" i="21"/>
  <c r="D4020" i="21"/>
  <c r="D4021" i="21"/>
  <c r="D4022" i="21"/>
  <c r="D4023" i="21"/>
  <c r="D4024" i="21"/>
  <c r="D4025" i="21"/>
  <c r="D4026" i="21"/>
  <c r="D4027" i="21"/>
  <c r="D4028" i="21"/>
  <c r="D4029" i="21"/>
  <c r="D4030" i="21"/>
  <c r="D4031" i="21"/>
  <c r="D4032" i="21"/>
  <c r="D4033" i="21"/>
  <c r="D4034" i="21"/>
  <c r="D4035" i="21"/>
  <c r="D4036" i="21"/>
  <c r="D4037" i="21"/>
  <c r="D4038" i="21"/>
  <c r="D4039" i="21"/>
  <c r="D4040" i="21"/>
  <c r="D4041" i="21"/>
  <c r="D4042" i="21"/>
  <c r="D4043" i="21"/>
  <c r="D4044" i="21"/>
  <c r="D4045" i="21"/>
  <c r="D4046" i="21"/>
  <c r="D4047" i="21"/>
  <c r="D4048" i="21"/>
  <c r="D4049" i="21"/>
  <c r="D4050" i="21"/>
  <c r="D4051" i="21"/>
  <c r="D4052" i="21"/>
  <c r="D4053" i="21"/>
  <c r="D4054" i="21"/>
  <c r="D4055" i="21"/>
  <c r="D4056" i="21"/>
  <c r="D4057" i="21"/>
  <c r="D4058" i="21"/>
  <c r="D4059" i="21"/>
  <c r="D4060" i="21"/>
  <c r="D4061" i="21"/>
  <c r="D4062" i="21"/>
  <c r="D4063" i="21"/>
  <c r="D4064" i="21"/>
  <c r="D4065" i="21"/>
  <c r="D4066" i="21"/>
  <c r="D4067" i="21"/>
  <c r="D4068" i="21"/>
  <c r="D4069" i="21"/>
  <c r="D4070" i="21"/>
  <c r="D4071" i="21"/>
  <c r="D4072" i="21"/>
  <c r="D4073" i="21"/>
  <c r="D4074" i="21"/>
  <c r="D4075" i="21"/>
  <c r="D4076" i="21"/>
  <c r="D4077" i="21"/>
  <c r="D4078" i="21"/>
  <c r="D4079" i="21"/>
  <c r="D4080" i="21"/>
  <c r="D4081" i="21"/>
  <c r="D4082" i="21"/>
  <c r="D4083" i="21"/>
  <c r="D4084" i="21"/>
  <c r="D4085" i="21"/>
  <c r="D4086" i="21"/>
  <c r="D4087" i="21"/>
  <c r="D4088" i="21"/>
  <c r="D4089" i="21"/>
  <c r="D4090" i="21"/>
  <c r="D4091" i="21"/>
  <c r="D4092" i="21"/>
  <c r="D4093" i="21"/>
  <c r="D4094" i="21"/>
  <c r="D4095" i="21"/>
  <c r="D4096" i="21"/>
  <c r="D4097" i="21"/>
  <c r="D4098" i="21"/>
  <c r="D4099" i="21"/>
  <c r="D4100" i="21"/>
  <c r="D4101" i="21"/>
  <c r="D4102" i="21"/>
  <c r="D4103" i="21"/>
  <c r="D4104" i="21"/>
  <c r="D4105" i="21"/>
  <c r="D4106" i="21"/>
  <c r="D4107" i="21"/>
  <c r="D4108" i="21"/>
  <c r="D4109" i="21"/>
  <c r="D4110" i="21"/>
  <c r="D4111" i="21"/>
  <c r="D4112" i="21"/>
  <c r="D4113" i="21"/>
  <c r="D4114" i="21"/>
  <c r="D4115" i="21"/>
  <c r="D4116" i="21"/>
  <c r="D4117" i="21"/>
  <c r="D4118" i="21"/>
  <c r="D4119" i="21"/>
  <c r="D4120" i="21"/>
  <c r="D4121" i="21"/>
  <c r="D4122" i="21"/>
  <c r="D4123" i="21"/>
  <c r="D4124" i="21"/>
  <c r="D4125" i="21"/>
  <c r="D4126" i="21"/>
  <c r="D4127" i="21"/>
  <c r="D4128" i="21"/>
  <c r="D4129" i="21"/>
  <c r="D4130" i="21"/>
  <c r="D4131" i="21"/>
  <c r="D4132" i="21"/>
  <c r="D4133" i="21"/>
  <c r="D4134" i="21"/>
  <c r="D4135" i="21"/>
  <c r="D4136" i="21"/>
  <c r="D4137" i="21"/>
  <c r="D4138" i="21"/>
  <c r="D4139" i="21"/>
  <c r="D4140" i="21"/>
  <c r="D4141" i="21"/>
  <c r="D4142" i="21"/>
  <c r="D4143" i="21"/>
  <c r="D4144" i="21"/>
  <c r="D4145" i="21"/>
  <c r="D4146" i="21"/>
  <c r="D4147" i="21"/>
  <c r="D4148" i="21"/>
  <c r="D4149" i="21"/>
  <c r="D4150" i="21"/>
  <c r="D4151" i="21"/>
  <c r="D4152" i="21"/>
  <c r="D4153" i="21"/>
  <c r="D4154" i="21"/>
  <c r="D4155" i="21"/>
  <c r="D4156" i="21"/>
  <c r="D4157" i="21"/>
  <c r="D4158" i="21"/>
  <c r="D4159" i="21"/>
  <c r="D4160" i="21"/>
  <c r="D4161" i="21"/>
  <c r="D4162" i="21"/>
  <c r="D4163" i="21"/>
  <c r="D4164" i="21"/>
  <c r="D4165" i="21"/>
  <c r="D4166" i="21"/>
  <c r="D4167" i="21"/>
  <c r="D4168" i="21"/>
  <c r="D4169" i="21"/>
  <c r="D4170" i="21"/>
  <c r="D4171" i="21"/>
  <c r="D4172" i="21"/>
  <c r="D4173" i="21"/>
  <c r="D4174" i="21"/>
  <c r="D4175" i="21"/>
  <c r="D4176" i="21"/>
  <c r="D4177" i="21"/>
  <c r="D4178" i="21"/>
  <c r="D4179" i="21"/>
  <c r="D4180" i="21"/>
  <c r="D4181" i="21"/>
  <c r="D4182" i="21"/>
  <c r="D4183" i="21"/>
  <c r="D4184" i="21"/>
  <c r="D4185" i="21"/>
  <c r="D4186" i="21"/>
  <c r="D4187" i="21"/>
  <c r="D4188" i="21"/>
  <c r="D4189" i="21"/>
  <c r="D4190" i="21"/>
  <c r="D4191" i="21"/>
  <c r="D4192" i="21"/>
  <c r="D4193" i="21"/>
  <c r="D4194" i="21"/>
  <c r="D4195" i="21"/>
  <c r="D4196" i="21"/>
  <c r="D4197" i="21"/>
  <c r="D4198" i="21"/>
  <c r="D4199" i="21"/>
  <c r="D4200" i="21"/>
  <c r="D4201" i="21"/>
  <c r="D4202" i="21"/>
  <c r="D4203" i="21"/>
  <c r="D4204" i="21"/>
  <c r="D4205" i="21"/>
  <c r="D4206" i="21"/>
  <c r="D4207" i="21"/>
  <c r="D4208" i="21"/>
  <c r="D4209" i="21"/>
  <c r="D4210" i="21"/>
  <c r="D4211" i="21"/>
  <c r="D4212" i="21"/>
  <c r="D4213" i="21"/>
  <c r="D4214" i="21"/>
  <c r="D4215" i="21"/>
  <c r="D4216" i="21"/>
  <c r="D4217" i="21"/>
  <c r="D4218" i="21"/>
  <c r="D4219" i="21"/>
  <c r="D4220" i="21"/>
  <c r="D4221" i="21"/>
  <c r="D4222" i="21"/>
  <c r="D4223" i="21"/>
  <c r="D4224" i="21"/>
  <c r="D4225" i="21"/>
  <c r="D4226" i="21"/>
  <c r="D4227" i="21"/>
  <c r="D4228" i="21"/>
  <c r="D4229" i="21"/>
  <c r="D4230" i="21"/>
  <c r="D4231" i="21"/>
  <c r="D4232" i="21"/>
  <c r="D4233" i="21"/>
  <c r="D4234" i="21"/>
  <c r="D4235" i="21"/>
  <c r="D4236" i="21"/>
  <c r="D4237" i="21"/>
  <c r="D4238" i="21"/>
  <c r="D4239" i="21"/>
  <c r="D4240" i="21"/>
  <c r="D4241" i="21"/>
  <c r="D4242" i="21"/>
  <c r="D4243" i="21"/>
  <c r="D4244" i="21"/>
  <c r="D4245" i="21"/>
  <c r="D4246" i="21"/>
  <c r="D4247" i="21"/>
  <c r="D4248" i="21"/>
  <c r="D4249" i="21"/>
  <c r="D4250" i="21"/>
  <c r="D4251" i="21"/>
  <c r="D4252" i="21"/>
  <c r="D4253" i="21"/>
  <c r="D4254" i="21"/>
  <c r="D4255" i="21"/>
  <c r="D4256" i="21"/>
  <c r="D4257" i="21"/>
  <c r="D4258" i="21"/>
  <c r="D4259" i="21"/>
  <c r="D4260" i="21"/>
  <c r="D4261" i="21"/>
  <c r="D4262" i="21"/>
  <c r="D4263" i="21"/>
  <c r="D4264" i="21"/>
  <c r="D4265" i="21"/>
  <c r="D4266" i="21"/>
  <c r="D4267" i="21"/>
  <c r="D4268" i="21"/>
  <c r="D4269" i="21"/>
  <c r="D4270" i="21"/>
  <c r="D4271" i="21"/>
  <c r="D4272" i="21"/>
  <c r="D4273" i="21"/>
  <c r="D4274" i="21"/>
  <c r="D4275" i="21"/>
  <c r="D4276" i="21"/>
  <c r="D4277" i="21"/>
  <c r="D4278" i="21"/>
  <c r="D4279" i="21"/>
  <c r="D4280" i="21"/>
  <c r="D4281" i="21"/>
  <c r="D4282" i="21"/>
  <c r="D4283" i="21"/>
  <c r="D4284" i="21"/>
  <c r="D4285" i="21"/>
  <c r="D4286" i="21"/>
  <c r="D4287" i="21"/>
  <c r="D4288" i="21"/>
  <c r="D4289" i="21"/>
  <c r="D4290" i="21"/>
  <c r="D4291" i="21"/>
  <c r="D4292" i="21"/>
  <c r="D4293" i="21"/>
  <c r="D4294" i="21"/>
  <c r="D4295" i="21"/>
  <c r="D4296" i="21"/>
  <c r="D4297" i="21"/>
  <c r="D4298" i="21"/>
  <c r="D4299" i="21"/>
  <c r="D4300" i="21"/>
  <c r="D4301" i="21"/>
  <c r="D4302" i="21"/>
  <c r="D4303" i="21"/>
  <c r="D4304" i="21"/>
  <c r="D4305" i="21"/>
  <c r="D4306" i="21"/>
  <c r="D4307" i="21"/>
  <c r="D4308" i="21"/>
  <c r="D4309" i="21"/>
  <c r="D4310" i="21"/>
  <c r="D4311" i="21"/>
  <c r="B1722" i="19"/>
  <c r="G1722" i="19" s="1"/>
  <c r="G1724" i="19"/>
  <c r="G1725" i="19"/>
  <c r="G1726" i="19"/>
  <c r="G1727" i="19"/>
  <c r="G1728" i="19"/>
  <c r="G1729" i="19"/>
  <c r="G1730" i="19"/>
  <c r="G1731" i="19"/>
  <c r="G1732" i="19"/>
  <c r="G1733" i="19"/>
  <c r="G1734" i="19"/>
  <c r="G1735" i="19"/>
  <c r="G1736" i="19"/>
  <c r="G1737" i="19"/>
  <c r="G1738" i="19"/>
  <c r="G1739" i="19"/>
  <c r="G1740" i="19"/>
  <c r="G1741" i="19"/>
  <c r="G1742" i="19"/>
  <c r="G1743" i="19"/>
  <c r="G1744" i="19"/>
  <c r="G1745" i="19"/>
  <c r="G1746" i="19"/>
  <c r="G1747" i="19"/>
  <c r="G1748" i="19"/>
  <c r="G1749" i="19"/>
  <c r="G1750" i="19"/>
  <c r="G1751" i="19"/>
  <c r="G1752" i="19"/>
  <c r="G1753" i="19"/>
  <c r="G1754" i="19"/>
  <c r="G1755" i="19"/>
  <c r="G1756" i="19"/>
  <c r="G1757" i="19"/>
  <c r="G1758" i="19"/>
  <c r="G1759" i="19"/>
  <c r="G1760" i="19"/>
  <c r="G1761" i="19"/>
  <c r="G1762" i="19"/>
  <c r="G1763" i="19"/>
  <c r="G1764" i="19"/>
  <c r="G1765" i="19"/>
  <c r="G1766" i="19"/>
  <c r="G1767" i="19"/>
  <c r="G1768" i="19"/>
  <c r="G1769" i="19"/>
  <c r="G1770" i="19"/>
  <c r="G1771" i="19"/>
  <c r="G1772" i="19"/>
  <c r="G1773" i="19"/>
  <c r="G1774" i="19"/>
  <c r="G1775" i="19"/>
  <c r="G1776" i="19"/>
  <c r="G1777" i="19"/>
  <c r="G1778" i="19"/>
  <c r="G1779" i="19"/>
  <c r="G1780" i="19"/>
  <c r="G1781" i="19"/>
  <c r="G1782" i="19"/>
  <c r="G1783" i="19"/>
  <c r="G1784" i="19"/>
  <c r="G1785" i="19"/>
  <c r="G1786" i="19"/>
  <c r="G1787" i="19"/>
  <c r="G1788" i="19"/>
  <c r="G1789" i="19"/>
  <c r="G1790" i="19"/>
  <c r="G1791" i="19"/>
  <c r="G1792" i="19"/>
  <c r="G1793" i="19"/>
  <c r="G1794" i="19"/>
  <c r="G1795" i="19"/>
  <c r="G1796" i="19"/>
  <c r="G1797" i="19"/>
  <c r="G1798" i="19"/>
  <c r="G1799" i="19"/>
  <c r="G1800" i="19"/>
  <c r="G1801" i="19"/>
  <c r="G1802" i="19"/>
  <c r="G1803" i="19"/>
  <c r="G1804" i="19"/>
  <c r="G1805" i="19"/>
  <c r="G1806" i="19"/>
  <c r="G1807" i="19"/>
  <c r="G1808" i="19"/>
  <c r="G1809" i="19"/>
  <c r="G1810" i="19"/>
  <c r="G1811" i="19"/>
  <c r="G1812" i="19"/>
  <c r="G1813" i="19"/>
  <c r="G1814" i="19"/>
  <c r="G1815" i="19"/>
  <c r="G1816" i="19"/>
  <c r="G1817" i="19"/>
  <c r="G1818" i="19"/>
  <c r="G1819" i="19"/>
  <c r="G1820" i="19"/>
  <c r="G1821" i="19"/>
  <c r="G1822" i="19"/>
  <c r="G1823" i="19"/>
  <c r="G1824" i="19"/>
  <c r="G1825" i="19"/>
  <c r="G1826" i="19"/>
  <c r="G1827" i="19"/>
  <c r="G1828" i="19"/>
  <c r="G1829" i="19"/>
  <c r="G1830" i="19"/>
  <c r="G1831" i="19"/>
  <c r="G1832" i="19"/>
  <c r="G1833" i="19"/>
  <c r="G1834" i="19"/>
  <c r="G1835" i="19"/>
  <c r="G1836" i="19"/>
  <c r="G1837" i="19"/>
  <c r="G1838" i="19"/>
  <c r="G1839" i="19"/>
  <c r="G1840" i="19"/>
  <c r="G1841" i="19"/>
  <c r="G1842" i="19"/>
  <c r="G1843" i="19"/>
  <c r="G1844" i="19"/>
  <c r="G1845" i="19"/>
  <c r="G1846" i="19"/>
  <c r="G1847" i="19"/>
  <c r="G1848" i="19"/>
  <c r="G1849" i="19"/>
  <c r="G1850" i="19"/>
  <c r="G1851" i="19"/>
  <c r="G1852" i="19"/>
  <c r="G1853" i="19"/>
  <c r="G1854" i="19"/>
  <c r="G1855" i="19"/>
  <c r="G1856" i="19"/>
  <c r="G1857" i="19"/>
  <c r="G1858" i="19"/>
  <c r="G1859" i="19"/>
  <c r="G1860" i="19"/>
  <c r="G1861" i="19"/>
  <c r="G1862" i="19"/>
  <c r="G1723" i="19"/>
  <c r="A1868" i="19"/>
  <c r="B2999" i="21"/>
  <c r="C2999" i="21"/>
  <c r="D2999" i="21"/>
  <c r="F2999" i="21"/>
  <c r="E3000" i="21"/>
  <c r="G3000" i="21" s="1"/>
  <c r="E3001" i="21"/>
  <c r="G3001" i="21" s="1"/>
  <c r="E3002" i="21"/>
  <c r="G3002" i="21" s="1"/>
  <c r="E3003" i="21"/>
  <c r="G3003" i="21"/>
  <c r="E3004" i="21"/>
  <c r="G3004" i="21" s="1"/>
  <c r="E3005" i="21"/>
  <c r="G3005" i="21" s="1"/>
  <c r="E3006" i="21"/>
  <c r="G3006" i="21" s="1"/>
  <c r="E3007" i="21"/>
  <c r="G3007" i="21" s="1"/>
  <c r="E3008" i="21"/>
  <c r="G3008" i="21" s="1"/>
  <c r="E3009" i="21"/>
  <c r="G3009" i="21" s="1"/>
  <c r="E3010" i="21"/>
  <c r="G3010" i="21" s="1"/>
  <c r="E3011" i="21"/>
  <c r="G3011" i="21" s="1"/>
  <c r="E3012" i="21"/>
  <c r="G3012" i="21" s="1"/>
  <c r="E3013" i="21"/>
  <c r="G3013" i="21" s="1"/>
  <c r="E3014" i="21"/>
  <c r="G3014" i="21" s="1"/>
  <c r="E3015" i="21"/>
  <c r="G3015" i="21" s="1"/>
  <c r="E3016" i="21"/>
  <c r="G3016" i="21" s="1"/>
  <c r="E3017" i="21"/>
  <c r="G3017" i="21" s="1"/>
  <c r="E3018" i="21"/>
  <c r="G3018" i="21" s="1"/>
  <c r="E3019" i="21"/>
  <c r="G3019" i="21" s="1"/>
  <c r="E3020" i="21"/>
  <c r="G3020" i="21" s="1"/>
  <c r="E3021" i="21"/>
  <c r="G3021" i="21" s="1"/>
  <c r="E3022" i="21"/>
  <c r="G3022" i="21" s="1"/>
  <c r="E3023" i="21"/>
  <c r="G3023" i="21" s="1"/>
  <c r="E3024" i="21"/>
  <c r="G3024" i="21" s="1"/>
  <c r="E3025" i="21"/>
  <c r="G3025" i="21" s="1"/>
  <c r="E3026" i="21"/>
  <c r="G3026" i="21" s="1"/>
  <c r="E3027" i="21"/>
  <c r="G3027" i="21" s="1"/>
  <c r="E3028" i="21"/>
  <c r="G3028" i="21" s="1"/>
  <c r="E3029" i="21"/>
  <c r="G3029" i="21" s="1"/>
  <c r="E3030" i="21"/>
  <c r="G3030" i="21" s="1"/>
  <c r="E3031" i="21"/>
  <c r="G3031" i="21" s="1"/>
  <c r="E3032" i="21"/>
  <c r="G3032" i="21" s="1"/>
  <c r="E3033" i="21"/>
  <c r="G3033" i="21" s="1"/>
  <c r="E3034" i="21"/>
  <c r="G3034" i="21" s="1"/>
  <c r="E3035" i="21"/>
  <c r="G3035" i="21" s="1"/>
  <c r="E3036" i="21"/>
  <c r="G3036" i="21" s="1"/>
  <c r="E3037" i="21"/>
  <c r="G3037" i="21" s="1"/>
  <c r="E3038" i="21"/>
  <c r="G3038" i="21" s="1"/>
  <c r="E3039" i="21"/>
  <c r="G3039" i="21" s="1"/>
  <c r="E3040" i="21"/>
  <c r="G3040" i="21" s="1"/>
  <c r="E3041" i="21"/>
  <c r="G3041" i="21" s="1"/>
  <c r="E3042" i="21"/>
  <c r="G3042" i="21" s="1"/>
  <c r="E3043" i="21"/>
  <c r="G3043" i="21" s="1"/>
  <c r="E3044" i="21"/>
  <c r="G3044" i="21" s="1"/>
  <c r="E3045" i="21"/>
  <c r="G3045" i="21" s="1"/>
  <c r="E3046" i="21"/>
  <c r="G3046" i="21" s="1"/>
  <c r="E3047" i="21"/>
  <c r="G3047" i="21" s="1"/>
  <c r="E3048" i="21"/>
  <c r="G3048" i="21" s="1"/>
  <c r="E3049" i="21"/>
  <c r="G3049" i="21" s="1"/>
  <c r="E3050" i="21"/>
  <c r="G3050" i="21" s="1"/>
  <c r="E3051" i="21"/>
  <c r="G3051" i="21" s="1"/>
  <c r="E3052" i="21"/>
  <c r="G3052" i="21" s="1"/>
  <c r="E3053" i="21"/>
  <c r="G3053" i="21" s="1"/>
  <c r="E3054" i="21"/>
  <c r="G3054" i="21" s="1"/>
  <c r="E3055" i="21"/>
  <c r="G3055" i="21"/>
  <c r="E3056" i="21"/>
  <c r="G3056" i="21" s="1"/>
  <c r="E3057" i="21"/>
  <c r="G3057" i="21" s="1"/>
  <c r="E3058" i="21"/>
  <c r="G3058" i="21" s="1"/>
  <c r="E3059" i="21"/>
  <c r="G3059" i="21" s="1"/>
  <c r="E3060" i="21"/>
  <c r="G3060" i="21" s="1"/>
  <c r="E3061" i="21"/>
  <c r="G3061" i="21" s="1"/>
  <c r="E3062" i="21"/>
  <c r="G3062" i="21" s="1"/>
  <c r="E3063" i="21"/>
  <c r="G3063" i="21" s="1"/>
  <c r="E3064" i="21"/>
  <c r="G3064" i="21" s="1"/>
  <c r="E3065" i="21"/>
  <c r="G3065" i="21" s="1"/>
  <c r="E3066" i="21"/>
  <c r="G3066" i="21" s="1"/>
  <c r="E3067" i="21"/>
  <c r="G3067" i="21" s="1"/>
  <c r="E3068" i="21"/>
  <c r="G3068" i="21" s="1"/>
  <c r="E3069" i="21"/>
  <c r="G3069" i="21" s="1"/>
  <c r="E3070" i="21"/>
  <c r="G3070" i="21" s="1"/>
  <c r="E3071" i="21"/>
  <c r="G3071" i="21"/>
  <c r="E3072" i="21"/>
  <c r="G3072" i="21" s="1"/>
  <c r="E3073" i="21"/>
  <c r="G3073" i="21" s="1"/>
  <c r="E3074" i="21"/>
  <c r="G3074" i="21" s="1"/>
  <c r="E3075" i="21"/>
  <c r="G3075" i="21" s="1"/>
  <c r="E3076" i="21"/>
  <c r="G3076" i="21" s="1"/>
  <c r="E3077" i="21"/>
  <c r="G3077" i="21" s="1"/>
  <c r="E3078" i="21"/>
  <c r="G3078" i="21" s="1"/>
  <c r="E3079" i="21"/>
  <c r="G3079" i="21" s="1"/>
  <c r="E3080" i="21"/>
  <c r="G3080" i="21" s="1"/>
  <c r="E3081" i="21"/>
  <c r="G3081" i="21" s="1"/>
  <c r="E3082" i="21"/>
  <c r="G3082" i="21" s="1"/>
  <c r="E3083" i="21"/>
  <c r="G3083" i="21" s="1"/>
  <c r="E3084" i="21"/>
  <c r="G3084" i="21" s="1"/>
  <c r="E3085" i="21"/>
  <c r="G3085" i="21" s="1"/>
  <c r="E3086" i="21"/>
  <c r="G3086" i="21" s="1"/>
  <c r="E3087" i="21"/>
  <c r="G3087" i="21" s="1"/>
  <c r="E3088" i="21"/>
  <c r="G3088" i="21" s="1"/>
  <c r="E3089" i="21"/>
  <c r="G3089" i="21" s="1"/>
  <c r="E3090" i="21"/>
  <c r="G3090" i="21" s="1"/>
  <c r="E3091" i="21"/>
  <c r="G3091" i="21" s="1"/>
  <c r="E3092" i="21"/>
  <c r="G3092" i="21" s="1"/>
  <c r="E3093" i="21"/>
  <c r="G3093" i="21" s="1"/>
  <c r="E3094" i="21"/>
  <c r="G3094" i="21" s="1"/>
  <c r="E3095" i="21"/>
  <c r="G3095" i="21" s="1"/>
  <c r="E3096" i="21"/>
  <c r="G3096" i="21" s="1"/>
  <c r="E3097" i="21"/>
  <c r="G3097" i="21" s="1"/>
  <c r="E3098" i="21"/>
  <c r="G3098" i="21" s="1"/>
  <c r="E3099" i="21"/>
  <c r="G3099" i="21" s="1"/>
  <c r="E3100" i="21"/>
  <c r="G3100" i="21" s="1"/>
  <c r="E3101" i="21"/>
  <c r="G3101" i="21" s="1"/>
  <c r="E3102" i="21"/>
  <c r="G3102" i="21" s="1"/>
  <c r="E3103" i="21"/>
  <c r="G3103" i="21" s="1"/>
  <c r="E3104" i="21"/>
  <c r="G3104" i="21" s="1"/>
  <c r="E3105" i="21"/>
  <c r="G3105" i="21" s="1"/>
  <c r="E3106" i="21"/>
  <c r="G3106" i="21" s="1"/>
  <c r="E3107" i="21"/>
  <c r="G3107" i="21" s="1"/>
  <c r="E3108" i="21"/>
  <c r="G3108" i="21" s="1"/>
  <c r="E3109" i="21"/>
  <c r="G3109" i="21" s="1"/>
  <c r="E3110" i="21"/>
  <c r="G3110" i="21" s="1"/>
  <c r="E3111" i="21"/>
  <c r="G3111" i="21" s="1"/>
  <c r="E3112" i="21"/>
  <c r="G3112" i="21" s="1"/>
  <c r="E3113" i="21"/>
  <c r="G3113" i="21" s="1"/>
  <c r="E3114" i="21"/>
  <c r="G3114" i="21" s="1"/>
  <c r="E3115" i="21"/>
  <c r="G3115" i="21" s="1"/>
  <c r="E3116" i="21"/>
  <c r="G3116" i="21" s="1"/>
  <c r="E3117" i="21"/>
  <c r="G3117" i="21" s="1"/>
  <c r="E3118" i="21"/>
  <c r="G3118" i="21" s="1"/>
  <c r="E3119" i="21"/>
  <c r="G3119" i="21" s="1"/>
  <c r="E3120" i="21"/>
  <c r="G3120" i="21" s="1"/>
  <c r="E3121" i="21"/>
  <c r="G3121" i="21" s="1"/>
  <c r="E3122" i="21"/>
  <c r="G3122" i="21" s="1"/>
  <c r="E3123" i="21"/>
  <c r="G3123" i="21" s="1"/>
  <c r="E3124" i="21"/>
  <c r="G3124" i="21" s="1"/>
  <c r="E3125" i="21"/>
  <c r="G3125" i="21" s="1"/>
  <c r="E3126" i="21"/>
  <c r="G3126" i="21" s="1"/>
  <c r="E3127" i="21"/>
  <c r="G3127" i="21" s="1"/>
  <c r="E3128" i="21"/>
  <c r="G3128" i="21" s="1"/>
  <c r="E3129" i="21"/>
  <c r="G3129" i="21" s="1"/>
  <c r="E3130" i="21"/>
  <c r="G3130" i="21"/>
  <c r="E3131" i="21"/>
  <c r="G3131" i="21" s="1"/>
  <c r="E3132" i="21"/>
  <c r="G3132" i="21" s="1"/>
  <c r="E3133" i="21"/>
  <c r="G3133" i="21" s="1"/>
  <c r="E3134" i="21"/>
  <c r="G3134" i="21" s="1"/>
  <c r="E3135" i="21"/>
  <c r="G3135" i="21" s="1"/>
  <c r="E3136" i="21"/>
  <c r="G3136" i="21" s="1"/>
  <c r="E3137" i="21"/>
  <c r="G3137" i="21" s="1"/>
  <c r="E3138" i="21"/>
  <c r="G3138" i="21" s="1"/>
  <c r="E3139" i="21"/>
  <c r="G3139" i="21" s="1"/>
  <c r="E3140" i="21"/>
  <c r="G3140" i="21" s="1"/>
  <c r="E3141" i="21"/>
  <c r="G3141" i="21" s="1"/>
  <c r="E3142" i="21"/>
  <c r="G3142" i="21" s="1"/>
  <c r="E3143" i="21"/>
  <c r="G3143" i="21" s="1"/>
  <c r="E3144" i="21"/>
  <c r="G3144" i="21" s="1"/>
  <c r="E3145" i="21"/>
  <c r="G3145" i="21" s="1"/>
  <c r="E3146" i="21"/>
  <c r="G3146" i="21" s="1"/>
  <c r="E3147" i="21"/>
  <c r="G3147" i="21" s="1"/>
  <c r="E3148" i="21"/>
  <c r="G3148" i="21" s="1"/>
  <c r="E3149" i="21"/>
  <c r="G3149" i="21" s="1"/>
  <c r="E3150" i="21"/>
  <c r="G3150" i="21" s="1"/>
  <c r="E3151" i="21"/>
  <c r="G3151" i="21" s="1"/>
  <c r="E3152" i="21"/>
  <c r="G3152" i="21" s="1"/>
  <c r="E3153" i="21"/>
  <c r="G3153" i="21" s="1"/>
  <c r="E3154" i="21"/>
  <c r="G3154" i="21" s="1"/>
  <c r="E3155" i="21"/>
  <c r="G3155" i="21" s="1"/>
  <c r="E3156" i="21"/>
  <c r="G3156" i="21"/>
  <c r="E3157" i="21"/>
  <c r="G3157" i="21" s="1"/>
  <c r="E3158" i="21"/>
  <c r="G3158" i="21" s="1"/>
  <c r="E3159" i="21"/>
  <c r="G3159" i="21" s="1"/>
  <c r="E3160" i="21"/>
  <c r="G3160" i="21" s="1"/>
  <c r="E3161" i="21"/>
  <c r="G3161" i="21" s="1"/>
  <c r="E3162" i="21"/>
  <c r="G3162" i="21" s="1"/>
  <c r="E3163" i="21"/>
  <c r="G3163" i="21" s="1"/>
  <c r="E3164" i="21"/>
  <c r="G3164" i="21" s="1"/>
  <c r="E3165" i="21"/>
  <c r="G3165" i="21" s="1"/>
  <c r="E3166" i="21"/>
  <c r="G3166" i="21" s="1"/>
  <c r="E3167" i="21"/>
  <c r="G3167" i="21" s="1"/>
  <c r="E3168" i="21"/>
  <c r="G3168" i="21" s="1"/>
  <c r="E3169" i="21"/>
  <c r="G3169" i="21" s="1"/>
  <c r="E3170" i="21"/>
  <c r="G3170" i="21" s="1"/>
  <c r="E3171" i="21"/>
  <c r="G3171" i="21" s="1"/>
  <c r="E3172" i="21"/>
  <c r="G3172" i="21" s="1"/>
  <c r="E3173" i="21"/>
  <c r="G3173" i="21" s="1"/>
  <c r="E3174" i="21"/>
  <c r="G3174" i="21" s="1"/>
  <c r="E3175" i="21"/>
  <c r="G3175" i="21" s="1"/>
  <c r="E3176" i="21"/>
  <c r="G3176" i="21" s="1"/>
  <c r="E3177" i="21"/>
  <c r="G3177" i="21" s="1"/>
  <c r="E3178" i="21"/>
  <c r="G3178" i="21" s="1"/>
  <c r="E3179" i="21"/>
  <c r="G3179" i="21" s="1"/>
  <c r="E3180" i="21"/>
  <c r="G3180" i="21" s="1"/>
  <c r="E3181" i="21"/>
  <c r="G3181" i="21" s="1"/>
  <c r="E3182" i="21"/>
  <c r="G3182" i="21" s="1"/>
  <c r="E3183" i="21"/>
  <c r="G3183" i="21" s="1"/>
  <c r="E3184" i="21"/>
  <c r="G3184" i="21" s="1"/>
  <c r="E3185" i="21"/>
  <c r="G3185" i="21" s="1"/>
  <c r="E3186" i="21"/>
  <c r="G3186" i="21" s="1"/>
  <c r="E3187" i="21"/>
  <c r="G3187" i="21" s="1"/>
  <c r="E3188" i="21"/>
  <c r="G3188" i="21" s="1"/>
  <c r="E3189" i="21"/>
  <c r="G3189" i="21" s="1"/>
  <c r="E3190" i="21"/>
  <c r="G3190" i="21" s="1"/>
  <c r="E3191" i="21"/>
  <c r="G3191" i="21" s="1"/>
  <c r="E3192" i="21"/>
  <c r="G3192" i="21" s="1"/>
  <c r="E3193" i="21"/>
  <c r="G3193" i="21" s="1"/>
  <c r="E3194" i="21"/>
  <c r="G3194" i="21" s="1"/>
  <c r="E3195" i="21"/>
  <c r="G3195" i="21" s="1"/>
  <c r="E3196" i="21"/>
  <c r="G3196" i="21" s="1"/>
  <c r="E3197" i="21"/>
  <c r="G3197" i="21" s="1"/>
  <c r="E3198" i="21"/>
  <c r="G3198" i="21" s="1"/>
  <c r="E3199" i="21"/>
  <c r="G3199" i="21" s="1"/>
  <c r="E3200" i="21"/>
  <c r="G3200" i="21" s="1"/>
  <c r="E3201" i="21"/>
  <c r="G3201" i="21" s="1"/>
  <c r="E3202" i="21"/>
  <c r="G3202" i="21" s="1"/>
  <c r="E3203" i="21"/>
  <c r="G3203" i="21" s="1"/>
  <c r="E3204" i="21"/>
  <c r="G3204" i="21" s="1"/>
  <c r="E3205" i="21"/>
  <c r="G3205" i="21" s="1"/>
  <c r="E3206" i="21"/>
  <c r="G3206" i="21" s="1"/>
  <c r="E3207" i="21"/>
  <c r="G3207" i="21" s="1"/>
  <c r="E3208" i="21"/>
  <c r="G3208" i="21" s="1"/>
  <c r="E3209" i="21"/>
  <c r="G3209" i="21" s="1"/>
  <c r="E3210" i="21"/>
  <c r="G3210" i="21" s="1"/>
  <c r="E3211" i="21"/>
  <c r="G3211" i="21" s="1"/>
  <c r="E3212" i="21"/>
  <c r="G3212" i="21" s="1"/>
  <c r="E3213" i="21"/>
  <c r="G3213" i="21" s="1"/>
  <c r="E3214" i="21"/>
  <c r="G3214" i="21" s="1"/>
  <c r="E3215" i="21"/>
  <c r="G3215" i="21" s="1"/>
  <c r="E3216" i="21"/>
  <c r="G3216" i="21" s="1"/>
  <c r="E3217" i="21"/>
  <c r="G3217" i="21" s="1"/>
  <c r="E3218" i="21"/>
  <c r="G3218" i="21" s="1"/>
  <c r="E3219" i="21"/>
  <c r="G3219" i="21" s="1"/>
  <c r="E3220" i="21"/>
  <c r="G3220" i="21" s="1"/>
  <c r="E3221" i="21"/>
  <c r="G3221" i="21" s="1"/>
  <c r="E3222" i="21"/>
  <c r="G3222" i="21" s="1"/>
  <c r="E3223" i="21"/>
  <c r="G3223" i="21" s="1"/>
  <c r="E3224" i="21"/>
  <c r="G3224" i="21" s="1"/>
  <c r="E3225" i="21"/>
  <c r="G3225" i="21" s="1"/>
  <c r="E3226" i="21"/>
  <c r="G3226" i="21" s="1"/>
  <c r="E3227" i="21"/>
  <c r="G3227" i="21" s="1"/>
  <c r="E3228" i="21"/>
  <c r="G3228" i="21" s="1"/>
  <c r="E3229" i="21"/>
  <c r="G3229" i="21" s="1"/>
  <c r="E3230" i="21"/>
  <c r="G3230" i="21" s="1"/>
  <c r="E3231" i="21"/>
  <c r="G3231" i="21" s="1"/>
  <c r="E3232" i="21"/>
  <c r="G3232" i="21" s="1"/>
  <c r="E3233" i="21"/>
  <c r="G3233" i="21" s="1"/>
  <c r="E3234" i="21"/>
  <c r="G3234" i="21" s="1"/>
  <c r="E3235" i="21"/>
  <c r="G3235" i="21" s="1"/>
  <c r="E3236" i="21"/>
  <c r="G3236" i="21" s="1"/>
  <c r="E3237" i="21"/>
  <c r="G3237" i="21" s="1"/>
  <c r="E3238" i="21"/>
  <c r="G3238" i="21" s="1"/>
  <c r="E3239" i="21"/>
  <c r="G3239" i="21" s="1"/>
  <c r="E3240" i="21"/>
  <c r="G3240" i="21" s="1"/>
  <c r="E3241" i="21"/>
  <c r="G3241" i="21" s="1"/>
  <c r="E3242" i="21"/>
  <c r="G3242" i="21" s="1"/>
  <c r="E3243" i="21"/>
  <c r="G3243" i="21" s="1"/>
  <c r="E3244" i="21"/>
  <c r="G3244" i="21" s="1"/>
  <c r="E3245" i="21"/>
  <c r="G3245" i="21" s="1"/>
  <c r="E3246" i="21"/>
  <c r="G3246" i="21" s="1"/>
  <c r="E3247" i="21"/>
  <c r="G3247" i="21"/>
  <c r="E3248" i="21"/>
  <c r="G3248" i="21" s="1"/>
  <c r="E3249" i="21"/>
  <c r="G3249" i="21" s="1"/>
  <c r="E3250" i="21"/>
  <c r="G3250" i="21" s="1"/>
  <c r="E3251" i="21"/>
  <c r="G3251" i="21" s="1"/>
  <c r="E3252" i="21"/>
  <c r="G3252" i="21" s="1"/>
  <c r="E3253" i="21"/>
  <c r="G3253" i="21" s="1"/>
  <c r="E3254" i="21"/>
  <c r="G3254" i="21"/>
  <c r="E3255" i="21"/>
  <c r="G3255" i="21" s="1"/>
  <c r="E3256" i="21"/>
  <c r="G3256" i="21"/>
  <c r="E3257" i="21"/>
  <c r="G3257" i="21" s="1"/>
  <c r="E3258" i="21"/>
  <c r="G3258" i="21" s="1"/>
  <c r="E3259" i="21"/>
  <c r="G3259" i="21" s="1"/>
  <c r="E3260" i="21"/>
  <c r="G3260" i="21" s="1"/>
  <c r="E3261" i="21"/>
  <c r="G3261" i="21" s="1"/>
  <c r="E3262" i="21"/>
  <c r="G3262" i="21" s="1"/>
  <c r="E3263" i="21"/>
  <c r="G3263" i="21"/>
  <c r="E3264" i="21"/>
  <c r="G3264" i="21" s="1"/>
  <c r="E3265" i="21"/>
  <c r="G3265" i="21" s="1"/>
  <c r="E3266" i="21"/>
  <c r="G3266" i="21" s="1"/>
  <c r="E3267" i="21"/>
  <c r="G3267" i="21" s="1"/>
  <c r="E3268" i="21"/>
  <c r="G3268" i="21" s="1"/>
  <c r="E3269" i="21"/>
  <c r="G3269" i="21" s="1"/>
  <c r="E3270" i="21"/>
  <c r="G3270" i="21" s="1"/>
  <c r="E3271" i="21"/>
  <c r="G3271" i="21" s="1"/>
  <c r="E3272" i="21"/>
  <c r="G3272" i="21" s="1"/>
  <c r="E3273" i="21"/>
  <c r="G3273" i="21" s="1"/>
  <c r="E3274" i="21"/>
  <c r="G3274" i="21" s="1"/>
  <c r="E3275" i="21"/>
  <c r="G3275" i="21" s="1"/>
  <c r="E3276" i="21"/>
  <c r="G3276" i="21" s="1"/>
  <c r="E3277" i="21"/>
  <c r="G3277" i="21" s="1"/>
  <c r="E3278" i="21"/>
  <c r="G3278" i="21" s="1"/>
  <c r="E3279" i="21"/>
  <c r="G3279" i="21" s="1"/>
  <c r="E3280" i="21"/>
  <c r="G3280" i="21" s="1"/>
  <c r="E3281" i="21"/>
  <c r="G3281" i="21" s="1"/>
  <c r="E3282" i="21"/>
  <c r="G3282" i="21" s="1"/>
  <c r="E3283" i="21"/>
  <c r="G3283" i="21" s="1"/>
  <c r="E3284" i="21"/>
  <c r="G3284" i="21"/>
  <c r="E3285" i="21"/>
  <c r="G3285" i="21" s="1"/>
  <c r="E3286" i="21"/>
  <c r="G3286" i="21" s="1"/>
  <c r="E3287" i="21"/>
  <c r="G3287" i="21" s="1"/>
  <c r="E3288" i="21"/>
  <c r="G3288" i="21" s="1"/>
  <c r="E3289" i="21"/>
  <c r="G3289" i="21" s="1"/>
  <c r="E3290" i="21"/>
  <c r="G3290" i="21" s="1"/>
  <c r="E3291" i="21"/>
  <c r="G3291" i="21" s="1"/>
  <c r="E3292" i="21"/>
  <c r="G3292" i="21" s="1"/>
  <c r="E3293" i="21"/>
  <c r="G3293" i="21" s="1"/>
  <c r="E3294" i="21"/>
  <c r="G3294" i="21" s="1"/>
  <c r="E3295" i="21"/>
  <c r="G3295" i="21" s="1"/>
  <c r="E3296" i="21"/>
  <c r="G3296" i="21" s="1"/>
  <c r="E3297" i="21"/>
  <c r="G3297" i="21" s="1"/>
  <c r="E3298" i="21"/>
  <c r="G3298" i="21"/>
  <c r="E3299" i="21"/>
  <c r="G3299" i="21" s="1"/>
  <c r="E3300" i="21"/>
  <c r="G3300" i="21" s="1"/>
  <c r="E3301" i="21"/>
  <c r="G3301" i="21" s="1"/>
  <c r="E3302" i="21"/>
  <c r="G3302" i="21" s="1"/>
  <c r="E3303" i="21"/>
  <c r="G3303" i="21" s="1"/>
  <c r="E3304" i="21"/>
  <c r="G3304" i="21" s="1"/>
  <c r="E3305" i="21"/>
  <c r="G3305" i="21" s="1"/>
  <c r="E3306" i="21"/>
  <c r="G3306" i="21" s="1"/>
  <c r="E3307" i="21"/>
  <c r="G3307" i="21" s="1"/>
  <c r="E3308" i="21"/>
  <c r="G3308" i="21" s="1"/>
  <c r="E3309" i="21"/>
  <c r="G3309" i="21" s="1"/>
  <c r="E3310" i="21"/>
  <c r="G3310" i="21" s="1"/>
  <c r="E3311" i="21"/>
  <c r="G3311" i="21" s="1"/>
  <c r="E3312" i="21"/>
  <c r="G3312" i="21" s="1"/>
  <c r="E3313" i="21"/>
  <c r="G3313" i="21" s="1"/>
  <c r="E3314" i="21"/>
  <c r="G3314" i="21" s="1"/>
  <c r="E3315" i="21"/>
  <c r="G3315" i="21" s="1"/>
  <c r="E3316" i="21"/>
  <c r="G3316" i="21" s="1"/>
  <c r="E3317" i="21"/>
  <c r="G3317" i="21" s="1"/>
  <c r="E3318" i="21"/>
  <c r="G3318" i="21" s="1"/>
  <c r="E3319" i="21"/>
  <c r="G3319" i="21" s="1"/>
  <c r="E3320" i="21"/>
  <c r="G3320" i="21"/>
  <c r="E3321" i="21"/>
  <c r="G3321" i="21" s="1"/>
  <c r="E3322" i="21"/>
  <c r="G3322" i="21" s="1"/>
  <c r="E3323" i="21"/>
  <c r="G3323" i="21" s="1"/>
  <c r="E3324" i="21"/>
  <c r="G3324" i="21" s="1"/>
  <c r="E3325" i="21"/>
  <c r="G3325" i="21" s="1"/>
  <c r="E3326" i="21"/>
  <c r="G3326" i="21" s="1"/>
  <c r="E3327" i="21"/>
  <c r="G3327" i="21"/>
  <c r="E3328" i="21"/>
  <c r="G3328" i="21" s="1"/>
  <c r="E3329" i="21"/>
  <c r="G3329" i="21" s="1"/>
  <c r="E3330" i="21"/>
  <c r="G3330" i="21" s="1"/>
  <c r="E3331" i="21"/>
  <c r="G3331" i="21" s="1"/>
  <c r="E3332" i="21"/>
  <c r="G3332" i="21" s="1"/>
  <c r="E3333" i="21"/>
  <c r="G3333" i="21" s="1"/>
  <c r="E3334" i="21"/>
  <c r="G3334" i="21" s="1"/>
  <c r="E3335" i="21"/>
  <c r="G3335" i="21" s="1"/>
  <c r="E3336" i="21"/>
  <c r="G3336" i="21" s="1"/>
  <c r="E3337" i="21"/>
  <c r="G3337" i="21" s="1"/>
  <c r="E3338" i="21"/>
  <c r="G3338" i="21" s="1"/>
  <c r="E3339" i="21"/>
  <c r="G3339" i="21" s="1"/>
  <c r="E3340" i="21"/>
  <c r="G3340" i="21" s="1"/>
  <c r="E3341" i="21"/>
  <c r="G3341" i="21" s="1"/>
  <c r="E3342" i="21"/>
  <c r="G3342" i="21" s="1"/>
  <c r="E3343" i="21"/>
  <c r="G3343" i="21" s="1"/>
  <c r="E3344" i="21"/>
  <c r="G3344" i="21" s="1"/>
  <c r="E3345" i="21"/>
  <c r="G3345" i="21" s="1"/>
  <c r="E3346" i="21"/>
  <c r="G3346" i="21" s="1"/>
  <c r="E3347" i="21"/>
  <c r="G3347" i="21" s="1"/>
  <c r="E3348" i="21"/>
  <c r="G3348" i="21" s="1"/>
  <c r="E3349" i="21"/>
  <c r="G3349" i="21" s="1"/>
  <c r="E3350" i="21"/>
  <c r="G3350" i="21" s="1"/>
  <c r="E3351" i="21"/>
  <c r="G3351" i="21"/>
  <c r="E3352" i="21"/>
  <c r="G3352" i="21" s="1"/>
  <c r="E3353" i="21"/>
  <c r="G3353" i="21" s="1"/>
  <c r="E3354" i="21"/>
  <c r="G3354" i="21" s="1"/>
  <c r="E3355" i="21"/>
  <c r="G3355" i="21" s="1"/>
  <c r="E3356" i="21"/>
  <c r="G3356" i="21" s="1"/>
  <c r="E3357" i="21"/>
  <c r="G3357" i="21" s="1"/>
  <c r="E3358" i="21"/>
  <c r="G3358" i="21" s="1"/>
  <c r="E3359" i="21"/>
  <c r="G3359" i="21" s="1"/>
  <c r="E3360" i="21"/>
  <c r="G3360" i="21" s="1"/>
  <c r="E3361" i="21"/>
  <c r="G3361" i="21" s="1"/>
  <c r="E3362" i="21"/>
  <c r="G3362" i="21" s="1"/>
  <c r="E3363" i="21"/>
  <c r="G3363" i="21" s="1"/>
  <c r="E3364" i="21"/>
  <c r="G3364" i="21" s="1"/>
  <c r="E3365" i="21"/>
  <c r="G3365" i="21" s="1"/>
  <c r="E3366" i="21"/>
  <c r="G3366" i="21" s="1"/>
  <c r="E3367" i="21"/>
  <c r="G3367" i="21" s="1"/>
  <c r="E3368" i="21"/>
  <c r="G3368" i="21" s="1"/>
  <c r="E3369" i="21"/>
  <c r="G3369" i="21" s="1"/>
  <c r="E3370" i="21"/>
  <c r="G3370" i="21" s="1"/>
  <c r="E3371" i="21"/>
  <c r="G3371" i="21" s="1"/>
  <c r="E3372" i="21"/>
  <c r="G3372" i="21" s="1"/>
  <c r="E3373" i="21"/>
  <c r="G3373" i="21" s="1"/>
  <c r="E3374" i="21"/>
  <c r="G3374" i="21" s="1"/>
  <c r="E3375" i="21"/>
  <c r="G3375" i="21" s="1"/>
  <c r="E3376" i="21"/>
  <c r="G3376" i="21" s="1"/>
  <c r="E3377" i="21"/>
  <c r="G3377" i="21" s="1"/>
  <c r="E3378" i="21"/>
  <c r="G3378" i="21" s="1"/>
  <c r="E3379" i="21"/>
  <c r="G3379" i="21" s="1"/>
  <c r="E3380" i="21"/>
  <c r="G3380" i="21" s="1"/>
  <c r="A3381" i="21"/>
  <c r="G3381" i="21"/>
  <c r="D3527" i="21"/>
  <c r="F791" i="19"/>
  <c r="E791" i="19"/>
  <c r="D791" i="19"/>
  <c r="B2068" i="21"/>
  <c r="C2068" i="21"/>
  <c r="D2068" i="21"/>
  <c r="F2068" i="21"/>
  <c r="E2069" i="21"/>
  <c r="G2069" i="21" s="1"/>
  <c r="E2070" i="21"/>
  <c r="G2070" i="21" s="1"/>
  <c r="E2071" i="21"/>
  <c r="G2071" i="21" s="1"/>
  <c r="E2072" i="21"/>
  <c r="G2072" i="21" s="1"/>
  <c r="E2073" i="21"/>
  <c r="G2073" i="21" s="1"/>
  <c r="E2074" i="21"/>
  <c r="G2074" i="21" s="1"/>
  <c r="E2075" i="21"/>
  <c r="G2075" i="21" s="1"/>
  <c r="E2076" i="21"/>
  <c r="G2076" i="21" s="1"/>
  <c r="E2077" i="21"/>
  <c r="G2077" i="21" s="1"/>
  <c r="E2078" i="21"/>
  <c r="G2078" i="21" s="1"/>
  <c r="E2079" i="21"/>
  <c r="G2079" i="21" s="1"/>
  <c r="E2080" i="21"/>
  <c r="G2080" i="21" s="1"/>
  <c r="E2081" i="21"/>
  <c r="G2081" i="21" s="1"/>
  <c r="E2082" i="21"/>
  <c r="G2082" i="21" s="1"/>
  <c r="E2083" i="21"/>
  <c r="G2083" i="21" s="1"/>
  <c r="E2084" i="21"/>
  <c r="G2084" i="21"/>
  <c r="E2085" i="21"/>
  <c r="G2085" i="21" s="1"/>
  <c r="E2086" i="21"/>
  <c r="G2086" i="21" s="1"/>
  <c r="E2087" i="21"/>
  <c r="G2087" i="21" s="1"/>
  <c r="E2088" i="21"/>
  <c r="G2088" i="21" s="1"/>
  <c r="E2089" i="21"/>
  <c r="G2089" i="21" s="1"/>
  <c r="E2090" i="21"/>
  <c r="G2090" i="21" s="1"/>
  <c r="E2091" i="21"/>
  <c r="G2091" i="21" s="1"/>
  <c r="E2092" i="21"/>
  <c r="G2092" i="21" s="1"/>
  <c r="E2093" i="21"/>
  <c r="G2093" i="21" s="1"/>
  <c r="E2094" i="21"/>
  <c r="G2094" i="21" s="1"/>
  <c r="E2095" i="21"/>
  <c r="G2095" i="21" s="1"/>
  <c r="E2096" i="21"/>
  <c r="G2096" i="21" s="1"/>
  <c r="E2097" i="21"/>
  <c r="G2097" i="21" s="1"/>
  <c r="E2098" i="21"/>
  <c r="G2098" i="21" s="1"/>
  <c r="E2099" i="21"/>
  <c r="G2099" i="21" s="1"/>
  <c r="E2100" i="21"/>
  <c r="G2100" i="21" s="1"/>
  <c r="E2101" i="21"/>
  <c r="G2101" i="21" s="1"/>
  <c r="E2102" i="21"/>
  <c r="G2102" i="21" s="1"/>
  <c r="E2103" i="21"/>
  <c r="G2103" i="21" s="1"/>
  <c r="E2104" i="21"/>
  <c r="G2104" i="21" s="1"/>
  <c r="E2105" i="21"/>
  <c r="G2105" i="21" s="1"/>
  <c r="E2106" i="21"/>
  <c r="G2106" i="21" s="1"/>
  <c r="E2107" i="21"/>
  <c r="G2107" i="21" s="1"/>
  <c r="E2108" i="21"/>
  <c r="G2108" i="21" s="1"/>
  <c r="E2109" i="21"/>
  <c r="G2109" i="21" s="1"/>
  <c r="E2110" i="21"/>
  <c r="G2110" i="21" s="1"/>
  <c r="E2111" i="21"/>
  <c r="G2111" i="21" s="1"/>
  <c r="E2112" i="21"/>
  <c r="G2112" i="21" s="1"/>
  <c r="E2113" i="21"/>
  <c r="G2113" i="21" s="1"/>
  <c r="E2114" i="21"/>
  <c r="G2114" i="21" s="1"/>
  <c r="E2115" i="21"/>
  <c r="G2115" i="21" s="1"/>
  <c r="E2116" i="21"/>
  <c r="G2116" i="21" s="1"/>
  <c r="E2117" i="21"/>
  <c r="G2117" i="21" s="1"/>
  <c r="E2118" i="21"/>
  <c r="G2118" i="21" s="1"/>
  <c r="E2119" i="21"/>
  <c r="G2119" i="21" s="1"/>
  <c r="E2120" i="21"/>
  <c r="G2120" i="21" s="1"/>
  <c r="E2121" i="21"/>
  <c r="G2121" i="21" s="1"/>
  <c r="E2122" i="21"/>
  <c r="G2122" i="21" s="1"/>
  <c r="E2123" i="21"/>
  <c r="G2123" i="21" s="1"/>
  <c r="E2124" i="21"/>
  <c r="G2124" i="21" s="1"/>
  <c r="E2125" i="21"/>
  <c r="G2125" i="21" s="1"/>
  <c r="E2126" i="21"/>
  <c r="G2126" i="21" s="1"/>
  <c r="E2127" i="21"/>
  <c r="G2127" i="21" s="1"/>
  <c r="E2128" i="21"/>
  <c r="G2128" i="21" s="1"/>
  <c r="E2129" i="21"/>
  <c r="G2129" i="21" s="1"/>
  <c r="E2130" i="21"/>
  <c r="G2130" i="21" s="1"/>
  <c r="E2131" i="21"/>
  <c r="G2131" i="21" s="1"/>
  <c r="E2132" i="21"/>
  <c r="G2132" i="21" s="1"/>
  <c r="E2133" i="21"/>
  <c r="G2133" i="21" s="1"/>
  <c r="E2134" i="21"/>
  <c r="G2134" i="21" s="1"/>
  <c r="E2135" i="21"/>
  <c r="G2135" i="21" s="1"/>
  <c r="E2136" i="21"/>
  <c r="G2136" i="21" s="1"/>
  <c r="E2137" i="21"/>
  <c r="G2137" i="21" s="1"/>
  <c r="E2138" i="21"/>
  <c r="G2138" i="21" s="1"/>
  <c r="E2139" i="21"/>
  <c r="G2139" i="21" s="1"/>
  <c r="E2140" i="21"/>
  <c r="G2140" i="21" s="1"/>
  <c r="E2141" i="21"/>
  <c r="G2141" i="21" s="1"/>
  <c r="E2142" i="21"/>
  <c r="G2142" i="21" s="1"/>
  <c r="E2143" i="21"/>
  <c r="G2143" i="21" s="1"/>
  <c r="E2144" i="21"/>
  <c r="G2144" i="21" s="1"/>
  <c r="E2145" i="21"/>
  <c r="G2145" i="21" s="1"/>
  <c r="E2146" i="21"/>
  <c r="G2146" i="21" s="1"/>
  <c r="E2147" i="21"/>
  <c r="G2147" i="21" s="1"/>
  <c r="E2148" i="21"/>
  <c r="G2148" i="21" s="1"/>
  <c r="E2149" i="21"/>
  <c r="G2149" i="21" s="1"/>
  <c r="E2150" i="21"/>
  <c r="G2150" i="21" s="1"/>
  <c r="E2151" i="21"/>
  <c r="G2151" i="21" s="1"/>
  <c r="E2152" i="21"/>
  <c r="G2152" i="21" s="1"/>
  <c r="E2153" i="21"/>
  <c r="G2153" i="21" s="1"/>
  <c r="E2154" i="21"/>
  <c r="G2154" i="21" s="1"/>
  <c r="E2155" i="21"/>
  <c r="G2155" i="21" s="1"/>
  <c r="E2156" i="21"/>
  <c r="G2156" i="21" s="1"/>
  <c r="E2157" i="21"/>
  <c r="G2157" i="21" s="1"/>
  <c r="E2158" i="21"/>
  <c r="G2158" i="21" s="1"/>
  <c r="E2159" i="21"/>
  <c r="G2159" i="21" s="1"/>
  <c r="E2160" i="21"/>
  <c r="G2160" i="21" s="1"/>
  <c r="E2161" i="21"/>
  <c r="G2161" i="21" s="1"/>
  <c r="E2162" i="21"/>
  <c r="G2162" i="21" s="1"/>
  <c r="E2163" i="21"/>
  <c r="G2163" i="21" s="1"/>
  <c r="E2164" i="21"/>
  <c r="G2164" i="21" s="1"/>
  <c r="E2165" i="21"/>
  <c r="G2165" i="21" s="1"/>
  <c r="E2166" i="21"/>
  <c r="G2166" i="21" s="1"/>
  <c r="E2167" i="21"/>
  <c r="G2167" i="21" s="1"/>
  <c r="E2168" i="21"/>
  <c r="G2168" i="21" s="1"/>
  <c r="E2169" i="21"/>
  <c r="G2169" i="21" s="1"/>
  <c r="E2170" i="21"/>
  <c r="G2170" i="21" s="1"/>
  <c r="E2171" i="21"/>
  <c r="G2171" i="21" s="1"/>
  <c r="E2172" i="21"/>
  <c r="G2172" i="21" s="1"/>
  <c r="E2173" i="21"/>
  <c r="G2173" i="21" s="1"/>
  <c r="E2174" i="21"/>
  <c r="G2174" i="21" s="1"/>
  <c r="E2175" i="21"/>
  <c r="G2175" i="21" s="1"/>
  <c r="E2176" i="21"/>
  <c r="G2176" i="21" s="1"/>
  <c r="E2177" i="21"/>
  <c r="G2177" i="21" s="1"/>
  <c r="E2178" i="21"/>
  <c r="G2178" i="21" s="1"/>
  <c r="E2179" i="21"/>
  <c r="G2179" i="21" s="1"/>
  <c r="E2180" i="21"/>
  <c r="G2180" i="21" s="1"/>
  <c r="E2181" i="21"/>
  <c r="G2181" i="21" s="1"/>
  <c r="E2182" i="21"/>
  <c r="G2182" i="21" s="1"/>
  <c r="E2183" i="21"/>
  <c r="G2183" i="21" s="1"/>
  <c r="E2184" i="21"/>
  <c r="G2184" i="21" s="1"/>
  <c r="E2185" i="21"/>
  <c r="G2185" i="21" s="1"/>
  <c r="E2186" i="21"/>
  <c r="G2186" i="21" s="1"/>
  <c r="E2187" i="21"/>
  <c r="G2187" i="21" s="1"/>
  <c r="E2188" i="21"/>
  <c r="G2188" i="21" s="1"/>
  <c r="E2189" i="21"/>
  <c r="G2189" i="21" s="1"/>
  <c r="E2190" i="21"/>
  <c r="G2190" i="21" s="1"/>
  <c r="E2191" i="21"/>
  <c r="G2191" i="21" s="1"/>
  <c r="E2192" i="21"/>
  <c r="G2192" i="21" s="1"/>
  <c r="E2193" i="21"/>
  <c r="G2193" i="21" s="1"/>
  <c r="E2194" i="21"/>
  <c r="G2194" i="21" s="1"/>
  <c r="E2195" i="21"/>
  <c r="G2195" i="21" s="1"/>
  <c r="E2196" i="21"/>
  <c r="G2196" i="21" s="1"/>
  <c r="E2197" i="21"/>
  <c r="G2197" i="21" s="1"/>
  <c r="E2198" i="21"/>
  <c r="G2198" i="21" s="1"/>
  <c r="E2199" i="21"/>
  <c r="G2199" i="21" s="1"/>
  <c r="E2200" i="21"/>
  <c r="G2200" i="21" s="1"/>
  <c r="E2201" i="21"/>
  <c r="G2201" i="21" s="1"/>
  <c r="E2202" i="21"/>
  <c r="G2202" i="21" s="1"/>
  <c r="E2203" i="21"/>
  <c r="G2203" i="21" s="1"/>
  <c r="E2204" i="21"/>
  <c r="G2204" i="21" s="1"/>
  <c r="E2205" i="21"/>
  <c r="G2205" i="21" s="1"/>
  <c r="E2206" i="21"/>
  <c r="G2206" i="21" s="1"/>
  <c r="E2207" i="21"/>
  <c r="G2207" i="21" s="1"/>
  <c r="E2208" i="21"/>
  <c r="G2208" i="21" s="1"/>
  <c r="E2209" i="21"/>
  <c r="G2209" i="21" s="1"/>
  <c r="E2210" i="21"/>
  <c r="G2210" i="21" s="1"/>
  <c r="E2211" i="21"/>
  <c r="G2211" i="21" s="1"/>
  <c r="E2212" i="21"/>
  <c r="G2212" i="21" s="1"/>
  <c r="E2213" i="21"/>
  <c r="G2213" i="21" s="1"/>
  <c r="E2214" i="21"/>
  <c r="G2214" i="21" s="1"/>
  <c r="E2215" i="21"/>
  <c r="G2215" i="21" s="1"/>
  <c r="E2216" i="21"/>
  <c r="G2216" i="21" s="1"/>
  <c r="E2217" i="21"/>
  <c r="G2217" i="21" s="1"/>
  <c r="E2218" i="21"/>
  <c r="G2218" i="21" s="1"/>
  <c r="E2219" i="21"/>
  <c r="G2219" i="21" s="1"/>
  <c r="E2220" i="21"/>
  <c r="G2220" i="21" s="1"/>
  <c r="E2221" i="21"/>
  <c r="G2221" i="21" s="1"/>
  <c r="E2222" i="21"/>
  <c r="G2222" i="21" s="1"/>
  <c r="E2223" i="21"/>
  <c r="G2223" i="21" s="1"/>
  <c r="E2224" i="21"/>
  <c r="G2224" i="21" s="1"/>
  <c r="E2225" i="21"/>
  <c r="G2225" i="21" s="1"/>
  <c r="E2226" i="21"/>
  <c r="G2226" i="21" s="1"/>
  <c r="E2227" i="21"/>
  <c r="G2227" i="21" s="1"/>
  <c r="E2228" i="21"/>
  <c r="G2228" i="21" s="1"/>
  <c r="E2229" i="21"/>
  <c r="G2229" i="21"/>
  <c r="E2230" i="21"/>
  <c r="G2230" i="21" s="1"/>
  <c r="E2231" i="21"/>
  <c r="G2231" i="21" s="1"/>
  <c r="E2232" i="21"/>
  <c r="G2232" i="21" s="1"/>
  <c r="E2233" i="21"/>
  <c r="G2233" i="21" s="1"/>
  <c r="E2234" i="21"/>
  <c r="G2234" i="21" s="1"/>
  <c r="E2235" i="21"/>
  <c r="G2235" i="21" s="1"/>
  <c r="E2236" i="21"/>
  <c r="G2236" i="21" s="1"/>
  <c r="E2237" i="21"/>
  <c r="G2237" i="21" s="1"/>
  <c r="E2238" i="21"/>
  <c r="G2238" i="21" s="1"/>
  <c r="E2239" i="21"/>
  <c r="G2239" i="21" s="1"/>
  <c r="E2240" i="21"/>
  <c r="G2240" i="21" s="1"/>
  <c r="E2241" i="21"/>
  <c r="G2241" i="21" s="1"/>
  <c r="E2242" i="21"/>
  <c r="G2242" i="21" s="1"/>
  <c r="E2243" i="21"/>
  <c r="G2243" i="21" s="1"/>
  <c r="E2244" i="21"/>
  <c r="G2244" i="21" s="1"/>
  <c r="E2245" i="21"/>
  <c r="G2245" i="21" s="1"/>
  <c r="E2246" i="21"/>
  <c r="G2246" i="21" s="1"/>
  <c r="E2247" i="21"/>
  <c r="G2247" i="21" s="1"/>
  <c r="E2248" i="21"/>
  <c r="G2248" i="21" s="1"/>
  <c r="E2249" i="21"/>
  <c r="G2249" i="21" s="1"/>
  <c r="E2250" i="21"/>
  <c r="G2250" i="21" s="1"/>
  <c r="E2251" i="21"/>
  <c r="G2251" i="21" s="1"/>
  <c r="E2252" i="21"/>
  <c r="G2252" i="21" s="1"/>
  <c r="E2253" i="21"/>
  <c r="G2253" i="21" s="1"/>
  <c r="E2254" i="21"/>
  <c r="G2254" i="21" s="1"/>
  <c r="E2255" i="21"/>
  <c r="G2255" i="21" s="1"/>
  <c r="E2256" i="21"/>
  <c r="G2256" i="21" s="1"/>
  <c r="E2257" i="21"/>
  <c r="G2257" i="21" s="1"/>
  <c r="E2258" i="21"/>
  <c r="G2258" i="21" s="1"/>
  <c r="E2259" i="21"/>
  <c r="G2259" i="21" s="1"/>
  <c r="E2260" i="21"/>
  <c r="G2260" i="21" s="1"/>
  <c r="E2261" i="21"/>
  <c r="G2261" i="21" s="1"/>
  <c r="E2262" i="21"/>
  <c r="G2262" i="21" s="1"/>
  <c r="E2263" i="21"/>
  <c r="G2263" i="21" s="1"/>
  <c r="E2264" i="21"/>
  <c r="G2264" i="21" s="1"/>
  <c r="E2265" i="21"/>
  <c r="G2265" i="21" s="1"/>
  <c r="E2266" i="21"/>
  <c r="G2266" i="21" s="1"/>
  <c r="E2267" i="21"/>
  <c r="G2267" i="21" s="1"/>
  <c r="E2268" i="21"/>
  <c r="G2268" i="21" s="1"/>
  <c r="E2269" i="21"/>
  <c r="G2269" i="21" s="1"/>
  <c r="E2270" i="21"/>
  <c r="G2270" i="21" s="1"/>
  <c r="E2271" i="21"/>
  <c r="G2271" i="21" s="1"/>
  <c r="E2272" i="21"/>
  <c r="G2272" i="21" s="1"/>
  <c r="E2273" i="21"/>
  <c r="G2273" i="21" s="1"/>
  <c r="E2274" i="21"/>
  <c r="G2274" i="21" s="1"/>
  <c r="E2275" i="21"/>
  <c r="G2275" i="21" s="1"/>
  <c r="E2276" i="21"/>
  <c r="G2276" i="21" s="1"/>
  <c r="E2277" i="21"/>
  <c r="G2277" i="21" s="1"/>
  <c r="E2278" i="21"/>
  <c r="G2278" i="21" s="1"/>
  <c r="E2279" i="21"/>
  <c r="G2279" i="21" s="1"/>
  <c r="E2280" i="21"/>
  <c r="G2280" i="21" s="1"/>
  <c r="E2281" i="21"/>
  <c r="G2281" i="21" s="1"/>
  <c r="E2282" i="21"/>
  <c r="G2282" i="21" s="1"/>
  <c r="E2283" i="21"/>
  <c r="G2283" i="21" s="1"/>
  <c r="E2284" i="21"/>
  <c r="G2284" i="21" s="1"/>
  <c r="E2285" i="21"/>
  <c r="G2285" i="21" s="1"/>
  <c r="E2286" i="21"/>
  <c r="G2286" i="21" s="1"/>
  <c r="E2287" i="21"/>
  <c r="G2287" i="21" s="1"/>
  <c r="E2288" i="21"/>
  <c r="G2288" i="21" s="1"/>
  <c r="E2289" i="21"/>
  <c r="G2289" i="21" s="1"/>
  <c r="E2290" i="21"/>
  <c r="G2290" i="21" s="1"/>
  <c r="E2291" i="21"/>
  <c r="G2291" i="21" s="1"/>
  <c r="E2292" i="21"/>
  <c r="G2292" i="21" s="1"/>
  <c r="E2293" i="21"/>
  <c r="G2293" i="21" s="1"/>
  <c r="E2294" i="21"/>
  <c r="G2294" i="21" s="1"/>
  <c r="E2295" i="21"/>
  <c r="G2295" i="21"/>
  <c r="E2296" i="21"/>
  <c r="G2296" i="21" s="1"/>
  <c r="E2297" i="21"/>
  <c r="G2297" i="21" s="1"/>
  <c r="E2298" i="21"/>
  <c r="G2298" i="21"/>
  <c r="E2299" i="21"/>
  <c r="G2299" i="21" s="1"/>
  <c r="E2300" i="21"/>
  <c r="G2300" i="21" s="1"/>
  <c r="E2301" i="21"/>
  <c r="G2301" i="21" s="1"/>
  <c r="E2302" i="21"/>
  <c r="G2302" i="21" s="1"/>
  <c r="E2303" i="21"/>
  <c r="G2303" i="21" s="1"/>
  <c r="E2304" i="21"/>
  <c r="G2304" i="21" s="1"/>
  <c r="E2305" i="21"/>
  <c r="G2305" i="21" s="1"/>
  <c r="E2306" i="21"/>
  <c r="G2306" i="21" s="1"/>
  <c r="E2307" i="21"/>
  <c r="G2307" i="21" s="1"/>
  <c r="E2308" i="21"/>
  <c r="G2308" i="21" s="1"/>
  <c r="E2309" i="21"/>
  <c r="G2309" i="21" s="1"/>
  <c r="E2310" i="21"/>
  <c r="G2310" i="21" s="1"/>
  <c r="E2311" i="21"/>
  <c r="G2311" i="21" s="1"/>
  <c r="E2312" i="21"/>
  <c r="G2312" i="21" s="1"/>
  <c r="E2313" i="21"/>
  <c r="G2313" i="21" s="1"/>
  <c r="E2314" i="21"/>
  <c r="G2314" i="21" s="1"/>
  <c r="E2315" i="21"/>
  <c r="G2315" i="21" s="1"/>
  <c r="E2316" i="21"/>
  <c r="G2316" i="21" s="1"/>
  <c r="E2317" i="21"/>
  <c r="G2317" i="21" s="1"/>
  <c r="E2318" i="21"/>
  <c r="G2318" i="21"/>
  <c r="E2319" i="21"/>
  <c r="G2319" i="21" s="1"/>
  <c r="E2320" i="21"/>
  <c r="G2320" i="21" s="1"/>
  <c r="E2321" i="21"/>
  <c r="G2321" i="21" s="1"/>
  <c r="E2322" i="21"/>
  <c r="G2322" i="21" s="1"/>
  <c r="E2323" i="21"/>
  <c r="G2323" i="21"/>
  <c r="E2324" i="21"/>
  <c r="G2324" i="21" s="1"/>
  <c r="E2325" i="21"/>
  <c r="G2325" i="21" s="1"/>
  <c r="E2326" i="21"/>
  <c r="G2326" i="21" s="1"/>
  <c r="E2327" i="21"/>
  <c r="G2327" i="21" s="1"/>
  <c r="E2328" i="21"/>
  <c r="G2328" i="21" s="1"/>
  <c r="E2329" i="21"/>
  <c r="G2329" i="21" s="1"/>
  <c r="E2330" i="21"/>
  <c r="G2330" i="21" s="1"/>
  <c r="E2331" i="21"/>
  <c r="G2331" i="21" s="1"/>
  <c r="E2332" i="21"/>
  <c r="G2332" i="21" s="1"/>
  <c r="E2333" i="21"/>
  <c r="G2333" i="21" s="1"/>
  <c r="E2334" i="21"/>
  <c r="G2334" i="21" s="1"/>
  <c r="E2335" i="21"/>
  <c r="G2335" i="21" s="1"/>
  <c r="E2336" i="21"/>
  <c r="G2336" i="21" s="1"/>
  <c r="E2337" i="21"/>
  <c r="G2337" i="21" s="1"/>
  <c r="E2338" i="21"/>
  <c r="G2338" i="21" s="1"/>
  <c r="E2339" i="21"/>
  <c r="G2339" i="21" s="1"/>
  <c r="E2340" i="21"/>
  <c r="G2340" i="21" s="1"/>
  <c r="E2341" i="21"/>
  <c r="G2341" i="21" s="1"/>
  <c r="E2342" i="21"/>
  <c r="G2342" i="21" s="1"/>
  <c r="E2343" i="21"/>
  <c r="G2343" i="21" s="1"/>
  <c r="E2344" i="21"/>
  <c r="G2344" i="21" s="1"/>
  <c r="E2345" i="21"/>
  <c r="G2345" i="21" s="1"/>
  <c r="E2346" i="21"/>
  <c r="G2346" i="21" s="1"/>
  <c r="E2347" i="21"/>
  <c r="G2347" i="21" s="1"/>
  <c r="E2348" i="21"/>
  <c r="G2348" i="21" s="1"/>
  <c r="E2349" i="21"/>
  <c r="G2349" i="21" s="1"/>
  <c r="E2350" i="21"/>
  <c r="G2350" i="21" s="1"/>
  <c r="E2351" i="21"/>
  <c r="G2351" i="21"/>
  <c r="E2352" i="21"/>
  <c r="G2352" i="21" s="1"/>
  <c r="E2353" i="21"/>
  <c r="G2353" i="21" s="1"/>
  <c r="E2354" i="21"/>
  <c r="G2354" i="21" s="1"/>
  <c r="E2355" i="21"/>
  <c r="G2355" i="21" s="1"/>
  <c r="E2356" i="21"/>
  <c r="G2356" i="21" s="1"/>
  <c r="E2357" i="21"/>
  <c r="G2357" i="21" s="1"/>
  <c r="E2358" i="21"/>
  <c r="G2358" i="21" s="1"/>
  <c r="E2359" i="21"/>
  <c r="G2359" i="21" s="1"/>
  <c r="E2360" i="21"/>
  <c r="G2360" i="21" s="1"/>
  <c r="E2361" i="21"/>
  <c r="G2361" i="21" s="1"/>
  <c r="E2362" i="21"/>
  <c r="G2362" i="21" s="1"/>
  <c r="E2363" i="21"/>
  <c r="G2363" i="21" s="1"/>
  <c r="E2364" i="21"/>
  <c r="G2364" i="21" s="1"/>
  <c r="E2365" i="21"/>
  <c r="G2365" i="21" s="1"/>
  <c r="E2366" i="21"/>
  <c r="G2366" i="21" s="1"/>
  <c r="E2367" i="21"/>
  <c r="G2367" i="21" s="1"/>
  <c r="E2368" i="21"/>
  <c r="G2368" i="21" s="1"/>
  <c r="E2369" i="21"/>
  <c r="G2369" i="21" s="1"/>
  <c r="E2370" i="21"/>
  <c r="G2370" i="21"/>
  <c r="E2371" i="21"/>
  <c r="G2371" i="21"/>
  <c r="E2372" i="21"/>
  <c r="G2372" i="21" s="1"/>
  <c r="E2373" i="21"/>
  <c r="G2373" i="21" s="1"/>
  <c r="E2374" i="21"/>
  <c r="G2374" i="21" s="1"/>
  <c r="E2375" i="21"/>
  <c r="G2375" i="21" s="1"/>
  <c r="E2376" i="21"/>
  <c r="G2376" i="21" s="1"/>
  <c r="E2377" i="21"/>
  <c r="G2377" i="21" s="1"/>
  <c r="E2378" i="21"/>
  <c r="G2378" i="21"/>
  <c r="E2379" i="21"/>
  <c r="G2379" i="21" s="1"/>
  <c r="E2380" i="21"/>
  <c r="G2380" i="21" s="1"/>
  <c r="E2381" i="21"/>
  <c r="G2381" i="21" s="1"/>
  <c r="E2382" i="21"/>
  <c r="G2382" i="21" s="1"/>
  <c r="E2383" i="21"/>
  <c r="G2383" i="21" s="1"/>
  <c r="E2384" i="21"/>
  <c r="G2384" i="21" s="1"/>
  <c r="E2385" i="21"/>
  <c r="G2385" i="21" s="1"/>
  <c r="E2386" i="21"/>
  <c r="G2386" i="21" s="1"/>
  <c r="E2387" i="21"/>
  <c r="G2387" i="21" s="1"/>
  <c r="E2388" i="21"/>
  <c r="G2388" i="21" s="1"/>
  <c r="E2389" i="21"/>
  <c r="G2389" i="21" s="1"/>
  <c r="E2390" i="21"/>
  <c r="G2390" i="21" s="1"/>
  <c r="E2391" i="21"/>
  <c r="G2391" i="21" s="1"/>
  <c r="E2392" i="21"/>
  <c r="G2392" i="21" s="1"/>
  <c r="E2393" i="21"/>
  <c r="G2393" i="21" s="1"/>
  <c r="E2394" i="21"/>
  <c r="G2394" i="21" s="1"/>
  <c r="E2395" i="21"/>
  <c r="G2395" i="21" s="1"/>
  <c r="E2396" i="21"/>
  <c r="G2396" i="21" s="1"/>
  <c r="E2397" i="21"/>
  <c r="G2397" i="21" s="1"/>
  <c r="E2398" i="21"/>
  <c r="G2398" i="21" s="1"/>
  <c r="E2399" i="21"/>
  <c r="G2399" i="21" s="1"/>
  <c r="E2400" i="21"/>
  <c r="G2400" i="21" s="1"/>
  <c r="E2401" i="21"/>
  <c r="G2401" i="21" s="1"/>
  <c r="E2402" i="21"/>
  <c r="G2402" i="21" s="1"/>
  <c r="E2403" i="21"/>
  <c r="G2403" i="21"/>
  <c r="E2404" i="21"/>
  <c r="G2404" i="21" s="1"/>
  <c r="E2405" i="21"/>
  <c r="G2405" i="21" s="1"/>
  <c r="E2406" i="21"/>
  <c r="G2406" i="21" s="1"/>
  <c r="E2407" i="21"/>
  <c r="G2407" i="21" s="1"/>
  <c r="E2408" i="21"/>
  <c r="G2408" i="21" s="1"/>
  <c r="E2409" i="21"/>
  <c r="G2409" i="21" s="1"/>
  <c r="E2410" i="21"/>
  <c r="G2410" i="21" s="1"/>
  <c r="E2411" i="21"/>
  <c r="G2411" i="21" s="1"/>
  <c r="E2412" i="21"/>
  <c r="G2412" i="21" s="1"/>
  <c r="E2413" i="21"/>
  <c r="G2413" i="21" s="1"/>
  <c r="E2414" i="21"/>
  <c r="G2414" i="21" s="1"/>
  <c r="E2415" i="21"/>
  <c r="G2415" i="21"/>
  <c r="E2416" i="21"/>
  <c r="G2416" i="21" s="1"/>
  <c r="E2417" i="21"/>
  <c r="G2417" i="21" s="1"/>
  <c r="E2418" i="21"/>
  <c r="G2418" i="21"/>
  <c r="E2419" i="21"/>
  <c r="G2419" i="21" s="1"/>
  <c r="E2420" i="21"/>
  <c r="G2420" i="21" s="1"/>
  <c r="E2421" i="21"/>
  <c r="G2421" i="21" s="1"/>
  <c r="E2422" i="21"/>
  <c r="G2422" i="21" s="1"/>
  <c r="E2423" i="21"/>
  <c r="G2423" i="21" s="1"/>
  <c r="E2424" i="21"/>
  <c r="G2424" i="21" s="1"/>
  <c r="E2425" i="21"/>
  <c r="G2425" i="21" s="1"/>
  <c r="E2426" i="21"/>
  <c r="G2426" i="21" s="1"/>
  <c r="E2427" i="21"/>
  <c r="G2427" i="21" s="1"/>
  <c r="E2428" i="21"/>
  <c r="G2428" i="21" s="1"/>
  <c r="E2429" i="21"/>
  <c r="G2429" i="21" s="1"/>
  <c r="E2430" i="21"/>
  <c r="G2430" i="21" s="1"/>
  <c r="E2431" i="21"/>
  <c r="G2431" i="21" s="1"/>
  <c r="E2432" i="21"/>
  <c r="G2432" i="21" s="1"/>
  <c r="E2433" i="21"/>
  <c r="G2433" i="21" s="1"/>
  <c r="E2434" i="21"/>
  <c r="G2434" i="21" s="1"/>
  <c r="E2435" i="21"/>
  <c r="G2435" i="21" s="1"/>
  <c r="E2436" i="21"/>
  <c r="G2436" i="21" s="1"/>
  <c r="E2437" i="21"/>
  <c r="G2437" i="21" s="1"/>
  <c r="E2438" i="21"/>
  <c r="G2438" i="21" s="1"/>
  <c r="E2439" i="21"/>
  <c r="G2439" i="21" s="1"/>
  <c r="E2440" i="21"/>
  <c r="G2440" i="21" s="1"/>
  <c r="E2441" i="21"/>
  <c r="G2441" i="21" s="1"/>
  <c r="E2442" i="21"/>
  <c r="G2442" i="21" s="1"/>
  <c r="E2443" i="21"/>
  <c r="G2443" i="21" s="1"/>
  <c r="E2444" i="21"/>
  <c r="G2444" i="21" s="1"/>
  <c r="E2445" i="21"/>
  <c r="G2445" i="21" s="1"/>
  <c r="E2446" i="21"/>
  <c r="G2446" i="21" s="1"/>
  <c r="E2447" i="21"/>
  <c r="G2447" i="21" s="1"/>
  <c r="E2448" i="21"/>
  <c r="G2448" i="21" s="1"/>
  <c r="E2449" i="21"/>
  <c r="G2449" i="21" s="1"/>
  <c r="A2068" i="21"/>
  <c r="B791" i="19"/>
  <c r="G801" i="19"/>
  <c r="G802" i="19"/>
  <c r="G803" i="19"/>
  <c r="G804" i="19"/>
  <c r="G805" i="19"/>
  <c r="G806" i="19"/>
  <c r="G807" i="19"/>
  <c r="G808" i="19"/>
  <c r="G809" i="19"/>
  <c r="G810" i="19"/>
  <c r="G811" i="19"/>
  <c r="G812" i="19"/>
  <c r="G813" i="19"/>
  <c r="G814" i="19"/>
  <c r="G815" i="19"/>
  <c r="G816" i="19"/>
  <c r="G817" i="19"/>
  <c r="G818" i="19"/>
  <c r="G819" i="19"/>
  <c r="G820" i="19"/>
  <c r="G821" i="19"/>
  <c r="G822" i="19"/>
  <c r="G823" i="19"/>
  <c r="G824" i="19"/>
  <c r="G825" i="19"/>
  <c r="G826" i="19"/>
  <c r="G827" i="19"/>
  <c r="G828" i="19"/>
  <c r="G829" i="19"/>
  <c r="G830" i="19"/>
  <c r="G831" i="19"/>
  <c r="G832" i="19"/>
  <c r="G833" i="19"/>
  <c r="G834" i="19"/>
  <c r="G835" i="19"/>
  <c r="G836" i="19"/>
  <c r="G837" i="19"/>
  <c r="G838" i="19"/>
  <c r="G839" i="19"/>
  <c r="G840" i="19"/>
  <c r="G841" i="19"/>
  <c r="G842" i="19"/>
  <c r="G843" i="19"/>
  <c r="G844" i="19"/>
  <c r="G845" i="19"/>
  <c r="G846" i="19"/>
  <c r="G847" i="19"/>
  <c r="G848" i="19"/>
  <c r="G849" i="19"/>
  <c r="G850" i="19"/>
  <c r="G851" i="19"/>
  <c r="G852" i="19"/>
  <c r="G853" i="19"/>
  <c r="G854" i="19"/>
  <c r="G855" i="19"/>
  <c r="G856" i="19"/>
  <c r="G857" i="19"/>
  <c r="G858" i="19"/>
  <c r="G859" i="19"/>
  <c r="G860" i="19"/>
  <c r="G861" i="19"/>
  <c r="G862" i="19"/>
  <c r="G863" i="19"/>
  <c r="G864" i="19"/>
  <c r="G865" i="19"/>
  <c r="G866" i="19"/>
  <c r="G867" i="19"/>
  <c r="G868" i="19"/>
  <c r="G869" i="19"/>
  <c r="G870" i="19"/>
  <c r="G871" i="19"/>
  <c r="G872" i="19"/>
  <c r="G873" i="19"/>
  <c r="G874" i="19"/>
  <c r="G875" i="19"/>
  <c r="G876" i="19"/>
  <c r="G877" i="19"/>
  <c r="G878" i="19"/>
  <c r="G879" i="19"/>
  <c r="G880" i="19"/>
  <c r="G881" i="19"/>
  <c r="G882" i="19"/>
  <c r="G883" i="19"/>
  <c r="G884" i="19"/>
  <c r="G885" i="19"/>
  <c r="G886" i="19"/>
  <c r="G887" i="19"/>
  <c r="G888" i="19"/>
  <c r="G889" i="19"/>
  <c r="G890" i="19"/>
  <c r="G891" i="19"/>
  <c r="G892" i="19"/>
  <c r="G893" i="19"/>
  <c r="G894" i="19"/>
  <c r="G895" i="19"/>
  <c r="G896" i="19"/>
  <c r="G897" i="19"/>
  <c r="G898" i="19"/>
  <c r="G899" i="19"/>
  <c r="G900" i="19"/>
  <c r="G901" i="19"/>
  <c r="G902" i="19"/>
  <c r="G903" i="19"/>
  <c r="G904" i="19"/>
  <c r="G905" i="19"/>
  <c r="G906" i="19"/>
  <c r="G907" i="19"/>
  <c r="G908" i="19"/>
  <c r="G909" i="19"/>
  <c r="G910" i="19"/>
  <c r="G911" i="19"/>
  <c r="G912" i="19"/>
  <c r="G913" i="19"/>
  <c r="G914" i="19"/>
  <c r="G915" i="19"/>
  <c r="G916" i="19"/>
  <c r="G917" i="19"/>
  <c r="G918" i="19"/>
  <c r="G919" i="19"/>
  <c r="G920" i="19"/>
  <c r="G921" i="19"/>
  <c r="G922" i="19"/>
  <c r="G923" i="19"/>
  <c r="G924" i="19"/>
  <c r="G925" i="19"/>
  <c r="G926" i="19"/>
  <c r="G927" i="19"/>
  <c r="G928" i="19"/>
  <c r="G929" i="19"/>
  <c r="G930" i="19"/>
  <c r="G931" i="19"/>
  <c r="G793" i="19"/>
  <c r="G794" i="19"/>
  <c r="G795" i="19"/>
  <c r="G796" i="19"/>
  <c r="G797" i="19"/>
  <c r="G798" i="19"/>
  <c r="G799" i="19"/>
  <c r="G800" i="19"/>
  <c r="G792" i="19"/>
  <c r="D1248" i="21"/>
  <c r="F419" i="21"/>
  <c r="H419" i="21" s="1"/>
  <c r="G367" i="21"/>
  <c r="L405" i="47"/>
  <c r="L406" i="47"/>
  <c r="L407" i="47"/>
  <c r="L408" i="47"/>
  <c r="L409" i="47"/>
  <c r="L410" i="47"/>
  <c r="L411" i="47"/>
  <c r="L412" i="47"/>
  <c r="L413" i="47"/>
  <c r="L414" i="47"/>
  <c r="L415" i="47"/>
  <c r="L416" i="47"/>
  <c r="L417" i="47"/>
  <c r="L418" i="47"/>
  <c r="L419" i="47"/>
  <c r="L420" i="47"/>
  <c r="L421" i="47"/>
  <c r="L422" i="47"/>
  <c r="L423" i="47"/>
  <c r="L424" i="47"/>
  <c r="L425" i="47"/>
  <c r="L426" i="47"/>
  <c r="L427" i="47"/>
  <c r="L428" i="47"/>
  <c r="L429" i="47"/>
  <c r="L430" i="47"/>
  <c r="L431" i="47"/>
  <c r="L432" i="47"/>
  <c r="L433" i="47"/>
  <c r="L434" i="47"/>
  <c r="L435" i="47"/>
  <c r="L436" i="47"/>
  <c r="L437" i="47"/>
  <c r="L438" i="47"/>
  <c r="L439" i="47"/>
  <c r="L440" i="47"/>
  <c r="L441" i="47"/>
  <c r="L442" i="47"/>
  <c r="L443" i="47"/>
  <c r="L444" i="47"/>
  <c r="L445" i="47"/>
  <c r="L446" i="47"/>
  <c r="L447" i="47"/>
  <c r="L448" i="47"/>
  <c r="L449" i="47"/>
  <c r="L450" i="47"/>
  <c r="L451" i="47"/>
  <c r="L452" i="47"/>
  <c r="L453" i="47"/>
  <c r="L454" i="47"/>
  <c r="L455" i="47"/>
  <c r="L456" i="47"/>
  <c r="L457" i="47"/>
  <c r="L458" i="47"/>
  <c r="L459" i="47"/>
  <c r="L460" i="47"/>
  <c r="L461" i="47"/>
  <c r="L462" i="47"/>
  <c r="L463" i="47"/>
  <c r="L464" i="47"/>
  <c r="L465" i="47"/>
  <c r="L466" i="47"/>
  <c r="L467" i="47"/>
  <c r="L468" i="47"/>
  <c r="L469" i="47"/>
  <c r="L470" i="47"/>
  <c r="L471" i="47"/>
  <c r="L472" i="47"/>
  <c r="L473" i="47"/>
  <c r="L474" i="47"/>
  <c r="L475" i="47"/>
  <c r="L476" i="47"/>
  <c r="L477" i="47"/>
  <c r="L478" i="47"/>
  <c r="L479" i="47"/>
  <c r="L480" i="47"/>
  <c r="L481" i="47"/>
  <c r="L482" i="47"/>
  <c r="L483" i="47"/>
  <c r="L484" i="47"/>
  <c r="L485" i="47"/>
  <c r="L486" i="47"/>
  <c r="L487" i="47"/>
  <c r="L488" i="47"/>
  <c r="L489" i="47"/>
  <c r="L404" i="47"/>
  <c r="C104" i="36"/>
  <c r="D104" i="36"/>
  <c r="B104" i="36"/>
  <c r="E1537" i="46"/>
  <c r="E1538" i="46"/>
  <c r="E1539" i="46"/>
  <c r="E1540" i="46"/>
  <c r="E1541" i="46"/>
  <c r="E1542" i="46"/>
  <c r="E1543" i="46"/>
  <c r="E1544" i="46"/>
  <c r="E1545" i="46"/>
  <c r="E1546" i="46"/>
  <c r="E1547" i="46"/>
  <c r="E1548" i="46"/>
  <c r="E1549" i="46"/>
  <c r="E1550" i="46"/>
  <c r="E1551" i="46"/>
  <c r="E1552" i="46"/>
  <c r="E1553" i="46"/>
  <c r="E1554" i="46"/>
  <c r="E1555" i="46"/>
  <c r="E1556" i="46"/>
  <c r="E1557" i="46"/>
  <c r="E1558" i="46"/>
  <c r="E1559" i="46"/>
  <c r="E1560" i="46"/>
  <c r="E1561" i="46"/>
  <c r="E1562" i="46"/>
  <c r="E1563" i="46"/>
  <c r="E1564" i="46"/>
  <c r="E1565" i="46"/>
  <c r="E1566" i="46"/>
  <c r="E1567" i="46"/>
  <c r="E1568" i="46"/>
  <c r="E1569" i="46"/>
  <c r="E1570" i="46"/>
  <c r="E1571" i="46"/>
  <c r="E1572" i="46"/>
  <c r="E1573" i="46"/>
  <c r="E1574" i="46"/>
  <c r="E1575" i="46"/>
  <c r="E1576" i="46"/>
  <c r="E1577" i="46"/>
  <c r="E1578" i="46"/>
  <c r="E1579" i="46"/>
  <c r="E1580" i="46"/>
  <c r="E1581" i="46"/>
  <c r="E1582" i="46"/>
  <c r="E1583" i="46"/>
  <c r="E1584" i="46"/>
  <c r="E1585" i="46"/>
  <c r="E1586" i="46"/>
  <c r="E1587" i="46"/>
  <c r="E1588" i="46"/>
  <c r="E1589" i="46"/>
  <c r="E1590" i="46"/>
  <c r="E1591" i="46"/>
  <c r="E1592" i="46"/>
  <c r="E1593" i="46"/>
  <c r="E1594" i="46"/>
  <c r="E1595" i="46"/>
  <c r="E1596" i="46"/>
  <c r="E1597" i="46"/>
  <c r="E1598" i="46"/>
  <c r="E1599" i="46"/>
  <c r="E1600" i="46"/>
  <c r="E1601" i="46"/>
  <c r="E1602" i="46"/>
  <c r="E1603" i="46"/>
  <c r="E1604" i="46"/>
  <c r="E1605" i="46"/>
  <c r="E1606" i="46"/>
  <c r="E1607" i="46"/>
  <c r="E1608" i="46"/>
  <c r="E1609" i="46"/>
  <c r="E1610" i="46"/>
  <c r="E1611" i="46"/>
  <c r="E1612" i="46"/>
  <c r="E1613" i="46"/>
  <c r="E1614" i="46"/>
  <c r="E1615" i="46"/>
  <c r="E1616" i="46"/>
  <c r="E1617" i="46"/>
  <c r="E1618" i="46"/>
  <c r="E1619" i="46"/>
  <c r="E1620" i="46"/>
  <c r="E1621" i="46"/>
  <c r="E1622" i="46"/>
  <c r="E1623" i="46"/>
  <c r="E1624" i="46"/>
  <c r="E1625" i="46"/>
  <c r="E1626" i="46"/>
  <c r="E1627" i="46"/>
  <c r="E1628" i="46"/>
  <c r="E1629" i="46"/>
  <c r="E1630" i="46"/>
  <c r="E1631" i="46"/>
  <c r="E1632" i="46"/>
  <c r="E1633" i="46"/>
  <c r="E1634" i="46"/>
  <c r="E1635" i="46"/>
  <c r="E1636" i="46"/>
  <c r="E1637" i="46"/>
  <c r="E1638" i="46"/>
  <c r="E1639" i="46"/>
  <c r="E1640" i="46"/>
  <c r="E1641" i="46"/>
  <c r="E1642" i="46"/>
  <c r="E1643" i="46"/>
  <c r="E1644" i="46"/>
  <c r="E1645" i="46"/>
  <c r="E1646" i="46"/>
  <c r="E1647" i="46"/>
  <c r="E1648" i="46"/>
  <c r="E1649" i="46"/>
  <c r="E1650" i="46"/>
  <c r="E1651" i="46"/>
  <c r="E1652" i="46"/>
  <c r="E1653" i="46"/>
  <c r="E1654" i="46"/>
  <c r="E1655" i="46"/>
  <c r="E1535" i="46"/>
  <c r="E1536" i="46"/>
  <c r="E1533" i="46"/>
  <c r="E1534" i="46"/>
  <c r="C1532" i="46"/>
  <c r="D1532" i="46"/>
  <c r="B1532" i="46"/>
  <c r="C704" i="46"/>
  <c r="D704" i="46"/>
  <c r="E707" i="46"/>
  <c r="E708" i="46"/>
  <c r="E709" i="46"/>
  <c r="E710" i="46"/>
  <c r="E711" i="46"/>
  <c r="E712" i="46"/>
  <c r="E713" i="46"/>
  <c r="E714" i="46"/>
  <c r="E715" i="46"/>
  <c r="E716" i="46"/>
  <c r="E717" i="46"/>
  <c r="E718" i="46"/>
  <c r="E719" i="46"/>
  <c r="E720" i="46"/>
  <c r="E721" i="46"/>
  <c r="E722" i="46"/>
  <c r="E723" i="46"/>
  <c r="E724" i="46"/>
  <c r="E725" i="46"/>
  <c r="E726" i="46"/>
  <c r="E727" i="46"/>
  <c r="E728" i="46"/>
  <c r="E729" i="46"/>
  <c r="E730" i="46"/>
  <c r="E731" i="46"/>
  <c r="E732" i="46"/>
  <c r="E733" i="46"/>
  <c r="E734" i="46"/>
  <c r="E735" i="46"/>
  <c r="E736" i="46"/>
  <c r="E737" i="46"/>
  <c r="E738" i="46"/>
  <c r="E739" i="46"/>
  <c r="E740" i="46"/>
  <c r="E741" i="46"/>
  <c r="E742" i="46"/>
  <c r="E743" i="46"/>
  <c r="E744" i="46"/>
  <c r="E745" i="46"/>
  <c r="E746" i="46"/>
  <c r="E747" i="46"/>
  <c r="E748" i="46"/>
  <c r="E749" i="46"/>
  <c r="E750" i="46"/>
  <c r="E751" i="46"/>
  <c r="E752" i="46"/>
  <c r="E753" i="46"/>
  <c r="E754" i="46"/>
  <c r="E755" i="46"/>
  <c r="E756" i="46"/>
  <c r="E757" i="46"/>
  <c r="E758" i="46"/>
  <c r="E759" i="46"/>
  <c r="E760" i="46"/>
  <c r="E761" i="46"/>
  <c r="E762" i="46"/>
  <c r="E763" i="46"/>
  <c r="E764" i="46"/>
  <c r="E765" i="46"/>
  <c r="E766" i="46"/>
  <c r="E767" i="46"/>
  <c r="E768" i="46"/>
  <c r="E769" i="46"/>
  <c r="E770" i="46"/>
  <c r="E771" i="46"/>
  <c r="E772" i="46"/>
  <c r="E773" i="46"/>
  <c r="E774" i="46"/>
  <c r="E775" i="46"/>
  <c r="E776" i="46"/>
  <c r="E777" i="46"/>
  <c r="E778" i="46"/>
  <c r="E779" i="46"/>
  <c r="E780" i="46"/>
  <c r="E781" i="46"/>
  <c r="E782" i="46"/>
  <c r="E783" i="46"/>
  <c r="E784" i="46"/>
  <c r="E785" i="46"/>
  <c r="E786" i="46"/>
  <c r="E787" i="46"/>
  <c r="E788" i="46"/>
  <c r="E789" i="46"/>
  <c r="E790" i="46"/>
  <c r="E791" i="46"/>
  <c r="E792" i="46"/>
  <c r="E793" i="46"/>
  <c r="E794" i="46"/>
  <c r="E795" i="46"/>
  <c r="E796" i="46"/>
  <c r="E797" i="46"/>
  <c r="E798" i="46"/>
  <c r="E799" i="46"/>
  <c r="E800" i="46"/>
  <c r="E801" i="46"/>
  <c r="E802" i="46"/>
  <c r="E803" i="46"/>
  <c r="E804" i="46"/>
  <c r="E805" i="46"/>
  <c r="E806" i="46"/>
  <c r="E807" i="46"/>
  <c r="E808" i="46"/>
  <c r="E809" i="46"/>
  <c r="E810" i="46"/>
  <c r="E811" i="46"/>
  <c r="E812" i="46"/>
  <c r="E813" i="46"/>
  <c r="E814" i="46"/>
  <c r="E815" i="46"/>
  <c r="E816" i="46"/>
  <c r="E817" i="46"/>
  <c r="E818" i="46"/>
  <c r="E819" i="46"/>
  <c r="E820" i="46"/>
  <c r="E821" i="46"/>
  <c r="E822" i="46"/>
  <c r="E823" i="46"/>
  <c r="E824" i="46"/>
  <c r="E825" i="46"/>
  <c r="E826" i="46"/>
  <c r="E827" i="46"/>
  <c r="E706" i="46"/>
  <c r="E705" i="46"/>
  <c r="F1835" i="21"/>
  <c r="F1836" i="21"/>
  <c r="F1837" i="21"/>
  <c r="F1838" i="21"/>
  <c r="F1841" i="21"/>
  <c r="F1842" i="21"/>
  <c r="F1984" i="21"/>
  <c r="F2040" i="21"/>
  <c r="C1912" i="21"/>
  <c r="C1913" i="21"/>
  <c r="C1914" i="21"/>
  <c r="C1915" i="21"/>
  <c r="C1916" i="21"/>
  <c r="C1917" i="21"/>
  <c r="C1918" i="21"/>
  <c r="C1919" i="21"/>
  <c r="C1920" i="21"/>
  <c r="C1921" i="21"/>
  <c r="C1922" i="21"/>
  <c r="C1923" i="21"/>
  <c r="C1924" i="21"/>
  <c r="C1925" i="21"/>
  <c r="C1926" i="21"/>
  <c r="C1927" i="21"/>
  <c r="C1928" i="21"/>
  <c r="C1929" i="21"/>
  <c r="C1930" i="21"/>
  <c r="C1931" i="21"/>
  <c r="C1932" i="21"/>
  <c r="C1933" i="21"/>
  <c r="C1934" i="21"/>
  <c r="C1935" i="21"/>
  <c r="C1936" i="21"/>
  <c r="C1937" i="21"/>
  <c r="C1938" i="21"/>
  <c r="C1939" i="21"/>
  <c r="C1940" i="21"/>
  <c r="C1941" i="21"/>
  <c r="C1942" i="21"/>
  <c r="C1943" i="21"/>
  <c r="C1944" i="21"/>
  <c r="C1945" i="21"/>
  <c r="C1946" i="21"/>
  <c r="C1947" i="21"/>
  <c r="C1948" i="21"/>
  <c r="C1949" i="21"/>
  <c r="C1950" i="21"/>
  <c r="C1951" i="21"/>
  <c r="C1952" i="21"/>
  <c r="C1953" i="21"/>
  <c r="C1954" i="21"/>
  <c r="C1955" i="21"/>
  <c r="C1956" i="21"/>
  <c r="C1957" i="21"/>
  <c r="C1958" i="21"/>
  <c r="C1959" i="21"/>
  <c r="C1960" i="21"/>
  <c r="C1961" i="21"/>
  <c r="C1962" i="21"/>
  <c r="C1963" i="21"/>
  <c r="C1964" i="21"/>
  <c r="C1965" i="21"/>
  <c r="C1966" i="21"/>
  <c r="C1967" i="21"/>
  <c r="C1968" i="21"/>
  <c r="C1969" i="21"/>
  <c r="C1970" i="21"/>
  <c r="C1971" i="21"/>
  <c r="C1972" i="21"/>
  <c r="C1973" i="21"/>
  <c r="C1974" i="21"/>
  <c r="C1975" i="21"/>
  <c r="C1976" i="21"/>
  <c r="C1977" i="21"/>
  <c r="C1978" i="21"/>
  <c r="C1979" i="21"/>
  <c r="C1980" i="21"/>
  <c r="C1981" i="21"/>
  <c r="C1982" i="21"/>
  <c r="C1983" i="21"/>
  <c r="C1984" i="21"/>
  <c r="C1985" i="21"/>
  <c r="C1986" i="21"/>
  <c r="C1987" i="21"/>
  <c r="C1988" i="21"/>
  <c r="C1989" i="21"/>
  <c r="C1990" i="21"/>
  <c r="C1991" i="21"/>
  <c r="C1992" i="21"/>
  <c r="C1993" i="21"/>
  <c r="C1994" i="21"/>
  <c r="C1995" i="21"/>
  <c r="C1996" i="21"/>
  <c r="C1997" i="21"/>
  <c r="C1998" i="21"/>
  <c r="C1999" i="21"/>
  <c r="C2000" i="21"/>
  <c r="C2001" i="21"/>
  <c r="C2002" i="21"/>
  <c r="C2003" i="21"/>
  <c r="C2004" i="21"/>
  <c r="C2005" i="21"/>
  <c r="C2006" i="21"/>
  <c r="C2007" i="21"/>
  <c r="C2008" i="21"/>
  <c r="C2009" i="21"/>
  <c r="C2010" i="21"/>
  <c r="C2011" i="21"/>
  <c r="C2012" i="21"/>
  <c r="C2013" i="21"/>
  <c r="C2014" i="21"/>
  <c r="C2015" i="21"/>
  <c r="C2016" i="21"/>
  <c r="C2017" i="21"/>
  <c r="C2018" i="21"/>
  <c r="C2019" i="21"/>
  <c r="C2020" i="21"/>
  <c r="C2021" i="21"/>
  <c r="C2022" i="21"/>
  <c r="C2023" i="21"/>
  <c r="C2024" i="21"/>
  <c r="C2025" i="21"/>
  <c r="C2026" i="21"/>
  <c r="C2027" i="21"/>
  <c r="C2028" i="21"/>
  <c r="C2029" i="21"/>
  <c r="C2030" i="21"/>
  <c r="C2031" i="21"/>
  <c r="C2032" i="21"/>
  <c r="C2033" i="21"/>
  <c r="C2034" i="21"/>
  <c r="C2035" i="21"/>
  <c r="C2036" i="21"/>
  <c r="C2037" i="21"/>
  <c r="C2038" i="21"/>
  <c r="C2039" i="21"/>
  <c r="C2040" i="21"/>
  <c r="C2041" i="21"/>
  <c r="C2042" i="21"/>
  <c r="C2043" i="21"/>
  <c r="C2044" i="21"/>
  <c r="C2045" i="21"/>
  <c r="C2046" i="21"/>
  <c r="C2047" i="21"/>
  <c r="C2048" i="21"/>
  <c r="C2049" i="21"/>
  <c r="C2050" i="21"/>
  <c r="C2051" i="21"/>
  <c r="C2052" i="21"/>
  <c r="C2053" i="21"/>
  <c r="C2054" i="21"/>
  <c r="C2055" i="21"/>
  <c r="C2056" i="21"/>
  <c r="C2057" i="21"/>
  <c r="C2058" i="21"/>
  <c r="C2059" i="21"/>
  <c r="C2060" i="21"/>
  <c r="C2061" i="21"/>
  <c r="C2062" i="21"/>
  <c r="C2063" i="21"/>
  <c r="C2064" i="21"/>
  <c r="C2065" i="21"/>
  <c r="C2066" i="21"/>
  <c r="C2067" i="21"/>
  <c r="B1196" i="21"/>
  <c r="D1198" i="21"/>
  <c r="D1199" i="21"/>
  <c r="D1200" i="21"/>
  <c r="D1201" i="21"/>
  <c r="D1202" i="21"/>
  <c r="D1203" i="21"/>
  <c r="D1204" i="21"/>
  <c r="D1205" i="21"/>
  <c r="D1206" i="21"/>
  <c r="D1207" i="21"/>
  <c r="D1208" i="21"/>
  <c r="D1209" i="21"/>
  <c r="D1210" i="21"/>
  <c r="D1211" i="21"/>
  <c r="D1212" i="21"/>
  <c r="D1213" i="21"/>
  <c r="D1214" i="21"/>
  <c r="D1215" i="21"/>
  <c r="D1216" i="21"/>
  <c r="D1217" i="21"/>
  <c r="D1218" i="21"/>
  <c r="D1219" i="21"/>
  <c r="D1220" i="21"/>
  <c r="D1221" i="21"/>
  <c r="D1222" i="21"/>
  <c r="D1223" i="21"/>
  <c r="D1224" i="21"/>
  <c r="D1225" i="21"/>
  <c r="D1226" i="21"/>
  <c r="D1227" i="21"/>
  <c r="D1228" i="21"/>
  <c r="D1229" i="21"/>
  <c r="D1230" i="21"/>
  <c r="D1231" i="21"/>
  <c r="D1232" i="21"/>
  <c r="D1233" i="21"/>
  <c r="D1234" i="21"/>
  <c r="D1235" i="21"/>
  <c r="D1236" i="21"/>
  <c r="D1237" i="21"/>
  <c r="D1238" i="21"/>
  <c r="D1239" i="21"/>
  <c r="D1240" i="21"/>
  <c r="D1241" i="21"/>
  <c r="D1242" i="21"/>
  <c r="D1243" i="21"/>
  <c r="D1244" i="21"/>
  <c r="D1245" i="21"/>
  <c r="D1246" i="21"/>
  <c r="D1247" i="21"/>
  <c r="D1249" i="21"/>
  <c r="D1250" i="21"/>
  <c r="D1251" i="21"/>
  <c r="D1252" i="21"/>
  <c r="D1253" i="21"/>
  <c r="D1254" i="21"/>
  <c r="D1255" i="21"/>
  <c r="D1256" i="21"/>
  <c r="D1257" i="21"/>
  <c r="D1258" i="21"/>
  <c r="D1259" i="21"/>
  <c r="D1260" i="21"/>
  <c r="D1261" i="21"/>
  <c r="D1262" i="21"/>
  <c r="D1263" i="21"/>
  <c r="D1264" i="21"/>
  <c r="D1265" i="21"/>
  <c r="D1266" i="21"/>
  <c r="D1267" i="21"/>
  <c r="D1268" i="21"/>
  <c r="D1269" i="21"/>
  <c r="D1270" i="21"/>
  <c r="D1271" i="21"/>
  <c r="D1272" i="21"/>
  <c r="D1273" i="21"/>
  <c r="D1274" i="21"/>
  <c r="D1275" i="21"/>
  <c r="D1276" i="21"/>
  <c r="D1277" i="21"/>
  <c r="D1278" i="21"/>
  <c r="D1279" i="21"/>
  <c r="D1280" i="21"/>
  <c r="D1281" i="21"/>
  <c r="D1282" i="21"/>
  <c r="D1283" i="21"/>
  <c r="D1284" i="21"/>
  <c r="D1285" i="21"/>
  <c r="D1286" i="21"/>
  <c r="D1287" i="21"/>
  <c r="D1288" i="21"/>
  <c r="D1289" i="21"/>
  <c r="D1290" i="21"/>
  <c r="D1291" i="21"/>
  <c r="D1292" i="21"/>
  <c r="D1293" i="21"/>
  <c r="D1294" i="21"/>
  <c r="D1295" i="21"/>
  <c r="D1296" i="21"/>
  <c r="D1297" i="21"/>
  <c r="D1298" i="21"/>
  <c r="D1299" i="21"/>
  <c r="D1300" i="21"/>
  <c r="D1301" i="21"/>
  <c r="D1302" i="21"/>
  <c r="D1303" i="21"/>
  <c r="D1304" i="21"/>
  <c r="D1305" i="21"/>
  <c r="D1306" i="21"/>
  <c r="D1307" i="21"/>
  <c r="D1308" i="21"/>
  <c r="D1309" i="21"/>
  <c r="D1310" i="21"/>
  <c r="D1311" i="21"/>
  <c r="D1312" i="21"/>
  <c r="D1313" i="21"/>
  <c r="D1314" i="21"/>
  <c r="D1315" i="21"/>
  <c r="D1316" i="21"/>
  <c r="D1317" i="21"/>
  <c r="D1318" i="21"/>
  <c r="D1319" i="21"/>
  <c r="D1320" i="21"/>
  <c r="D1321" i="21"/>
  <c r="D1322" i="21"/>
  <c r="D1323" i="21"/>
  <c r="D1324" i="21"/>
  <c r="D1325" i="21"/>
  <c r="D1326" i="21"/>
  <c r="D1327" i="21"/>
  <c r="D1328" i="21"/>
  <c r="D1329" i="21"/>
  <c r="D1330" i="21"/>
  <c r="D1331" i="21"/>
  <c r="D1332" i="21"/>
  <c r="D1333" i="21"/>
  <c r="D1334" i="21"/>
  <c r="D1335" i="21"/>
  <c r="D1336" i="21"/>
  <c r="D1337" i="21"/>
  <c r="D1338" i="21"/>
  <c r="D1339" i="21"/>
  <c r="D1340" i="21"/>
  <c r="D1341" i="21"/>
  <c r="D1342" i="21"/>
  <c r="D1343" i="21"/>
  <c r="D1344" i="21"/>
  <c r="D1345" i="21"/>
  <c r="D1346" i="21"/>
  <c r="D1347" i="21"/>
  <c r="D1348" i="21"/>
  <c r="D1349" i="21"/>
  <c r="D1350" i="21"/>
  <c r="D1351" i="21"/>
  <c r="D1352" i="21"/>
  <c r="D1353" i="21"/>
  <c r="D1354" i="21"/>
  <c r="D1355" i="21"/>
  <c r="D1356" i="21"/>
  <c r="D1357" i="21"/>
  <c r="D1358" i="21"/>
  <c r="D1359" i="21"/>
  <c r="D1360" i="21"/>
  <c r="D1361" i="21"/>
  <c r="D1362" i="21"/>
  <c r="D1363" i="21"/>
  <c r="D1364" i="21"/>
  <c r="D1365" i="21"/>
  <c r="D1366" i="21"/>
  <c r="D1367" i="21"/>
  <c r="D1368" i="21"/>
  <c r="D1369" i="21"/>
  <c r="D1370" i="21"/>
  <c r="D1371" i="21"/>
  <c r="D1372" i="21"/>
  <c r="D1373" i="21"/>
  <c r="D1374" i="21"/>
  <c r="D1375" i="21"/>
  <c r="D1376" i="21"/>
  <c r="D1377" i="21"/>
  <c r="D1378" i="21"/>
  <c r="D1379" i="21"/>
  <c r="D1380" i="21"/>
  <c r="D1381" i="21"/>
  <c r="D1382" i="21"/>
  <c r="D1383" i="21"/>
  <c r="D1384" i="21"/>
  <c r="D1385" i="21"/>
  <c r="D1386" i="21"/>
  <c r="D1387" i="21"/>
  <c r="D1388" i="21"/>
  <c r="D1389" i="21"/>
  <c r="D1390" i="21"/>
  <c r="D1391" i="21"/>
  <c r="D1392" i="21"/>
  <c r="D1393" i="21"/>
  <c r="D1394" i="21"/>
  <c r="D1395" i="21"/>
  <c r="D1396" i="21"/>
  <c r="D1397" i="21"/>
  <c r="D1398" i="21"/>
  <c r="D1399" i="21"/>
  <c r="D1400" i="21"/>
  <c r="D1401" i="21"/>
  <c r="D1402" i="21"/>
  <c r="D1403" i="21"/>
  <c r="D1404" i="21"/>
  <c r="D1405" i="21"/>
  <c r="D1406" i="21"/>
  <c r="D1407" i="21"/>
  <c r="D1408" i="21"/>
  <c r="D1409" i="21"/>
  <c r="D1410" i="21"/>
  <c r="D1411" i="21"/>
  <c r="D1412" i="21"/>
  <c r="D1413" i="21"/>
  <c r="D1414" i="21"/>
  <c r="D1415" i="21"/>
  <c r="D1416" i="21"/>
  <c r="D1417" i="21"/>
  <c r="D1418" i="21"/>
  <c r="D1419" i="21"/>
  <c r="D1420" i="21"/>
  <c r="D1421" i="21"/>
  <c r="D1422" i="21"/>
  <c r="D1423" i="21"/>
  <c r="D1424" i="21"/>
  <c r="D1425" i="21"/>
  <c r="D1426" i="21"/>
  <c r="D1427" i="21"/>
  <c r="D1428" i="21"/>
  <c r="D1429" i="21"/>
  <c r="D1430" i="21"/>
  <c r="D1431" i="21"/>
  <c r="D1432" i="21"/>
  <c r="D1433" i="21"/>
  <c r="D1434" i="21"/>
  <c r="D1435" i="21"/>
  <c r="D1436" i="21"/>
  <c r="D1437" i="21"/>
  <c r="D1438" i="21"/>
  <c r="D1439" i="21"/>
  <c r="D1440" i="21"/>
  <c r="D1441" i="21"/>
  <c r="D1442" i="21"/>
  <c r="D1443" i="21"/>
  <c r="D1444" i="21"/>
  <c r="D1445" i="21"/>
  <c r="D1446" i="21"/>
  <c r="D1447" i="21"/>
  <c r="D1448" i="21"/>
  <c r="D1449" i="21"/>
  <c r="D1450" i="21"/>
  <c r="D1451" i="21"/>
  <c r="D1452" i="21"/>
  <c r="D1453" i="21"/>
  <c r="D1454" i="21"/>
  <c r="D1455" i="21"/>
  <c r="D1456" i="21"/>
  <c r="D1457" i="21"/>
  <c r="D1458" i="21"/>
  <c r="D1459" i="21"/>
  <c r="D1460" i="21"/>
  <c r="D1461" i="21"/>
  <c r="D1462" i="21"/>
  <c r="D1463" i="21"/>
  <c r="D1464" i="21"/>
  <c r="D1465" i="21"/>
  <c r="D1466" i="21"/>
  <c r="D1467" i="21"/>
  <c r="D1468" i="21"/>
  <c r="D1469" i="21"/>
  <c r="D1470" i="21"/>
  <c r="D1471" i="21"/>
  <c r="D1472" i="21"/>
  <c r="D1473" i="21"/>
  <c r="D1474" i="21"/>
  <c r="D1475" i="21"/>
  <c r="D1476" i="21"/>
  <c r="D1477" i="21"/>
  <c r="D1478" i="21"/>
  <c r="D1479" i="21"/>
  <c r="D1480" i="21"/>
  <c r="D1481" i="21"/>
  <c r="D1482" i="21"/>
  <c r="D1483" i="21"/>
  <c r="D1484" i="21"/>
  <c r="D1485" i="21"/>
  <c r="D1486" i="21"/>
  <c r="D1487" i="21"/>
  <c r="D1488" i="21"/>
  <c r="D1489" i="21"/>
  <c r="D1490" i="21"/>
  <c r="D1491" i="21"/>
  <c r="D1492" i="21"/>
  <c r="D1493" i="21"/>
  <c r="D1494" i="21"/>
  <c r="D1495" i="21"/>
  <c r="D1496" i="21"/>
  <c r="D1497" i="21"/>
  <c r="D1498" i="21"/>
  <c r="D1499" i="21"/>
  <c r="D1500" i="21"/>
  <c r="D1501" i="21"/>
  <c r="D1502" i="21"/>
  <c r="D1503" i="21"/>
  <c r="D1504" i="21"/>
  <c r="D1505" i="21"/>
  <c r="D1506" i="21"/>
  <c r="D1507" i="21"/>
  <c r="D1508" i="21"/>
  <c r="D1509" i="21"/>
  <c r="D1510" i="21"/>
  <c r="D1511" i="21"/>
  <c r="D1512" i="21"/>
  <c r="D1513" i="21"/>
  <c r="D1514" i="21"/>
  <c r="D1515" i="21"/>
  <c r="D1516" i="21"/>
  <c r="D1517" i="21"/>
  <c r="D1518" i="21"/>
  <c r="D1519" i="21"/>
  <c r="D1520" i="21"/>
  <c r="D1521" i="21"/>
  <c r="D1522" i="21"/>
  <c r="D1523" i="21"/>
  <c r="D1524" i="21"/>
  <c r="D1525" i="21"/>
  <c r="D1526" i="21"/>
  <c r="D1527" i="21"/>
  <c r="D1528" i="21"/>
  <c r="D1529" i="21"/>
  <c r="D1530" i="21"/>
  <c r="D1531" i="21"/>
  <c r="D1532" i="21"/>
  <c r="D1533" i="21"/>
  <c r="F634" i="21"/>
  <c r="H634" i="21" s="1"/>
  <c r="F635" i="21"/>
  <c r="H635" i="21" s="1"/>
  <c r="F643" i="21"/>
  <c r="H643" i="21" s="1"/>
  <c r="F644" i="21"/>
  <c r="H644" i="21" s="1"/>
  <c r="F645" i="21"/>
  <c r="H645" i="21" s="1"/>
  <c r="F646" i="21"/>
  <c r="H646" i="21" s="1"/>
  <c r="F647" i="21"/>
  <c r="H647" i="21" s="1"/>
  <c r="F648" i="21"/>
  <c r="H648" i="21" s="1"/>
  <c r="F649" i="21"/>
  <c r="H649" i="21" s="1"/>
  <c r="F650" i="21"/>
  <c r="H650" i="21" s="1"/>
  <c r="F651" i="21"/>
  <c r="H651" i="21" s="1"/>
  <c r="F652" i="21"/>
  <c r="H652" i="21" s="1"/>
  <c r="F653" i="21"/>
  <c r="H653" i="21" s="1"/>
  <c r="F654" i="21"/>
  <c r="H654" i="21" s="1"/>
  <c r="F676" i="21"/>
  <c r="H676" i="21" s="1"/>
  <c r="F677" i="21"/>
  <c r="H677" i="21" s="1"/>
  <c r="F678" i="21"/>
  <c r="H678" i="21" s="1"/>
  <c r="F679" i="21"/>
  <c r="H679" i="21" s="1"/>
  <c r="F636" i="21"/>
  <c r="H636" i="21" s="1"/>
  <c r="F660" i="21"/>
  <c r="H660" i="21" s="1"/>
  <c r="F661" i="21"/>
  <c r="H661" i="21" s="1"/>
  <c r="F662" i="21"/>
  <c r="H662" i="21" s="1"/>
  <c r="F663" i="21"/>
  <c r="H663" i="21" s="1"/>
  <c r="F664" i="21"/>
  <c r="H664" i="21" s="1"/>
  <c r="F665" i="21"/>
  <c r="H665" i="21" s="1"/>
  <c r="F666" i="21"/>
  <c r="H666" i="21" s="1"/>
  <c r="F667" i="21"/>
  <c r="H667" i="21" s="1"/>
  <c r="F668" i="21"/>
  <c r="H668" i="21" s="1"/>
  <c r="F680" i="21"/>
  <c r="H680" i="21" s="1"/>
  <c r="F681" i="21"/>
  <c r="H681" i="21" s="1"/>
  <c r="F682" i="21"/>
  <c r="H682" i="21" s="1"/>
  <c r="F683" i="21"/>
  <c r="H683" i="21" s="1"/>
  <c r="F684" i="21"/>
  <c r="H684" i="21" s="1"/>
  <c r="F700" i="21"/>
  <c r="H700" i="21" s="1"/>
  <c r="F624" i="21"/>
  <c r="H624" i="21" s="1"/>
  <c r="F626" i="21"/>
  <c r="H626" i="21" s="1"/>
  <c r="F640" i="21"/>
  <c r="H640" i="21" s="1"/>
  <c r="F641" i="21"/>
  <c r="H641" i="21" s="1"/>
  <c r="F642" i="21"/>
  <c r="H642" i="21" s="1"/>
  <c r="F656" i="21"/>
  <c r="H656" i="21" s="1"/>
  <c r="F657" i="21"/>
  <c r="H657" i="21" s="1"/>
  <c r="F658" i="21"/>
  <c r="H658" i="21" s="1"/>
  <c r="F672" i="21"/>
  <c r="H672" i="21" s="1"/>
  <c r="F673" i="21"/>
  <c r="H673" i="21" s="1"/>
  <c r="F674" i="21"/>
  <c r="H674" i="21" s="1"/>
  <c r="F688" i="21"/>
  <c r="H688" i="21" s="1"/>
  <c r="F689" i="21"/>
  <c r="H689" i="21" s="1"/>
  <c r="F690" i="21"/>
  <c r="H690" i="21" s="1"/>
  <c r="F704" i="21"/>
  <c r="H704" i="21" s="1"/>
  <c r="F369" i="21"/>
  <c r="H369" i="21" s="1"/>
  <c r="F370" i="21"/>
  <c r="H370" i="21" s="1"/>
  <c r="F371" i="21"/>
  <c r="H371" i="21" s="1"/>
  <c r="F372" i="21"/>
  <c r="H372" i="21" s="1"/>
  <c r="F373" i="21"/>
  <c r="H373" i="21" s="1"/>
  <c r="F374" i="21"/>
  <c r="H374" i="21" s="1"/>
  <c r="F375" i="21"/>
  <c r="H375" i="21" s="1"/>
  <c r="F376" i="21"/>
  <c r="H376" i="21" s="1"/>
  <c r="F377" i="21"/>
  <c r="H377" i="21" s="1"/>
  <c r="F378" i="21"/>
  <c r="H378" i="21" s="1"/>
  <c r="F379" i="21"/>
  <c r="H379" i="21" s="1"/>
  <c r="F380" i="21"/>
  <c r="H380" i="21" s="1"/>
  <c r="F381" i="21"/>
  <c r="H381" i="21" s="1"/>
  <c r="F382" i="21"/>
  <c r="H382" i="21" s="1"/>
  <c r="F383" i="21"/>
  <c r="H383" i="21" s="1"/>
  <c r="F384" i="21"/>
  <c r="H384" i="21" s="1"/>
  <c r="F385" i="21"/>
  <c r="H385" i="21" s="1"/>
  <c r="F386" i="21"/>
  <c r="H386" i="21" s="1"/>
  <c r="F387" i="21"/>
  <c r="H387" i="21" s="1"/>
  <c r="F388" i="21"/>
  <c r="H388" i="21" s="1"/>
  <c r="F389" i="21"/>
  <c r="H389" i="21" s="1"/>
  <c r="F390" i="21"/>
  <c r="H390" i="21" s="1"/>
  <c r="F391" i="21"/>
  <c r="H391" i="21" s="1"/>
  <c r="F392" i="21"/>
  <c r="H392" i="21" s="1"/>
  <c r="F393" i="21"/>
  <c r="H393" i="21" s="1"/>
  <c r="F394" i="21"/>
  <c r="H394" i="21" s="1"/>
  <c r="F395" i="21"/>
  <c r="H395" i="21" s="1"/>
  <c r="F396" i="21"/>
  <c r="H396" i="21" s="1"/>
  <c r="F397" i="21"/>
  <c r="H397" i="21" s="1"/>
  <c r="F398" i="21"/>
  <c r="H398" i="21" s="1"/>
  <c r="F399" i="21"/>
  <c r="H399" i="21" s="1"/>
  <c r="F400" i="21"/>
  <c r="H400" i="21" s="1"/>
  <c r="F401" i="21"/>
  <c r="H401" i="21" s="1"/>
  <c r="F402" i="21"/>
  <c r="H402" i="21" s="1"/>
  <c r="F403" i="21"/>
  <c r="H403" i="21" s="1"/>
  <c r="F404" i="21"/>
  <c r="H404" i="21" s="1"/>
  <c r="F405" i="21"/>
  <c r="H405" i="21" s="1"/>
  <c r="F406" i="21"/>
  <c r="H406" i="21" s="1"/>
  <c r="F407" i="21"/>
  <c r="H407" i="21" s="1"/>
  <c r="F408" i="21"/>
  <c r="H408" i="21" s="1"/>
  <c r="F409" i="21"/>
  <c r="H409" i="21" s="1"/>
  <c r="F410" i="21"/>
  <c r="H410" i="21" s="1"/>
  <c r="F411" i="21"/>
  <c r="H411" i="21" s="1"/>
  <c r="F412" i="21"/>
  <c r="H412" i="21" s="1"/>
  <c r="F413" i="21"/>
  <c r="H413" i="21" s="1"/>
  <c r="F414" i="21"/>
  <c r="H414" i="21" s="1"/>
  <c r="F415" i="21"/>
  <c r="H415" i="21" s="1"/>
  <c r="F416" i="21"/>
  <c r="H416" i="21" s="1"/>
  <c r="F417" i="21"/>
  <c r="H417" i="21" s="1"/>
  <c r="F418" i="21"/>
  <c r="H418" i="21" s="1"/>
  <c r="F420" i="21"/>
  <c r="H420" i="21" s="1"/>
  <c r="F421" i="21"/>
  <c r="H421" i="21" s="1"/>
  <c r="F422" i="21"/>
  <c r="H422" i="21" s="1"/>
  <c r="F423" i="21"/>
  <c r="H423" i="21" s="1"/>
  <c r="F424" i="21"/>
  <c r="H424" i="21" s="1"/>
  <c r="F425" i="21"/>
  <c r="H425" i="21" s="1"/>
  <c r="F426" i="21"/>
  <c r="H426" i="21" s="1"/>
  <c r="F427" i="21"/>
  <c r="H427" i="21" s="1"/>
  <c r="F428" i="21"/>
  <c r="H428" i="21" s="1"/>
  <c r="F429" i="21"/>
  <c r="H429" i="21" s="1"/>
  <c r="F430" i="21"/>
  <c r="H430" i="21" s="1"/>
  <c r="F431" i="21"/>
  <c r="H431" i="21" s="1"/>
  <c r="F432" i="21"/>
  <c r="H432" i="21" s="1"/>
  <c r="F433" i="21"/>
  <c r="H433" i="21" s="1"/>
  <c r="F434" i="21"/>
  <c r="H434" i="21" s="1"/>
  <c r="F435" i="21"/>
  <c r="H435" i="21" s="1"/>
  <c r="F436" i="21"/>
  <c r="H436" i="21" s="1"/>
  <c r="F437" i="21"/>
  <c r="H437" i="21" s="1"/>
  <c r="F438" i="21"/>
  <c r="H438" i="21" s="1"/>
  <c r="F439" i="21"/>
  <c r="H439" i="21" s="1"/>
  <c r="F440" i="21"/>
  <c r="H440" i="21" s="1"/>
  <c r="F441" i="21"/>
  <c r="H441" i="21" s="1"/>
  <c r="F442" i="21"/>
  <c r="H442" i="21" s="1"/>
  <c r="F443" i="21"/>
  <c r="H443" i="21" s="1"/>
  <c r="F444" i="21"/>
  <c r="H444" i="21" s="1"/>
  <c r="F445" i="21"/>
  <c r="H445" i="21" s="1"/>
  <c r="F446" i="21"/>
  <c r="H446" i="21" s="1"/>
  <c r="F447" i="21"/>
  <c r="H447" i="21" s="1"/>
  <c r="F448" i="21"/>
  <c r="H448" i="21" s="1"/>
  <c r="F449" i="21"/>
  <c r="H449" i="21" s="1"/>
  <c r="F450" i="21"/>
  <c r="H450" i="21" s="1"/>
  <c r="F451" i="21"/>
  <c r="H451" i="21" s="1"/>
  <c r="F452" i="21"/>
  <c r="H452" i="21" s="1"/>
  <c r="F453" i="21"/>
  <c r="H453" i="21" s="1"/>
  <c r="F454" i="21"/>
  <c r="H454" i="21" s="1"/>
  <c r="F455" i="21"/>
  <c r="H455" i="21" s="1"/>
  <c r="F456" i="21"/>
  <c r="H456" i="21" s="1"/>
  <c r="F457" i="21"/>
  <c r="H457" i="21" s="1"/>
  <c r="F458" i="21"/>
  <c r="H458" i="21" s="1"/>
  <c r="F459" i="21"/>
  <c r="H459" i="21" s="1"/>
  <c r="F460" i="21"/>
  <c r="H460" i="21" s="1"/>
  <c r="F461" i="21"/>
  <c r="H461" i="21" s="1"/>
  <c r="F462" i="21"/>
  <c r="H462" i="21" s="1"/>
  <c r="F463" i="21"/>
  <c r="H463" i="21" s="1"/>
  <c r="F464" i="21"/>
  <c r="H464" i="21" s="1"/>
  <c r="F465" i="21"/>
  <c r="H465" i="21" s="1"/>
  <c r="F466" i="21"/>
  <c r="H466" i="21" s="1"/>
  <c r="F467" i="21"/>
  <c r="H467" i="21" s="1"/>
  <c r="F468" i="21"/>
  <c r="H468" i="21" s="1"/>
  <c r="F469" i="21"/>
  <c r="H469" i="21" s="1"/>
  <c r="F470" i="21"/>
  <c r="H470" i="21" s="1"/>
  <c r="F471" i="21"/>
  <c r="H471" i="21" s="1"/>
  <c r="F472" i="21"/>
  <c r="H472" i="21" s="1"/>
  <c r="F473" i="21"/>
  <c r="H473" i="21" s="1"/>
  <c r="F474" i="21"/>
  <c r="H474" i="21" s="1"/>
  <c r="F475" i="21"/>
  <c r="H475" i="21" s="1"/>
  <c r="F476" i="21"/>
  <c r="H476" i="21" s="1"/>
  <c r="F477" i="21"/>
  <c r="H477" i="21" s="1"/>
  <c r="F478" i="21"/>
  <c r="H478" i="21" s="1"/>
  <c r="F479" i="21"/>
  <c r="H479" i="21" s="1"/>
  <c r="F480" i="21"/>
  <c r="H480" i="21" s="1"/>
  <c r="F481" i="21"/>
  <c r="H481" i="21" s="1"/>
  <c r="F482" i="21"/>
  <c r="H482" i="21" s="1"/>
  <c r="F483" i="21"/>
  <c r="H483" i="21" s="1"/>
  <c r="F484" i="21"/>
  <c r="H484" i="21" s="1"/>
  <c r="F485" i="21"/>
  <c r="H485" i="21" s="1"/>
  <c r="F486" i="21"/>
  <c r="H486" i="21" s="1"/>
  <c r="F487" i="21"/>
  <c r="H487" i="21" s="1"/>
  <c r="F488" i="21"/>
  <c r="H488" i="21" s="1"/>
  <c r="F489" i="21"/>
  <c r="H489" i="21" s="1"/>
  <c r="F490" i="21"/>
  <c r="H490" i="21" s="1"/>
  <c r="F491" i="21"/>
  <c r="H491" i="21" s="1"/>
  <c r="F492" i="21"/>
  <c r="H492" i="21" s="1"/>
  <c r="F493" i="21"/>
  <c r="H493" i="21" s="1"/>
  <c r="F494" i="21"/>
  <c r="H494" i="21" s="1"/>
  <c r="F495" i="21"/>
  <c r="H495" i="21" s="1"/>
  <c r="F496" i="21"/>
  <c r="H496" i="21" s="1"/>
  <c r="F497" i="21"/>
  <c r="H497" i="21" s="1"/>
  <c r="F498" i="21"/>
  <c r="H498" i="21" s="1"/>
  <c r="F499" i="21"/>
  <c r="H499" i="21" s="1"/>
  <c r="F500" i="21"/>
  <c r="H500" i="21" s="1"/>
  <c r="F501" i="21"/>
  <c r="H501" i="21" s="1"/>
  <c r="F502" i="21"/>
  <c r="H502" i="21" s="1"/>
  <c r="F503" i="21"/>
  <c r="H503" i="21" s="1"/>
  <c r="F504" i="21"/>
  <c r="H504" i="21" s="1"/>
  <c r="F505" i="21"/>
  <c r="H505" i="21" s="1"/>
  <c r="F506" i="21"/>
  <c r="H506" i="21" s="1"/>
  <c r="F507" i="21"/>
  <c r="H507" i="21" s="1"/>
  <c r="F508" i="21"/>
  <c r="H508" i="21" s="1"/>
  <c r="F509" i="21"/>
  <c r="H509" i="21" s="1"/>
  <c r="F510" i="21"/>
  <c r="H510" i="21" s="1"/>
  <c r="F511" i="21"/>
  <c r="H511" i="21" s="1"/>
  <c r="F512" i="21"/>
  <c r="H512" i="21" s="1"/>
  <c r="F513" i="21"/>
  <c r="H513" i="21" s="1"/>
  <c r="F514" i="21"/>
  <c r="H514" i="21" s="1"/>
  <c r="F515" i="21"/>
  <c r="H515" i="21" s="1"/>
  <c r="F516" i="21"/>
  <c r="H516" i="21" s="1"/>
  <c r="F517" i="21"/>
  <c r="H517" i="21" s="1"/>
  <c r="F518" i="21"/>
  <c r="H518" i="21" s="1"/>
  <c r="F519" i="21"/>
  <c r="H519" i="21" s="1"/>
  <c r="F520" i="21"/>
  <c r="H520" i="21" s="1"/>
  <c r="F521" i="21"/>
  <c r="H521" i="21" s="1"/>
  <c r="F522" i="21"/>
  <c r="H522" i="21" s="1"/>
  <c r="F523" i="21"/>
  <c r="H523" i="21" s="1"/>
  <c r="F524" i="21"/>
  <c r="H524" i="21" s="1"/>
  <c r="F525" i="21"/>
  <c r="H525" i="21" s="1"/>
  <c r="F526" i="21"/>
  <c r="H526" i="21" s="1"/>
  <c r="F527" i="21"/>
  <c r="H527" i="21" s="1"/>
  <c r="F528" i="21"/>
  <c r="H528" i="21" s="1"/>
  <c r="F529" i="21"/>
  <c r="H529" i="21" s="1"/>
  <c r="F530" i="21"/>
  <c r="H530" i="21" s="1"/>
  <c r="F531" i="21"/>
  <c r="H531" i="21" s="1"/>
  <c r="F532" i="21"/>
  <c r="H532" i="21" s="1"/>
  <c r="F533" i="21"/>
  <c r="H533" i="21" s="1"/>
  <c r="F534" i="21"/>
  <c r="H534" i="21" s="1"/>
  <c r="F535" i="21"/>
  <c r="H535" i="21" s="1"/>
  <c r="F536" i="21"/>
  <c r="H536" i="21" s="1"/>
  <c r="F537" i="21"/>
  <c r="H537" i="21" s="1"/>
  <c r="F538" i="21"/>
  <c r="H538" i="21" s="1"/>
  <c r="F539" i="21"/>
  <c r="H539" i="21" s="1"/>
  <c r="F540" i="21"/>
  <c r="H540" i="21" s="1"/>
  <c r="F541" i="21"/>
  <c r="H541" i="21" s="1"/>
  <c r="F542" i="21"/>
  <c r="H542" i="21" s="1"/>
  <c r="F543" i="21"/>
  <c r="H543" i="21" s="1"/>
  <c r="F544" i="21"/>
  <c r="H544" i="21" s="1"/>
  <c r="F545" i="21"/>
  <c r="H545" i="21" s="1"/>
  <c r="F546" i="21"/>
  <c r="H546" i="21" s="1"/>
  <c r="F547" i="21"/>
  <c r="H547" i="21" s="1"/>
  <c r="F548" i="21"/>
  <c r="H548" i="21" s="1"/>
  <c r="F549" i="21"/>
  <c r="H549" i="21" s="1"/>
  <c r="F550" i="21"/>
  <c r="H550" i="21" s="1"/>
  <c r="F551" i="21"/>
  <c r="H551" i="21" s="1"/>
  <c r="F552" i="21"/>
  <c r="H552" i="21" s="1"/>
  <c r="F553" i="21"/>
  <c r="H553" i="21" s="1"/>
  <c r="F554" i="21"/>
  <c r="H554" i="21" s="1"/>
  <c r="F555" i="21"/>
  <c r="H555" i="21" s="1"/>
  <c r="F556" i="21"/>
  <c r="H556" i="21" s="1"/>
  <c r="F557" i="21"/>
  <c r="H557" i="21" s="1"/>
  <c r="F558" i="21"/>
  <c r="H558" i="21" s="1"/>
  <c r="F559" i="21"/>
  <c r="H559" i="21" s="1"/>
  <c r="F560" i="21"/>
  <c r="H560" i="21" s="1"/>
  <c r="F561" i="21"/>
  <c r="H561" i="21" s="1"/>
  <c r="F562" i="21"/>
  <c r="H562" i="21" s="1"/>
  <c r="F563" i="21"/>
  <c r="H563" i="21" s="1"/>
  <c r="F564" i="21"/>
  <c r="H564" i="21" s="1"/>
  <c r="F565" i="21"/>
  <c r="H565" i="21" s="1"/>
  <c r="F566" i="21"/>
  <c r="H566" i="21" s="1"/>
  <c r="F567" i="21"/>
  <c r="H567" i="21" s="1"/>
  <c r="F568" i="21"/>
  <c r="H568" i="21" s="1"/>
  <c r="F569" i="21"/>
  <c r="H569" i="21" s="1"/>
  <c r="F570" i="21"/>
  <c r="H570" i="21" s="1"/>
  <c r="F571" i="21"/>
  <c r="H571" i="21" s="1"/>
  <c r="F572" i="21"/>
  <c r="H572" i="21" s="1"/>
  <c r="F573" i="21"/>
  <c r="H573" i="21" s="1"/>
  <c r="F574" i="21"/>
  <c r="H574" i="21" s="1"/>
  <c r="F575" i="21"/>
  <c r="H575" i="21" s="1"/>
  <c r="F576" i="21"/>
  <c r="H576" i="21" s="1"/>
  <c r="F577" i="21"/>
  <c r="H577" i="21" s="1"/>
  <c r="F578" i="21"/>
  <c r="H578" i="21" s="1"/>
  <c r="F579" i="21"/>
  <c r="H579" i="21" s="1"/>
  <c r="F580" i="21"/>
  <c r="H580" i="21" s="1"/>
  <c r="F581" i="21"/>
  <c r="H581" i="21" s="1"/>
  <c r="F582" i="21"/>
  <c r="H582" i="21" s="1"/>
  <c r="F583" i="21"/>
  <c r="H583" i="21" s="1"/>
  <c r="F584" i="21"/>
  <c r="H584" i="21" s="1"/>
  <c r="F585" i="21"/>
  <c r="H585" i="21" s="1"/>
  <c r="F586" i="21"/>
  <c r="H586" i="21" s="1"/>
  <c r="F587" i="21"/>
  <c r="H587" i="21" s="1"/>
  <c r="F588" i="21"/>
  <c r="H588" i="21" s="1"/>
  <c r="F589" i="21"/>
  <c r="H589" i="21" s="1"/>
  <c r="F590" i="21"/>
  <c r="H590" i="21" s="1"/>
  <c r="F591" i="21"/>
  <c r="H591" i="21" s="1"/>
  <c r="F592" i="21"/>
  <c r="H592" i="21" s="1"/>
  <c r="F593" i="21"/>
  <c r="H593" i="21" s="1"/>
  <c r="F594" i="21"/>
  <c r="H594" i="21" s="1"/>
  <c r="F595" i="21"/>
  <c r="H595" i="21" s="1"/>
  <c r="F596" i="21"/>
  <c r="H596" i="21" s="1"/>
  <c r="F597" i="21"/>
  <c r="H597" i="21" s="1"/>
  <c r="F598" i="21"/>
  <c r="H598" i="21" s="1"/>
  <c r="F599" i="21"/>
  <c r="H599" i="21" s="1"/>
  <c r="F600" i="21"/>
  <c r="H600" i="21" s="1"/>
  <c r="F601" i="21"/>
  <c r="H601" i="21" s="1"/>
  <c r="F602" i="21"/>
  <c r="H602" i="21" s="1"/>
  <c r="F603" i="21"/>
  <c r="H603" i="21" s="1"/>
  <c r="F604" i="21"/>
  <c r="H604" i="21" s="1"/>
  <c r="F605" i="21"/>
  <c r="H605" i="21" s="1"/>
  <c r="F606" i="21"/>
  <c r="H606" i="21" s="1"/>
  <c r="F607" i="21"/>
  <c r="H607" i="21" s="1"/>
  <c r="F608" i="21"/>
  <c r="H608" i="21" s="1"/>
  <c r="F609" i="21"/>
  <c r="H609" i="21" s="1"/>
  <c r="F627" i="21"/>
  <c r="H627" i="21" s="1"/>
  <c r="F628" i="21"/>
  <c r="H628" i="21" s="1"/>
  <c r="F629" i="21"/>
  <c r="H629" i="21" s="1"/>
  <c r="F630" i="21"/>
  <c r="H630" i="21" s="1"/>
  <c r="F631" i="21"/>
  <c r="H631" i="21" s="1"/>
  <c r="F632" i="21"/>
  <c r="H632" i="21" s="1"/>
  <c r="F633" i="21"/>
  <c r="H633" i="21" s="1"/>
  <c r="F659" i="21"/>
  <c r="H659" i="21" s="1"/>
  <c r="F675" i="21"/>
  <c r="H675" i="21" s="1"/>
  <c r="F691" i="21"/>
  <c r="H691" i="21" s="1"/>
  <c r="F692" i="21"/>
  <c r="H692" i="21" s="1"/>
  <c r="F693" i="21"/>
  <c r="H693" i="21" s="1"/>
  <c r="F694" i="21"/>
  <c r="H694" i="21" s="1"/>
  <c r="F695" i="21"/>
  <c r="H695" i="21" s="1"/>
  <c r="F696" i="21"/>
  <c r="H696" i="21" s="1"/>
  <c r="F697" i="21"/>
  <c r="H697" i="21" s="1"/>
  <c r="F698" i="21"/>
  <c r="H698" i="21" s="1"/>
  <c r="F699" i="21"/>
  <c r="H699" i="21" s="1"/>
  <c r="F368" i="21"/>
  <c r="D2868" i="19"/>
  <c r="C2868" i="19"/>
  <c r="L247" i="47"/>
  <c r="L248" i="47"/>
  <c r="L249" i="47"/>
  <c r="L250" i="47"/>
  <c r="L251" i="47"/>
  <c r="L252" i="47"/>
  <c r="L253" i="47"/>
  <c r="L254" i="47"/>
  <c r="L255" i="47"/>
  <c r="L256" i="47"/>
  <c r="L257" i="47"/>
  <c r="L258" i="47"/>
  <c r="L259" i="47"/>
  <c r="L260" i="47"/>
  <c r="L261" i="47"/>
  <c r="L262" i="47"/>
  <c r="L263" i="47"/>
  <c r="L264" i="47"/>
  <c r="L265" i="47"/>
  <c r="L266" i="47"/>
  <c r="L267" i="47"/>
  <c r="L268" i="47"/>
  <c r="L269" i="47"/>
  <c r="L270" i="47"/>
  <c r="L271" i="47"/>
  <c r="L272" i="47"/>
  <c r="L273" i="47"/>
  <c r="L274" i="47"/>
  <c r="L275" i="47"/>
  <c r="L276" i="47"/>
  <c r="L277" i="47"/>
  <c r="L278" i="47"/>
  <c r="L279" i="47"/>
  <c r="L280" i="47"/>
  <c r="L281" i="47"/>
  <c r="L282" i="47"/>
  <c r="L283" i="47"/>
  <c r="L284" i="47"/>
  <c r="L285" i="47"/>
  <c r="L286" i="47"/>
  <c r="L287" i="47"/>
  <c r="L288" i="47"/>
  <c r="L289" i="47"/>
  <c r="L290" i="47"/>
  <c r="L291" i="47"/>
  <c r="L292" i="47"/>
  <c r="L293" i="47"/>
  <c r="L294" i="47"/>
  <c r="L295" i="47"/>
  <c r="L296" i="47"/>
  <c r="L297" i="47"/>
  <c r="L298" i="47"/>
  <c r="L299" i="47"/>
  <c r="L300" i="47"/>
  <c r="L301" i="47"/>
  <c r="L302" i="47"/>
  <c r="L303" i="47"/>
  <c r="L304" i="47"/>
  <c r="L305" i="47"/>
  <c r="L306" i="47"/>
  <c r="L307" i="47"/>
  <c r="L308" i="47"/>
  <c r="L309" i="47"/>
  <c r="L310" i="47"/>
  <c r="L311" i="47"/>
  <c r="L312" i="47"/>
  <c r="L313" i="47"/>
  <c r="L314" i="47"/>
  <c r="L315" i="47"/>
  <c r="L316" i="47"/>
  <c r="L317" i="47"/>
  <c r="L318" i="47"/>
  <c r="L319" i="47"/>
  <c r="L320" i="47"/>
  <c r="L321" i="47"/>
  <c r="L322" i="47"/>
  <c r="L323" i="47"/>
  <c r="L324" i="47"/>
  <c r="L325" i="47"/>
  <c r="L326" i="47"/>
  <c r="L327" i="47"/>
  <c r="L328" i="47"/>
  <c r="L329" i="47"/>
  <c r="L330" i="47"/>
  <c r="L331" i="47"/>
  <c r="L332" i="47"/>
  <c r="L333" i="47"/>
  <c r="L334" i="47"/>
  <c r="L335" i="47"/>
  <c r="L336" i="47"/>
  <c r="L337" i="47"/>
  <c r="L338" i="47"/>
  <c r="L339" i="47"/>
  <c r="L340" i="47"/>
  <c r="L341" i="47"/>
  <c r="L342" i="47"/>
  <c r="L343" i="47"/>
  <c r="L344" i="47"/>
  <c r="L345" i="47"/>
  <c r="L346" i="47"/>
  <c r="L347" i="47"/>
  <c r="L348" i="47"/>
  <c r="L349" i="47"/>
  <c r="L350" i="47"/>
  <c r="L351" i="47"/>
  <c r="L352" i="47"/>
  <c r="L353" i="47"/>
  <c r="L354" i="47"/>
  <c r="L355" i="47"/>
  <c r="L356" i="47"/>
  <c r="L357" i="47"/>
  <c r="L358" i="47"/>
  <c r="L359" i="47"/>
  <c r="L360" i="47"/>
  <c r="L361" i="47"/>
  <c r="L362" i="47"/>
  <c r="L363" i="47"/>
  <c r="L364" i="47"/>
  <c r="L365" i="47"/>
  <c r="L366" i="47"/>
  <c r="L367" i="47"/>
  <c r="L368" i="47"/>
  <c r="L369" i="47"/>
  <c r="L370" i="47"/>
  <c r="L371" i="47"/>
  <c r="L372" i="47"/>
  <c r="L373" i="47"/>
  <c r="L374" i="47"/>
  <c r="L375" i="47"/>
  <c r="L376" i="47"/>
  <c r="L377" i="47"/>
  <c r="L378" i="47"/>
  <c r="L379" i="47"/>
  <c r="L380" i="47"/>
  <c r="L381" i="47"/>
  <c r="L382" i="47"/>
  <c r="L383" i="47"/>
  <c r="L384" i="47"/>
  <c r="L385" i="47"/>
  <c r="L386" i="47"/>
  <c r="L387" i="47"/>
  <c r="L388" i="47"/>
  <c r="L389" i="47"/>
  <c r="L390" i="47"/>
  <c r="L391" i="47"/>
  <c r="L392" i="47"/>
  <c r="L393" i="47"/>
  <c r="L394" i="47"/>
  <c r="L395" i="47"/>
  <c r="L396" i="47"/>
  <c r="L397" i="47"/>
  <c r="L398" i="47"/>
  <c r="L399" i="47"/>
  <c r="L400" i="47"/>
  <c r="L401" i="47"/>
  <c r="L402" i="47"/>
  <c r="L246" i="47"/>
  <c r="H245" i="47"/>
  <c r="F245" i="47"/>
  <c r="D245" i="47"/>
  <c r="E245" i="47"/>
  <c r="G245" i="47"/>
  <c r="I245" i="47"/>
  <c r="J245" i="47"/>
  <c r="K245" i="47"/>
  <c r="D68" i="36"/>
  <c r="C68" i="36"/>
  <c r="B68" i="36"/>
  <c r="E1471" i="46"/>
  <c r="E1472" i="46"/>
  <c r="E1473" i="46"/>
  <c r="E1474" i="46"/>
  <c r="E1475" i="46"/>
  <c r="E1476" i="46"/>
  <c r="E1477" i="46"/>
  <c r="E1478" i="46"/>
  <c r="E1479" i="46"/>
  <c r="E1480" i="46"/>
  <c r="E1481" i="46"/>
  <c r="E1482" i="46"/>
  <c r="E1483" i="46"/>
  <c r="E1484" i="46"/>
  <c r="E1485" i="46"/>
  <c r="E1486" i="46"/>
  <c r="E1487" i="46"/>
  <c r="E1488" i="46"/>
  <c r="E1489" i="46"/>
  <c r="E1490" i="46"/>
  <c r="E1491" i="46"/>
  <c r="E1492" i="46"/>
  <c r="E1493" i="46"/>
  <c r="E1494" i="46"/>
  <c r="E1495" i="46"/>
  <c r="E1496" i="46"/>
  <c r="E1497" i="46"/>
  <c r="E1498" i="46"/>
  <c r="E1499" i="46"/>
  <c r="E1500" i="46"/>
  <c r="E1501" i="46"/>
  <c r="E1502" i="46"/>
  <c r="E1503" i="46"/>
  <c r="E1504" i="46"/>
  <c r="E1505" i="46"/>
  <c r="E1506" i="46"/>
  <c r="E1507" i="46"/>
  <c r="E1508" i="46"/>
  <c r="E1509" i="46"/>
  <c r="E1510" i="46"/>
  <c r="E1511" i="46"/>
  <c r="E1512" i="46"/>
  <c r="E1513" i="46"/>
  <c r="E1514" i="46"/>
  <c r="E1515" i="46"/>
  <c r="E1516" i="46"/>
  <c r="E1517" i="46"/>
  <c r="E1518" i="46"/>
  <c r="E1519" i="46"/>
  <c r="E1520" i="46"/>
  <c r="E1521" i="46"/>
  <c r="E1522" i="46"/>
  <c r="E1523" i="46"/>
  <c r="E1524" i="46"/>
  <c r="E1525" i="46"/>
  <c r="E1526" i="46"/>
  <c r="E1527" i="46"/>
  <c r="E1528" i="46"/>
  <c r="E1529" i="46"/>
  <c r="E1530" i="46"/>
  <c r="E1531" i="46"/>
  <c r="D1195" i="46"/>
  <c r="C1195" i="46"/>
  <c r="B1195" i="46"/>
  <c r="E1197" i="46"/>
  <c r="E1198" i="46"/>
  <c r="E1199" i="46"/>
  <c r="E1200" i="46"/>
  <c r="E1201" i="46"/>
  <c r="E1202" i="46"/>
  <c r="E1203" i="46"/>
  <c r="E1204" i="46"/>
  <c r="E1205" i="46"/>
  <c r="E1206" i="46"/>
  <c r="E1207" i="46"/>
  <c r="E1208" i="46"/>
  <c r="E1209" i="46"/>
  <c r="E1210" i="46"/>
  <c r="E1211" i="46"/>
  <c r="E1212" i="46"/>
  <c r="E1213" i="46"/>
  <c r="E1214" i="46"/>
  <c r="E1215" i="46"/>
  <c r="E1216" i="46"/>
  <c r="E1217" i="46"/>
  <c r="E1218" i="46"/>
  <c r="E1219" i="46"/>
  <c r="E1220" i="46"/>
  <c r="E1221" i="46"/>
  <c r="E1222" i="46"/>
  <c r="E1223" i="46"/>
  <c r="E1224" i="46"/>
  <c r="E1225" i="46"/>
  <c r="E1226" i="46"/>
  <c r="E1227" i="46"/>
  <c r="E1228" i="46"/>
  <c r="E1229" i="46"/>
  <c r="E1230" i="46"/>
  <c r="E1231" i="46"/>
  <c r="E1232" i="46"/>
  <c r="E1233" i="46"/>
  <c r="E1234" i="46"/>
  <c r="E1235" i="46"/>
  <c r="E1236" i="46"/>
  <c r="E1237" i="46"/>
  <c r="E1238" i="46"/>
  <c r="E1239" i="46"/>
  <c r="E1240" i="46"/>
  <c r="E1241" i="46"/>
  <c r="E1242" i="46"/>
  <c r="E1243" i="46"/>
  <c r="E1244" i="46"/>
  <c r="E1245" i="46"/>
  <c r="E1246" i="46"/>
  <c r="E1247" i="46"/>
  <c r="E1248" i="46"/>
  <c r="E1249" i="46"/>
  <c r="E1250" i="46"/>
  <c r="E1251" i="46"/>
  <c r="E1252" i="46"/>
  <c r="E1253" i="46"/>
  <c r="E1254" i="46"/>
  <c r="E1255" i="46"/>
  <c r="E1256" i="46"/>
  <c r="E1257" i="46"/>
  <c r="E1258" i="46"/>
  <c r="E1259" i="46"/>
  <c r="E1260" i="46"/>
  <c r="E1261" i="46"/>
  <c r="E1262" i="46"/>
  <c r="E1263" i="46"/>
  <c r="E1264" i="46"/>
  <c r="E1265" i="46"/>
  <c r="E1266" i="46"/>
  <c r="E1267" i="46"/>
  <c r="E1268" i="46"/>
  <c r="E1269" i="46"/>
  <c r="E1270" i="46"/>
  <c r="E1271" i="46"/>
  <c r="E1272" i="46"/>
  <c r="E1273" i="46"/>
  <c r="E1274" i="46"/>
  <c r="E1275" i="46"/>
  <c r="E1276" i="46"/>
  <c r="E1277" i="46"/>
  <c r="E1278" i="46"/>
  <c r="E1279" i="46"/>
  <c r="E1280" i="46"/>
  <c r="E1281" i="46"/>
  <c r="E1282" i="46"/>
  <c r="E1283" i="46"/>
  <c r="E1284" i="46"/>
  <c r="E1285" i="46"/>
  <c r="E1286" i="46"/>
  <c r="E1287" i="46"/>
  <c r="E1288" i="46"/>
  <c r="E1289" i="46"/>
  <c r="E1290" i="46"/>
  <c r="E1291" i="46"/>
  <c r="E1292" i="46"/>
  <c r="E1293" i="46"/>
  <c r="E1294" i="46"/>
  <c r="E1295" i="46"/>
  <c r="E1296" i="46"/>
  <c r="E1297" i="46"/>
  <c r="E1298" i="46"/>
  <c r="E1299" i="46"/>
  <c r="E1300" i="46"/>
  <c r="E1301" i="46"/>
  <c r="E1302" i="46"/>
  <c r="E1303" i="46"/>
  <c r="E1304" i="46"/>
  <c r="E1305" i="46"/>
  <c r="E1306" i="46"/>
  <c r="E1307" i="46"/>
  <c r="E1308" i="46"/>
  <c r="E1309" i="46"/>
  <c r="E1310" i="46"/>
  <c r="E1311" i="46"/>
  <c r="E1312" i="46"/>
  <c r="E1313" i="46"/>
  <c r="E1314" i="46"/>
  <c r="E1315" i="46"/>
  <c r="E1316" i="46"/>
  <c r="E1317" i="46"/>
  <c r="E1318" i="46"/>
  <c r="E1319" i="46"/>
  <c r="E1320" i="46"/>
  <c r="E1321" i="46"/>
  <c r="E1322" i="46"/>
  <c r="E1323" i="46"/>
  <c r="E1324" i="46"/>
  <c r="E1325" i="46"/>
  <c r="E1326" i="46"/>
  <c r="E1327" i="46"/>
  <c r="E1328" i="46"/>
  <c r="E1329" i="46"/>
  <c r="E1330" i="46"/>
  <c r="E1331" i="46"/>
  <c r="E1332" i="46"/>
  <c r="E1333" i="46"/>
  <c r="E1334" i="46"/>
  <c r="E1335" i="46"/>
  <c r="E1336" i="46"/>
  <c r="E1337" i="46"/>
  <c r="E1338" i="46"/>
  <c r="E1339" i="46"/>
  <c r="E1340" i="46"/>
  <c r="E1341" i="46"/>
  <c r="E1342" i="46"/>
  <c r="E1343" i="46"/>
  <c r="E1344" i="46"/>
  <c r="E1345" i="46"/>
  <c r="E1346" i="46"/>
  <c r="E1347" i="46"/>
  <c r="E1348" i="46"/>
  <c r="E1349" i="46"/>
  <c r="E1350" i="46"/>
  <c r="E1351" i="46"/>
  <c r="E1352" i="46"/>
  <c r="E1353" i="46"/>
  <c r="E1354" i="46"/>
  <c r="E1355" i="46"/>
  <c r="E1356" i="46"/>
  <c r="E1357" i="46"/>
  <c r="E1358" i="46"/>
  <c r="E1359" i="46"/>
  <c r="E1360" i="46"/>
  <c r="E1361" i="46"/>
  <c r="E1362" i="46"/>
  <c r="E1363" i="46"/>
  <c r="E1364" i="46"/>
  <c r="E1365" i="46"/>
  <c r="E1366" i="46"/>
  <c r="E1367" i="46"/>
  <c r="E1368" i="46"/>
  <c r="E1369" i="46"/>
  <c r="E1370" i="46"/>
  <c r="E1371" i="46"/>
  <c r="E1372" i="46"/>
  <c r="E1373" i="46"/>
  <c r="E1374" i="46"/>
  <c r="E1375" i="46"/>
  <c r="E1376" i="46"/>
  <c r="E1377" i="46"/>
  <c r="E1378" i="46"/>
  <c r="E1379" i="46"/>
  <c r="E1380" i="46"/>
  <c r="E1381" i="46"/>
  <c r="E1382" i="46"/>
  <c r="E1383" i="46"/>
  <c r="E1384" i="46"/>
  <c r="E1385" i="46"/>
  <c r="E1386" i="46"/>
  <c r="E1387" i="46"/>
  <c r="E1388" i="46"/>
  <c r="E1389" i="46"/>
  <c r="E1390" i="46"/>
  <c r="E1391" i="46"/>
  <c r="E1392" i="46"/>
  <c r="E1393" i="46"/>
  <c r="E1394" i="46"/>
  <c r="E1395" i="46"/>
  <c r="E1396" i="46"/>
  <c r="E1397" i="46"/>
  <c r="E1398" i="46"/>
  <c r="E1399" i="46"/>
  <c r="E1400" i="46"/>
  <c r="E1401" i="46"/>
  <c r="E1402" i="46"/>
  <c r="E1403" i="46"/>
  <c r="E1404" i="46"/>
  <c r="E1405" i="46"/>
  <c r="E1406" i="46"/>
  <c r="E1407" i="46"/>
  <c r="E1408" i="46"/>
  <c r="E1409" i="46"/>
  <c r="E1410" i="46"/>
  <c r="E1411" i="46"/>
  <c r="E1412" i="46"/>
  <c r="E1413" i="46"/>
  <c r="E1414" i="46"/>
  <c r="E1415" i="46"/>
  <c r="E1416" i="46"/>
  <c r="E1417" i="46"/>
  <c r="E1418" i="46"/>
  <c r="E1419" i="46"/>
  <c r="E1420" i="46"/>
  <c r="E1421" i="46"/>
  <c r="E1422" i="46"/>
  <c r="E1423" i="46"/>
  <c r="E1424" i="46"/>
  <c r="E1425" i="46"/>
  <c r="E1426" i="46"/>
  <c r="E1427" i="46"/>
  <c r="E1428" i="46"/>
  <c r="E1429" i="46"/>
  <c r="E1430" i="46"/>
  <c r="E1431" i="46"/>
  <c r="E1432" i="46"/>
  <c r="E1433" i="46"/>
  <c r="E1434" i="46"/>
  <c r="E1435" i="46"/>
  <c r="E1436" i="46"/>
  <c r="E1437" i="46"/>
  <c r="E1438" i="46"/>
  <c r="E1439" i="46"/>
  <c r="E1440" i="46"/>
  <c r="E1441" i="46"/>
  <c r="E1442" i="46"/>
  <c r="E1443" i="46"/>
  <c r="E1444" i="46"/>
  <c r="E1445" i="46"/>
  <c r="E1446" i="46"/>
  <c r="E1447" i="46"/>
  <c r="E1448" i="46"/>
  <c r="E1449" i="46"/>
  <c r="E1450" i="46"/>
  <c r="E1451" i="46"/>
  <c r="E1452" i="46"/>
  <c r="E1453" i="46"/>
  <c r="E1454" i="46"/>
  <c r="E1455" i="46"/>
  <c r="E1456" i="46"/>
  <c r="E1457" i="46"/>
  <c r="E1458" i="46"/>
  <c r="E1459" i="46"/>
  <c r="E1460" i="46"/>
  <c r="E1461" i="46"/>
  <c r="E1462" i="46"/>
  <c r="E1463" i="46"/>
  <c r="E1464" i="46"/>
  <c r="E1465" i="46"/>
  <c r="E1466" i="46"/>
  <c r="E1467" i="46"/>
  <c r="E1468" i="46"/>
  <c r="E1469" i="46"/>
  <c r="E1470" i="46"/>
  <c r="E1196" i="46"/>
  <c r="D367" i="46"/>
  <c r="C367" i="46"/>
  <c r="B367" i="46"/>
  <c r="E370" i="46"/>
  <c r="E371" i="46"/>
  <c r="E372" i="46"/>
  <c r="E373" i="46"/>
  <c r="E374" i="46"/>
  <c r="E375" i="46"/>
  <c r="E376" i="46"/>
  <c r="E377" i="46"/>
  <c r="E378" i="46"/>
  <c r="E379" i="46"/>
  <c r="E380" i="46"/>
  <c r="E381" i="46"/>
  <c r="E382" i="46"/>
  <c r="E383" i="46"/>
  <c r="E384" i="46"/>
  <c r="E385" i="46"/>
  <c r="E386" i="46"/>
  <c r="E387" i="46"/>
  <c r="E388" i="46"/>
  <c r="E389" i="46"/>
  <c r="E390" i="46"/>
  <c r="E391" i="46"/>
  <c r="E392" i="46"/>
  <c r="E393" i="46"/>
  <c r="E394" i="46"/>
  <c r="E395" i="46"/>
  <c r="E396" i="46"/>
  <c r="E397" i="46"/>
  <c r="E398" i="46"/>
  <c r="E399" i="46"/>
  <c r="E400" i="46"/>
  <c r="E401" i="46"/>
  <c r="E402" i="46"/>
  <c r="E403" i="46"/>
  <c r="E404" i="46"/>
  <c r="E405" i="46"/>
  <c r="E406" i="46"/>
  <c r="E407" i="46"/>
  <c r="E408" i="46"/>
  <c r="E409" i="46"/>
  <c r="E410" i="46"/>
  <c r="E411" i="46"/>
  <c r="E412" i="46"/>
  <c r="E413" i="46"/>
  <c r="E414" i="46"/>
  <c r="E415" i="46"/>
  <c r="E416" i="46"/>
  <c r="E417" i="46"/>
  <c r="E418" i="46"/>
  <c r="E419" i="46"/>
  <c r="E420" i="46"/>
  <c r="E421" i="46"/>
  <c r="E422" i="46"/>
  <c r="E423" i="46"/>
  <c r="E424" i="46"/>
  <c r="E425" i="46"/>
  <c r="E426" i="46"/>
  <c r="E427" i="46"/>
  <c r="E428" i="46"/>
  <c r="E429" i="46"/>
  <c r="E430" i="46"/>
  <c r="E431" i="46"/>
  <c r="E432" i="46"/>
  <c r="E433" i="46"/>
  <c r="E434" i="46"/>
  <c r="E435" i="46"/>
  <c r="E436" i="46"/>
  <c r="E437" i="46"/>
  <c r="E438" i="46"/>
  <c r="E439" i="46"/>
  <c r="E440" i="46"/>
  <c r="E441" i="46"/>
  <c r="E442" i="46"/>
  <c r="E443" i="46"/>
  <c r="E444" i="46"/>
  <c r="E445" i="46"/>
  <c r="E446" i="46"/>
  <c r="E447" i="46"/>
  <c r="E448" i="46"/>
  <c r="E449" i="46"/>
  <c r="E450" i="46"/>
  <c r="E451" i="46"/>
  <c r="E452" i="46"/>
  <c r="E453" i="46"/>
  <c r="E454" i="46"/>
  <c r="E455" i="46"/>
  <c r="E456" i="46"/>
  <c r="E457" i="46"/>
  <c r="E458" i="46"/>
  <c r="E459" i="46"/>
  <c r="E460" i="46"/>
  <c r="E461" i="46"/>
  <c r="E462" i="46"/>
  <c r="E463" i="46"/>
  <c r="E464" i="46"/>
  <c r="E465" i="46"/>
  <c r="E466" i="46"/>
  <c r="E467" i="46"/>
  <c r="E468" i="46"/>
  <c r="E469" i="46"/>
  <c r="E470" i="46"/>
  <c r="E471" i="46"/>
  <c r="E472" i="46"/>
  <c r="E473" i="46"/>
  <c r="E474" i="46"/>
  <c r="E475" i="46"/>
  <c r="E476" i="46"/>
  <c r="E477" i="46"/>
  <c r="E478" i="46"/>
  <c r="E479" i="46"/>
  <c r="E480" i="46"/>
  <c r="E481" i="46"/>
  <c r="E482" i="46"/>
  <c r="E483" i="46"/>
  <c r="E484" i="46"/>
  <c r="E485" i="46"/>
  <c r="E486" i="46"/>
  <c r="E487" i="46"/>
  <c r="E488" i="46"/>
  <c r="E489" i="46"/>
  <c r="E490" i="46"/>
  <c r="E491" i="46"/>
  <c r="E492" i="46"/>
  <c r="E493" i="46"/>
  <c r="E494" i="46"/>
  <c r="E495" i="46"/>
  <c r="E496" i="46"/>
  <c r="E497" i="46"/>
  <c r="E498" i="46"/>
  <c r="E499" i="46"/>
  <c r="E500" i="46"/>
  <c r="E501" i="46"/>
  <c r="E502" i="46"/>
  <c r="E503" i="46"/>
  <c r="E504" i="46"/>
  <c r="E505" i="46"/>
  <c r="E506" i="46"/>
  <c r="E507" i="46"/>
  <c r="E508" i="46"/>
  <c r="E509" i="46"/>
  <c r="E510" i="46"/>
  <c r="E511" i="46"/>
  <c r="E512" i="46"/>
  <c r="E513" i="46"/>
  <c r="E514" i="46"/>
  <c r="E515" i="46"/>
  <c r="E516" i="46"/>
  <c r="E517" i="46"/>
  <c r="E518" i="46"/>
  <c r="E519" i="46"/>
  <c r="E520" i="46"/>
  <c r="E521" i="46"/>
  <c r="E522" i="46"/>
  <c r="E523" i="46"/>
  <c r="E524" i="46"/>
  <c r="E525" i="46"/>
  <c r="E526" i="46"/>
  <c r="E527" i="46"/>
  <c r="E528" i="46"/>
  <c r="E529" i="46"/>
  <c r="E530" i="46"/>
  <c r="E531" i="46"/>
  <c r="E532" i="46"/>
  <c r="E533" i="46"/>
  <c r="E534" i="46"/>
  <c r="E535" i="46"/>
  <c r="E536" i="46"/>
  <c r="E537" i="46"/>
  <c r="E538" i="46"/>
  <c r="E539" i="46"/>
  <c r="E540" i="46"/>
  <c r="E541" i="46"/>
  <c r="E542" i="46"/>
  <c r="E543" i="46"/>
  <c r="E544" i="46"/>
  <c r="E545" i="46"/>
  <c r="E546" i="46"/>
  <c r="E547" i="46"/>
  <c r="E548" i="46"/>
  <c r="E549" i="46"/>
  <c r="E550" i="46"/>
  <c r="E551" i="46"/>
  <c r="E552" i="46"/>
  <c r="E553" i="46"/>
  <c r="E554" i="46"/>
  <c r="E555" i="46"/>
  <c r="E556" i="46"/>
  <c r="E557" i="46"/>
  <c r="E558" i="46"/>
  <c r="E559" i="46"/>
  <c r="E560" i="46"/>
  <c r="E561" i="46"/>
  <c r="E562" i="46"/>
  <c r="E563" i="46"/>
  <c r="E564" i="46"/>
  <c r="E565" i="46"/>
  <c r="E566" i="46"/>
  <c r="E567" i="46"/>
  <c r="E568" i="46"/>
  <c r="E569" i="46"/>
  <c r="E570" i="46"/>
  <c r="E571" i="46"/>
  <c r="E572" i="46"/>
  <c r="E573" i="46"/>
  <c r="E574" i="46"/>
  <c r="E575" i="46"/>
  <c r="E576" i="46"/>
  <c r="E577" i="46"/>
  <c r="E578" i="46"/>
  <c r="E579" i="46"/>
  <c r="E580" i="46"/>
  <c r="E581" i="46"/>
  <c r="E582" i="46"/>
  <c r="E583" i="46"/>
  <c r="E584" i="46"/>
  <c r="E585" i="46"/>
  <c r="E586" i="46"/>
  <c r="E587" i="46"/>
  <c r="E588" i="46"/>
  <c r="E589" i="46"/>
  <c r="E590" i="46"/>
  <c r="E591" i="46"/>
  <c r="E592" i="46"/>
  <c r="E593" i="46"/>
  <c r="E594" i="46"/>
  <c r="E595" i="46"/>
  <c r="E596" i="46"/>
  <c r="E597" i="46"/>
  <c r="E598" i="46"/>
  <c r="E599" i="46"/>
  <c r="E600" i="46"/>
  <c r="E601" i="46"/>
  <c r="E602" i="46"/>
  <c r="E603" i="46"/>
  <c r="E604" i="46"/>
  <c r="E605" i="46"/>
  <c r="E606" i="46"/>
  <c r="E607" i="46"/>
  <c r="E608" i="46"/>
  <c r="E609" i="46"/>
  <c r="E610" i="46"/>
  <c r="E611" i="46"/>
  <c r="E612" i="46"/>
  <c r="E613" i="46"/>
  <c r="E614" i="46"/>
  <c r="E615" i="46"/>
  <c r="E616" i="46"/>
  <c r="E617" i="46"/>
  <c r="E618" i="46"/>
  <c r="E619" i="46"/>
  <c r="E620" i="46"/>
  <c r="E621" i="46"/>
  <c r="E622" i="46"/>
  <c r="E623" i="46"/>
  <c r="E624" i="46"/>
  <c r="E625" i="46"/>
  <c r="E626" i="46"/>
  <c r="E627" i="46"/>
  <c r="E628" i="46"/>
  <c r="E629" i="46"/>
  <c r="E630" i="46"/>
  <c r="E631" i="46"/>
  <c r="E632" i="46"/>
  <c r="E633" i="46"/>
  <c r="E634" i="46"/>
  <c r="E635" i="46"/>
  <c r="E636" i="46"/>
  <c r="E637" i="46"/>
  <c r="E638" i="46"/>
  <c r="E639" i="46"/>
  <c r="E640" i="46"/>
  <c r="E641" i="46"/>
  <c r="E642" i="46"/>
  <c r="E643" i="46"/>
  <c r="E644" i="46"/>
  <c r="E645" i="46"/>
  <c r="E646" i="46"/>
  <c r="E647" i="46"/>
  <c r="E648" i="46"/>
  <c r="E649" i="46"/>
  <c r="E650" i="46"/>
  <c r="E651" i="46"/>
  <c r="E652" i="46"/>
  <c r="E653" i="46"/>
  <c r="E654" i="46"/>
  <c r="E655" i="46"/>
  <c r="E656" i="46"/>
  <c r="E657" i="46"/>
  <c r="E658" i="46"/>
  <c r="E659" i="46"/>
  <c r="E660" i="46"/>
  <c r="E661" i="46"/>
  <c r="E662" i="46"/>
  <c r="E663" i="46"/>
  <c r="E664" i="46"/>
  <c r="E665" i="46"/>
  <c r="E666" i="46"/>
  <c r="E667" i="46"/>
  <c r="E668" i="46"/>
  <c r="E669" i="46"/>
  <c r="E670" i="46"/>
  <c r="E671" i="46"/>
  <c r="E672" i="46"/>
  <c r="E673" i="46"/>
  <c r="E674" i="46"/>
  <c r="E675" i="46"/>
  <c r="E676" i="46"/>
  <c r="E677" i="46"/>
  <c r="E678" i="46"/>
  <c r="E679" i="46"/>
  <c r="E680" i="46"/>
  <c r="E681" i="46"/>
  <c r="E682" i="46"/>
  <c r="E683" i="46"/>
  <c r="E684" i="46"/>
  <c r="E685" i="46"/>
  <c r="E686" i="46"/>
  <c r="E687" i="46"/>
  <c r="E688" i="46"/>
  <c r="E689" i="46"/>
  <c r="E690" i="46"/>
  <c r="E691" i="46"/>
  <c r="E692" i="46"/>
  <c r="E693" i="46"/>
  <c r="E694" i="46"/>
  <c r="E695" i="46"/>
  <c r="E696" i="46"/>
  <c r="E697" i="46"/>
  <c r="E698" i="46"/>
  <c r="E699" i="46"/>
  <c r="E700" i="46"/>
  <c r="E701" i="46"/>
  <c r="E702" i="46"/>
  <c r="E703" i="46"/>
  <c r="E368" i="46"/>
  <c r="E369" i="46"/>
  <c r="B2860" i="19"/>
  <c r="G2653" i="19" l="1"/>
  <c r="G791" i="19"/>
  <c r="G2999" i="21"/>
  <c r="E2999" i="21"/>
  <c r="G2068" i="21"/>
  <c r="E2068" i="21"/>
  <c r="H368" i="21"/>
  <c r="C1196" i="21"/>
  <c r="D1197" i="21"/>
  <c r="F611" i="21"/>
  <c r="H611" i="21" s="1"/>
  <c r="F702" i="21"/>
  <c r="H702" i="21" s="1"/>
  <c r="F686" i="21"/>
  <c r="H686" i="21" s="1"/>
  <c r="F670" i="21"/>
  <c r="H670" i="21" s="1"/>
  <c r="F638" i="21"/>
  <c r="H638" i="21" s="1"/>
  <c r="F701" i="21"/>
  <c r="H701" i="21" s="1"/>
  <c r="F685" i="21"/>
  <c r="H685" i="21" s="1"/>
  <c r="F669" i="21"/>
  <c r="H669" i="21" s="1"/>
  <c r="F637" i="21"/>
  <c r="H637" i="21" s="1"/>
  <c r="F620" i="21"/>
  <c r="H620" i="21" s="1"/>
  <c r="F619" i="21"/>
  <c r="H619" i="21" s="1"/>
  <c r="F618" i="21"/>
  <c r="H618" i="21" s="1"/>
  <c r="F617" i="21"/>
  <c r="H617" i="21" s="1"/>
  <c r="F616" i="21"/>
  <c r="H616" i="21" s="1"/>
  <c r="F615" i="21"/>
  <c r="H615" i="21" s="1"/>
  <c r="F614" i="21"/>
  <c r="H614" i="21" s="1"/>
  <c r="F613" i="21"/>
  <c r="H613" i="21" s="1"/>
  <c r="F612" i="21"/>
  <c r="H612" i="21" s="1"/>
  <c r="F610" i="21"/>
  <c r="F625" i="21"/>
  <c r="H625" i="21" s="1"/>
  <c r="F703" i="21"/>
  <c r="H703" i="21" s="1"/>
  <c r="F687" i="21"/>
  <c r="H687" i="21" s="1"/>
  <c r="F671" i="21"/>
  <c r="H671" i="21" s="1"/>
  <c r="F655" i="21"/>
  <c r="H655" i="21" s="1"/>
  <c r="F639" i="21"/>
  <c r="H639" i="21" s="1"/>
  <c r="F623" i="21"/>
  <c r="H623" i="21" s="1"/>
  <c r="F622" i="21"/>
  <c r="H622" i="21" s="1"/>
  <c r="F621" i="21"/>
  <c r="H621" i="21" s="1"/>
  <c r="L245" i="47"/>
  <c r="E367" i="21"/>
  <c r="D367" i="21"/>
  <c r="D3" i="36"/>
  <c r="H610" i="21" l="1"/>
  <c r="E659" i="35"/>
  <c r="F1928" i="21" s="1"/>
  <c r="F659" i="35"/>
  <c r="E660" i="35"/>
  <c r="F1929" i="21" s="1"/>
  <c r="F660" i="35"/>
  <c r="E767" i="35"/>
  <c r="F2036" i="21" s="1"/>
  <c r="F767" i="35"/>
  <c r="E768" i="35"/>
  <c r="F2037" i="21" s="1"/>
  <c r="F768" i="35"/>
  <c r="E769" i="35"/>
  <c r="F2038" i="21" s="1"/>
  <c r="F769" i="35"/>
  <c r="E906" i="35"/>
  <c r="F906" i="35"/>
  <c r="E907" i="35"/>
  <c r="F907" i="35"/>
  <c r="E908" i="35"/>
  <c r="F908" i="35"/>
  <c r="E909" i="35"/>
  <c r="F909" i="35"/>
  <c r="E893" i="35"/>
  <c r="F893" i="35"/>
  <c r="E894" i="35"/>
  <c r="F894" i="35"/>
  <c r="E895" i="35"/>
  <c r="F895" i="35"/>
  <c r="E896" i="35"/>
  <c r="F896" i="35"/>
  <c r="E897" i="35"/>
  <c r="F897" i="35"/>
  <c r="E898" i="35"/>
  <c r="F898" i="35"/>
  <c r="E899" i="35"/>
  <c r="F899" i="35"/>
  <c r="E900" i="35"/>
  <c r="F900" i="35"/>
  <c r="E901" i="35"/>
  <c r="F901" i="35"/>
  <c r="E902" i="35"/>
  <c r="F902" i="35"/>
  <c r="E903" i="35"/>
  <c r="F903" i="35"/>
  <c r="E904" i="35"/>
  <c r="F904" i="35"/>
  <c r="E905" i="35"/>
  <c r="F905" i="35"/>
  <c r="E910" i="35"/>
  <c r="F910" i="35"/>
  <c r="E911" i="35"/>
  <c r="F911" i="35"/>
  <c r="F892" i="35"/>
  <c r="E892" i="35"/>
  <c r="F891" i="35"/>
  <c r="E891" i="35"/>
  <c r="F890" i="35"/>
  <c r="E890" i="35"/>
  <c r="E881" i="35"/>
  <c r="F881" i="35"/>
  <c r="E882" i="35"/>
  <c r="F882" i="35"/>
  <c r="E883" i="35"/>
  <c r="F883" i="35"/>
  <c r="E884" i="35"/>
  <c r="F884" i="35"/>
  <c r="E885" i="35"/>
  <c r="F885" i="35"/>
  <c r="E886" i="35"/>
  <c r="F886" i="35"/>
  <c r="E887" i="35"/>
  <c r="F887" i="35"/>
  <c r="E888" i="35"/>
  <c r="F888" i="35"/>
  <c r="E889" i="35"/>
  <c r="F889" i="35"/>
  <c r="F880" i="35"/>
  <c r="E880" i="35"/>
  <c r="E864" i="35"/>
  <c r="F864" i="35"/>
  <c r="E865" i="35"/>
  <c r="F865" i="35"/>
  <c r="E866" i="35"/>
  <c r="F866" i="35"/>
  <c r="E867" i="35"/>
  <c r="F867" i="35"/>
  <c r="E868" i="35"/>
  <c r="F868" i="35"/>
  <c r="E869" i="35"/>
  <c r="F869" i="35"/>
  <c r="E870" i="35"/>
  <c r="F870" i="35"/>
  <c r="E871" i="35"/>
  <c r="F871" i="35"/>
  <c r="E872" i="35"/>
  <c r="F872" i="35"/>
  <c r="E873" i="35"/>
  <c r="F873" i="35"/>
  <c r="E874" i="35"/>
  <c r="F874" i="35"/>
  <c r="E875" i="35"/>
  <c r="F875" i="35"/>
  <c r="E876" i="35"/>
  <c r="F876" i="35"/>
  <c r="E877" i="35"/>
  <c r="F877" i="35"/>
  <c r="E878" i="35"/>
  <c r="F878" i="35"/>
  <c r="F863" i="35"/>
  <c r="E863" i="35"/>
  <c r="E837" i="35"/>
  <c r="F837" i="35"/>
  <c r="E838" i="35"/>
  <c r="F838" i="35"/>
  <c r="E839" i="35"/>
  <c r="F839" i="35"/>
  <c r="E840" i="35"/>
  <c r="F840" i="35"/>
  <c r="E841" i="35"/>
  <c r="F841" i="35"/>
  <c r="E842" i="35"/>
  <c r="F842" i="35"/>
  <c r="E843" i="35"/>
  <c r="F843" i="35"/>
  <c r="E844" i="35"/>
  <c r="F844" i="35"/>
  <c r="E845" i="35"/>
  <c r="F845" i="35"/>
  <c r="E846" i="35"/>
  <c r="F846" i="35"/>
  <c r="E847" i="35"/>
  <c r="F847" i="35"/>
  <c r="E848" i="35"/>
  <c r="F848" i="35"/>
  <c r="E849" i="35"/>
  <c r="F849" i="35"/>
  <c r="E850" i="35"/>
  <c r="F850" i="35"/>
  <c r="E851" i="35"/>
  <c r="F851" i="35"/>
  <c r="E852" i="35"/>
  <c r="F852" i="35"/>
  <c r="E853" i="35"/>
  <c r="F853" i="35"/>
  <c r="E854" i="35"/>
  <c r="F854" i="35"/>
  <c r="E855" i="35"/>
  <c r="F855" i="35"/>
  <c r="E856" i="35"/>
  <c r="F856" i="35"/>
  <c r="E857" i="35"/>
  <c r="F857" i="35"/>
  <c r="E858" i="35"/>
  <c r="F858" i="35"/>
  <c r="E859" i="35"/>
  <c r="F859" i="35"/>
  <c r="E860" i="35"/>
  <c r="F860" i="35"/>
  <c r="E861" i="35"/>
  <c r="F861" i="35"/>
  <c r="F836" i="35"/>
  <c r="E836" i="35"/>
  <c r="F834" i="35"/>
  <c r="E834" i="35"/>
  <c r="E774" i="35"/>
  <c r="F2043" i="21" s="1"/>
  <c r="F774" i="35"/>
  <c r="E775" i="35"/>
  <c r="F2044" i="21" s="1"/>
  <c r="F775" i="35"/>
  <c r="E776" i="35"/>
  <c r="F2045" i="21" s="1"/>
  <c r="F776" i="35"/>
  <c r="E777" i="35"/>
  <c r="F2046" i="21" s="1"/>
  <c r="F777" i="35"/>
  <c r="E778" i="35"/>
  <c r="F2047" i="21" s="1"/>
  <c r="F778" i="35"/>
  <c r="E779" i="35"/>
  <c r="F2048" i="21" s="1"/>
  <c r="F779" i="35"/>
  <c r="E780" i="35"/>
  <c r="F2049" i="21" s="1"/>
  <c r="F780" i="35"/>
  <c r="E781" i="35"/>
  <c r="F2050" i="21" s="1"/>
  <c r="F781" i="35"/>
  <c r="E782" i="35"/>
  <c r="F2051" i="21" s="1"/>
  <c r="F782" i="35"/>
  <c r="E783" i="35"/>
  <c r="F2052" i="21" s="1"/>
  <c r="F783" i="35"/>
  <c r="E784" i="35"/>
  <c r="F2053" i="21" s="1"/>
  <c r="F784" i="35"/>
  <c r="E785" i="35"/>
  <c r="F2054" i="21" s="1"/>
  <c r="F785" i="35"/>
  <c r="E786" i="35"/>
  <c r="F2055" i="21" s="1"/>
  <c r="F786" i="35"/>
  <c r="E787" i="35"/>
  <c r="F2056" i="21" s="1"/>
  <c r="F787" i="35"/>
  <c r="E788" i="35"/>
  <c r="F2057" i="21" s="1"/>
  <c r="F788" i="35"/>
  <c r="E789" i="35"/>
  <c r="F2058" i="21" s="1"/>
  <c r="F789" i="35"/>
  <c r="E790" i="35"/>
  <c r="F2059" i="21" s="1"/>
  <c r="F790" i="35"/>
  <c r="E791" i="35"/>
  <c r="F2060" i="21" s="1"/>
  <c r="F791" i="35"/>
  <c r="E792" i="35"/>
  <c r="F2061" i="21" s="1"/>
  <c r="F792" i="35"/>
  <c r="E793" i="35"/>
  <c r="F2062" i="21" s="1"/>
  <c r="F793" i="35"/>
  <c r="E794" i="35"/>
  <c r="F2063" i="21" s="1"/>
  <c r="F794" i="35"/>
  <c r="E795" i="35"/>
  <c r="F2064" i="21" s="1"/>
  <c r="F795" i="35"/>
  <c r="E796" i="35"/>
  <c r="F2065" i="21" s="1"/>
  <c r="F796" i="35"/>
  <c r="E797" i="35"/>
  <c r="F2066" i="21" s="1"/>
  <c r="F797" i="35"/>
  <c r="E798" i="35"/>
  <c r="F2067" i="21" s="1"/>
  <c r="F798" i="35"/>
  <c r="E799" i="35"/>
  <c r="F799" i="35"/>
  <c r="E800" i="35"/>
  <c r="F800" i="35"/>
  <c r="E801" i="35"/>
  <c r="F801" i="35"/>
  <c r="E802" i="35"/>
  <c r="F802" i="35"/>
  <c r="E803" i="35"/>
  <c r="F803" i="35"/>
  <c r="E804" i="35"/>
  <c r="F804" i="35"/>
  <c r="E805" i="35"/>
  <c r="F805" i="35"/>
  <c r="E806" i="35"/>
  <c r="F806" i="35"/>
  <c r="E807" i="35"/>
  <c r="F807" i="35"/>
  <c r="E808" i="35"/>
  <c r="F808" i="35"/>
  <c r="E809" i="35"/>
  <c r="F809" i="35"/>
  <c r="E810" i="35"/>
  <c r="F810" i="35"/>
  <c r="E811" i="35"/>
  <c r="F811" i="35"/>
  <c r="E812" i="35"/>
  <c r="F812" i="35"/>
  <c r="E813" i="35"/>
  <c r="F813" i="35"/>
  <c r="E814" i="35"/>
  <c r="F814" i="35"/>
  <c r="E815" i="35"/>
  <c r="F815" i="35"/>
  <c r="E816" i="35"/>
  <c r="F816" i="35"/>
  <c r="E817" i="35"/>
  <c r="F817" i="35"/>
  <c r="E818" i="35"/>
  <c r="F818" i="35"/>
  <c r="E819" i="35"/>
  <c r="F819" i="35"/>
  <c r="E820" i="35"/>
  <c r="F820" i="35"/>
  <c r="E821" i="35"/>
  <c r="F821" i="35"/>
  <c r="E822" i="35"/>
  <c r="F822" i="35"/>
  <c r="E823" i="35"/>
  <c r="F823" i="35"/>
  <c r="E824" i="35"/>
  <c r="F824" i="35"/>
  <c r="E825" i="35"/>
  <c r="F825" i="35"/>
  <c r="E826" i="35"/>
  <c r="F826" i="35"/>
  <c r="E827" i="35"/>
  <c r="F827" i="35"/>
  <c r="E828" i="35"/>
  <c r="F828" i="35"/>
  <c r="E829" i="35"/>
  <c r="F829" i="35"/>
  <c r="E830" i="35"/>
  <c r="F830" i="35"/>
  <c r="E831" i="35"/>
  <c r="F831" i="35"/>
  <c r="E832" i="35"/>
  <c r="F832" i="35"/>
  <c r="E833" i="35"/>
  <c r="F833" i="35"/>
  <c r="F773" i="35"/>
  <c r="E773" i="35"/>
  <c r="F2042" i="21" s="1"/>
  <c r="F772" i="35"/>
  <c r="E772" i="35"/>
  <c r="F2041" i="21" s="1"/>
  <c r="E757" i="35"/>
  <c r="F2026" i="21" s="1"/>
  <c r="F757" i="35"/>
  <c r="E758" i="35"/>
  <c r="F2027" i="21" s="1"/>
  <c r="F758" i="35"/>
  <c r="E759" i="35"/>
  <c r="F2028" i="21" s="1"/>
  <c r="F759" i="35"/>
  <c r="E760" i="35"/>
  <c r="F2029" i="21" s="1"/>
  <c r="F760" i="35"/>
  <c r="E761" i="35"/>
  <c r="F2030" i="21" s="1"/>
  <c r="F761" i="35"/>
  <c r="E762" i="35"/>
  <c r="F2031" i="21" s="1"/>
  <c r="F762" i="35"/>
  <c r="E763" i="35"/>
  <c r="F2032" i="21" s="1"/>
  <c r="F763" i="35"/>
  <c r="E764" i="35"/>
  <c r="F2033" i="21" s="1"/>
  <c r="F764" i="35"/>
  <c r="E765" i="35"/>
  <c r="F2034" i="21" s="1"/>
  <c r="F765" i="35"/>
  <c r="E766" i="35"/>
  <c r="F2035" i="21" s="1"/>
  <c r="F766" i="35"/>
  <c r="E770" i="35"/>
  <c r="F2039" i="21" s="1"/>
  <c r="F770" i="35"/>
  <c r="F756" i="35"/>
  <c r="E756" i="35"/>
  <c r="F2025" i="21" s="1"/>
  <c r="F755" i="35"/>
  <c r="E755" i="35"/>
  <c r="F2024" i="21" s="1"/>
  <c r="F753" i="35"/>
  <c r="F754" i="35"/>
  <c r="E754" i="35"/>
  <c r="F2023" i="21" s="1"/>
  <c r="E753" i="35"/>
  <c r="F2022" i="21" s="1"/>
  <c r="E752" i="35"/>
  <c r="F2021" i="21" s="1"/>
  <c r="F752" i="35"/>
  <c r="E717" i="35"/>
  <c r="F1986" i="21" s="1"/>
  <c r="F717" i="35"/>
  <c r="E718" i="35"/>
  <c r="F1987" i="21" s="1"/>
  <c r="F718" i="35"/>
  <c r="E719" i="35"/>
  <c r="F1988" i="21" s="1"/>
  <c r="F719" i="35"/>
  <c r="E720" i="35"/>
  <c r="F1989" i="21" s="1"/>
  <c r="F720" i="35"/>
  <c r="E721" i="35"/>
  <c r="F1990" i="21" s="1"/>
  <c r="F721" i="35"/>
  <c r="E722" i="35"/>
  <c r="F1991" i="21" s="1"/>
  <c r="F722" i="35"/>
  <c r="E723" i="35"/>
  <c r="F1992" i="21" s="1"/>
  <c r="F723" i="35"/>
  <c r="E724" i="35"/>
  <c r="F1993" i="21" s="1"/>
  <c r="F724" i="35"/>
  <c r="E725" i="35"/>
  <c r="F1994" i="21" s="1"/>
  <c r="F725" i="35"/>
  <c r="E726" i="35"/>
  <c r="F1995" i="21" s="1"/>
  <c r="F726" i="35"/>
  <c r="E727" i="35"/>
  <c r="F1996" i="21" s="1"/>
  <c r="F727" i="35"/>
  <c r="E728" i="35"/>
  <c r="F1997" i="21" s="1"/>
  <c r="F728" i="35"/>
  <c r="E729" i="35"/>
  <c r="F1998" i="21" s="1"/>
  <c r="F729" i="35"/>
  <c r="E730" i="35"/>
  <c r="F1999" i="21" s="1"/>
  <c r="F730" i="35"/>
  <c r="E731" i="35"/>
  <c r="F2000" i="21" s="1"/>
  <c r="F731" i="35"/>
  <c r="E732" i="35"/>
  <c r="F2001" i="21" s="1"/>
  <c r="F732" i="35"/>
  <c r="E733" i="35"/>
  <c r="F2002" i="21" s="1"/>
  <c r="F733" i="35"/>
  <c r="E734" i="35"/>
  <c r="F2003" i="21" s="1"/>
  <c r="F734" i="35"/>
  <c r="E735" i="35"/>
  <c r="F2004" i="21" s="1"/>
  <c r="F735" i="35"/>
  <c r="E736" i="35"/>
  <c r="F2005" i="21" s="1"/>
  <c r="F736" i="35"/>
  <c r="E737" i="35"/>
  <c r="F2006" i="21" s="1"/>
  <c r="F737" i="35"/>
  <c r="E738" i="35"/>
  <c r="F2007" i="21" s="1"/>
  <c r="F738" i="35"/>
  <c r="E739" i="35"/>
  <c r="F2008" i="21" s="1"/>
  <c r="F739" i="35"/>
  <c r="E740" i="35"/>
  <c r="F2009" i="21" s="1"/>
  <c r="F740" i="35"/>
  <c r="E741" i="35"/>
  <c r="F2010" i="21" s="1"/>
  <c r="F741" i="35"/>
  <c r="E742" i="35"/>
  <c r="F2011" i="21" s="1"/>
  <c r="F742" i="35"/>
  <c r="E743" i="35"/>
  <c r="F2012" i="21" s="1"/>
  <c r="F743" i="35"/>
  <c r="E744" i="35"/>
  <c r="F2013" i="21" s="1"/>
  <c r="F744" i="35"/>
  <c r="E745" i="35"/>
  <c r="F2014" i="21" s="1"/>
  <c r="F745" i="35"/>
  <c r="E746" i="35"/>
  <c r="F2015" i="21" s="1"/>
  <c r="F746" i="35"/>
  <c r="E747" i="35"/>
  <c r="F2016" i="21" s="1"/>
  <c r="F747" i="35"/>
  <c r="E748" i="35"/>
  <c r="F2017" i="21" s="1"/>
  <c r="F748" i="35"/>
  <c r="E749" i="35"/>
  <c r="F2018" i="21" s="1"/>
  <c r="F749" i="35"/>
  <c r="E750" i="35"/>
  <c r="F2019" i="21" s="1"/>
  <c r="F750" i="35"/>
  <c r="E751" i="35"/>
  <c r="F2020" i="21" s="1"/>
  <c r="F751" i="35"/>
  <c r="F716" i="35"/>
  <c r="E716" i="35"/>
  <c r="F1985" i="21" s="1"/>
  <c r="E714" i="35"/>
  <c r="F1983" i="21" s="1"/>
  <c r="F714" i="35"/>
  <c r="E665" i="35"/>
  <c r="F1934" i="21" s="1"/>
  <c r="F665" i="35"/>
  <c r="E666" i="35"/>
  <c r="F1935" i="21" s="1"/>
  <c r="F666" i="35"/>
  <c r="E667" i="35"/>
  <c r="F1936" i="21" s="1"/>
  <c r="F667" i="35"/>
  <c r="E668" i="35"/>
  <c r="F1937" i="21" s="1"/>
  <c r="F668" i="35"/>
  <c r="E669" i="35"/>
  <c r="F1938" i="21" s="1"/>
  <c r="F669" i="35"/>
  <c r="E670" i="35"/>
  <c r="F1939" i="21" s="1"/>
  <c r="F670" i="35"/>
  <c r="E671" i="35"/>
  <c r="F1940" i="21" s="1"/>
  <c r="F671" i="35"/>
  <c r="E672" i="35"/>
  <c r="F1941" i="21" s="1"/>
  <c r="F672" i="35"/>
  <c r="E673" i="35"/>
  <c r="F1942" i="21" s="1"/>
  <c r="F673" i="35"/>
  <c r="E674" i="35"/>
  <c r="F1943" i="21" s="1"/>
  <c r="F674" i="35"/>
  <c r="E675" i="35"/>
  <c r="F1944" i="21" s="1"/>
  <c r="F675" i="35"/>
  <c r="E676" i="35"/>
  <c r="F1945" i="21" s="1"/>
  <c r="F676" i="35"/>
  <c r="E677" i="35"/>
  <c r="F1946" i="21" s="1"/>
  <c r="F677" i="35"/>
  <c r="E678" i="35"/>
  <c r="F1947" i="21" s="1"/>
  <c r="F678" i="35"/>
  <c r="E679" i="35"/>
  <c r="F1948" i="21" s="1"/>
  <c r="F679" i="35"/>
  <c r="E680" i="35"/>
  <c r="F1949" i="21" s="1"/>
  <c r="F680" i="35"/>
  <c r="E681" i="35"/>
  <c r="F1950" i="21" s="1"/>
  <c r="F681" i="35"/>
  <c r="E682" i="35"/>
  <c r="F1951" i="21" s="1"/>
  <c r="F682" i="35"/>
  <c r="E683" i="35"/>
  <c r="F1952" i="21" s="1"/>
  <c r="F683" i="35"/>
  <c r="E684" i="35"/>
  <c r="F1953" i="21" s="1"/>
  <c r="F684" i="35"/>
  <c r="E685" i="35"/>
  <c r="F1954" i="21" s="1"/>
  <c r="F685" i="35"/>
  <c r="E686" i="35"/>
  <c r="F1955" i="21" s="1"/>
  <c r="F686" i="35"/>
  <c r="E687" i="35"/>
  <c r="F1956" i="21" s="1"/>
  <c r="F687" i="35"/>
  <c r="E688" i="35"/>
  <c r="F1957" i="21" s="1"/>
  <c r="F688" i="35"/>
  <c r="E689" i="35"/>
  <c r="F1958" i="21" s="1"/>
  <c r="F689" i="35"/>
  <c r="E690" i="35"/>
  <c r="F1959" i="21" s="1"/>
  <c r="F690" i="35"/>
  <c r="E691" i="35"/>
  <c r="F1960" i="21" s="1"/>
  <c r="F691" i="35"/>
  <c r="E692" i="35"/>
  <c r="F1961" i="21" s="1"/>
  <c r="F692" i="35"/>
  <c r="E693" i="35"/>
  <c r="F1962" i="21" s="1"/>
  <c r="F693" i="35"/>
  <c r="E694" i="35"/>
  <c r="F1963" i="21" s="1"/>
  <c r="F694" i="35"/>
  <c r="E695" i="35"/>
  <c r="F1964" i="21" s="1"/>
  <c r="F695" i="35"/>
  <c r="E696" i="35"/>
  <c r="F1965" i="21" s="1"/>
  <c r="F696" i="35"/>
  <c r="E697" i="35"/>
  <c r="F1966" i="21" s="1"/>
  <c r="F697" i="35"/>
  <c r="E698" i="35"/>
  <c r="F1967" i="21" s="1"/>
  <c r="F698" i="35"/>
  <c r="E699" i="35"/>
  <c r="F1968" i="21" s="1"/>
  <c r="F699" i="35"/>
  <c r="E700" i="35"/>
  <c r="F1969" i="21" s="1"/>
  <c r="F700" i="35"/>
  <c r="E701" i="35"/>
  <c r="F1970" i="21" s="1"/>
  <c r="F701" i="35"/>
  <c r="E702" i="35"/>
  <c r="F1971" i="21" s="1"/>
  <c r="F702" i="35"/>
  <c r="E703" i="35"/>
  <c r="F1972" i="21" s="1"/>
  <c r="F703" i="35"/>
  <c r="E704" i="35"/>
  <c r="F1973" i="21" s="1"/>
  <c r="F704" i="35"/>
  <c r="E705" i="35"/>
  <c r="F1974" i="21" s="1"/>
  <c r="F705" i="35"/>
  <c r="E706" i="35"/>
  <c r="F1975" i="21" s="1"/>
  <c r="F706" i="35"/>
  <c r="E707" i="35"/>
  <c r="F1976" i="21" s="1"/>
  <c r="F707" i="35"/>
  <c r="E708" i="35"/>
  <c r="F1977" i="21" s="1"/>
  <c r="F708" i="35"/>
  <c r="E709" i="35"/>
  <c r="F1978" i="21" s="1"/>
  <c r="F709" i="35"/>
  <c r="E710" i="35"/>
  <c r="F1979" i="21" s="1"/>
  <c r="F710" i="35"/>
  <c r="E711" i="35"/>
  <c r="F1980" i="21" s="1"/>
  <c r="F711" i="35"/>
  <c r="E712" i="35"/>
  <c r="F1981" i="21" s="1"/>
  <c r="F712" i="35"/>
  <c r="E713" i="35"/>
  <c r="F1982" i="21" s="1"/>
  <c r="F713" i="35"/>
  <c r="E664" i="35"/>
  <c r="F1933" i="21" s="1"/>
  <c r="F664" i="35"/>
  <c r="F663" i="35"/>
  <c r="E663" i="35"/>
  <c r="F1932" i="21" s="1"/>
  <c r="E651" i="35"/>
  <c r="F1920" i="21" s="1"/>
  <c r="F651" i="35"/>
  <c r="E652" i="35"/>
  <c r="F1921" i="21" s="1"/>
  <c r="F652" i="35"/>
  <c r="E653" i="35"/>
  <c r="F1922" i="21" s="1"/>
  <c r="F653" i="35"/>
  <c r="E654" i="35"/>
  <c r="F1923" i="21" s="1"/>
  <c r="F654" i="35"/>
  <c r="E655" i="35"/>
  <c r="F1924" i="21" s="1"/>
  <c r="F655" i="35"/>
  <c r="E656" i="35"/>
  <c r="F1925" i="21" s="1"/>
  <c r="F656" i="35"/>
  <c r="E657" i="35"/>
  <c r="F1926" i="21" s="1"/>
  <c r="F657" i="35"/>
  <c r="E658" i="35"/>
  <c r="F1927" i="21" s="1"/>
  <c r="F658" i="35"/>
  <c r="E661" i="35"/>
  <c r="F1930" i="21" s="1"/>
  <c r="F661" i="35"/>
  <c r="E662" i="35"/>
  <c r="F1931" i="21" s="1"/>
  <c r="F662" i="35"/>
  <c r="F650" i="35"/>
  <c r="E650" i="35"/>
  <c r="F1919" i="21" s="1"/>
  <c r="E579" i="35"/>
  <c r="F1848" i="21" s="1"/>
  <c r="F579" i="35"/>
  <c r="E580" i="35"/>
  <c r="F1849" i="21" s="1"/>
  <c r="F580" i="35"/>
  <c r="E581" i="35"/>
  <c r="F1850" i="21" s="1"/>
  <c r="F581" i="35"/>
  <c r="E582" i="35"/>
  <c r="F1851" i="21" s="1"/>
  <c r="F582" i="35"/>
  <c r="E583" i="35"/>
  <c r="F1852" i="21" s="1"/>
  <c r="F583" i="35"/>
  <c r="E584" i="35"/>
  <c r="F1853" i="21" s="1"/>
  <c r="F584" i="35"/>
  <c r="E585" i="35"/>
  <c r="F1854" i="21" s="1"/>
  <c r="F585" i="35"/>
  <c r="E586" i="35"/>
  <c r="F1855" i="21" s="1"/>
  <c r="F586" i="35"/>
  <c r="E587" i="35"/>
  <c r="F1856" i="21" s="1"/>
  <c r="F587" i="35"/>
  <c r="E588" i="35"/>
  <c r="F1857" i="21" s="1"/>
  <c r="F588" i="35"/>
  <c r="E589" i="35"/>
  <c r="F1858" i="21" s="1"/>
  <c r="F589" i="35"/>
  <c r="E590" i="35"/>
  <c r="F1859" i="21" s="1"/>
  <c r="F590" i="35"/>
  <c r="E591" i="35"/>
  <c r="F1860" i="21" s="1"/>
  <c r="F591" i="35"/>
  <c r="E592" i="35"/>
  <c r="F1861" i="21" s="1"/>
  <c r="F592" i="35"/>
  <c r="E593" i="35"/>
  <c r="F1862" i="21" s="1"/>
  <c r="F593" i="35"/>
  <c r="E594" i="35"/>
  <c r="F1863" i="21" s="1"/>
  <c r="F594" i="35"/>
  <c r="E595" i="35"/>
  <c r="F1864" i="21" s="1"/>
  <c r="F595" i="35"/>
  <c r="E596" i="35"/>
  <c r="F1865" i="21" s="1"/>
  <c r="F596" i="35"/>
  <c r="E597" i="35"/>
  <c r="F1866" i="21" s="1"/>
  <c r="F597" i="35"/>
  <c r="E598" i="35"/>
  <c r="F1867" i="21" s="1"/>
  <c r="F598" i="35"/>
  <c r="E599" i="35"/>
  <c r="F1868" i="21" s="1"/>
  <c r="F599" i="35"/>
  <c r="E600" i="35"/>
  <c r="F1869" i="21" s="1"/>
  <c r="F600" i="35"/>
  <c r="E601" i="35"/>
  <c r="F1870" i="21" s="1"/>
  <c r="F601" i="35"/>
  <c r="E602" i="35"/>
  <c r="F1871" i="21" s="1"/>
  <c r="F602" i="35"/>
  <c r="E603" i="35"/>
  <c r="F1872" i="21" s="1"/>
  <c r="F603" i="35"/>
  <c r="E604" i="35"/>
  <c r="F1873" i="21" s="1"/>
  <c r="F604" i="35"/>
  <c r="E605" i="35"/>
  <c r="F1874" i="21" s="1"/>
  <c r="F605" i="35"/>
  <c r="E606" i="35"/>
  <c r="F1875" i="21" s="1"/>
  <c r="F606" i="35"/>
  <c r="E607" i="35"/>
  <c r="F1876" i="21" s="1"/>
  <c r="F607" i="35"/>
  <c r="E608" i="35"/>
  <c r="F1877" i="21" s="1"/>
  <c r="F608" i="35"/>
  <c r="E609" i="35"/>
  <c r="F1878" i="21" s="1"/>
  <c r="F609" i="35"/>
  <c r="E610" i="35"/>
  <c r="F1879" i="21" s="1"/>
  <c r="F610" i="35"/>
  <c r="E611" i="35"/>
  <c r="F1880" i="21" s="1"/>
  <c r="F611" i="35"/>
  <c r="E612" i="35"/>
  <c r="F1881" i="21" s="1"/>
  <c r="F612" i="35"/>
  <c r="E613" i="35"/>
  <c r="F1882" i="21" s="1"/>
  <c r="F613" i="35"/>
  <c r="E614" i="35"/>
  <c r="F1883" i="21" s="1"/>
  <c r="F614" i="35"/>
  <c r="E615" i="35"/>
  <c r="F1884" i="21" s="1"/>
  <c r="F615" i="35"/>
  <c r="E616" i="35"/>
  <c r="F1885" i="21" s="1"/>
  <c r="F616" i="35"/>
  <c r="E617" i="35"/>
  <c r="F1886" i="21" s="1"/>
  <c r="F617" i="35"/>
  <c r="E618" i="35"/>
  <c r="F1887" i="21" s="1"/>
  <c r="F618" i="35"/>
  <c r="E619" i="35"/>
  <c r="F1888" i="21" s="1"/>
  <c r="F619" i="35"/>
  <c r="E620" i="35"/>
  <c r="F1889" i="21" s="1"/>
  <c r="F620" i="35"/>
  <c r="E621" i="35"/>
  <c r="F1890" i="21" s="1"/>
  <c r="F621" i="35"/>
  <c r="E622" i="35"/>
  <c r="F1891" i="21" s="1"/>
  <c r="F622" i="35"/>
  <c r="E623" i="35"/>
  <c r="F1892" i="21" s="1"/>
  <c r="F623" i="35"/>
  <c r="E624" i="35"/>
  <c r="F1893" i="21" s="1"/>
  <c r="F624" i="35"/>
  <c r="E625" i="35"/>
  <c r="F1894" i="21" s="1"/>
  <c r="F625" i="35"/>
  <c r="E626" i="35"/>
  <c r="F1895" i="21" s="1"/>
  <c r="F626" i="35"/>
  <c r="E627" i="35"/>
  <c r="F1896" i="21" s="1"/>
  <c r="F627" i="35"/>
  <c r="E628" i="35"/>
  <c r="F1897" i="21" s="1"/>
  <c r="F628" i="35"/>
  <c r="E629" i="35"/>
  <c r="F1898" i="21" s="1"/>
  <c r="F629" i="35"/>
  <c r="E630" i="35"/>
  <c r="F1899" i="21" s="1"/>
  <c r="F630" i="35"/>
  <c r="E631" i="35"/>
  <c r="F1900" i="21" s="1"/>
  <c r="F631" i="35"/>
  <c r="E632" i="35"/>
  <c r="F1901" i="21" s="1"/>
  <c r="F632" i="35"/>
  <c r="E633" i="35"/>
  <c r="F1902" i="21" s="1"/>
  <c r="F633" i="35"/>
  <c r="E634" i="35"/>
  <c r="F1903" i="21" s="1"/>
  <c r="F634" i="35"/>
  <c r="E635" i="35"/>
  <c r="F1904" i="21" s="1"/>
  <c r="F635" i="35"/>
  <c r="E636" i="35"/>
  <c r="F1905" i="21" s="1"/>
  <c r="F636" i="35"/>
  <c r="E637" i="35"/>
  <c r="F1906" i="21" s="1"/>
  <c r="F637" i="35"/>
  <c r="E638" i="35"/>
  <c r="F1907" i="21" s="1"/>
  <c r="F638" i="35"/>
  <c r="E639" i="35"/>
  <c r="F1908" i="21" s="1"/>
  <c r="F639" i="35"/>
  <c r="E640" i="35"/>
  <c r="F1909" i="21" s="1"/>
  <c r="F640" i="35"/>
  <c r="E641" i="35"/>
  <c r="F1910" i="21" s="1"/>
  <c r="F641" i="35"/>
  <c r="E642" i="35"/>
  <c r="F1911" i="21" s="1"/>
  <c r="F642" i="35"/>
  <c r="E643" i="35"/>
  <c r="F1912" i="21" s="1"/>
  <c r="F643" i="35"/>
  <c r="E644" i="35"/>
  <c r="F1913" i="21" s="1"/>
  <c r="F644" i="35"/>
  <c r="E645" i="35"/>
  <c r="F1914" i="21" s="1"/>
  <c r="F645" i="35"/>
  <c r="E646" i="35"/>
  <c r="F1915" i="21" s="1"/>
  <c r="F646" i="35"/>
  <c r="E647" i="35"/>
  <c r="F1916" i="21" s="1"/>
  <c r="F647" i="35"/>
  <c r="F578" i="35"/>
  <c r="F577" i="35"/>
  <c r="E578" i="35"/>
  <c r="F1847" i="21" s="1"/>
  <c r="E577" i="35"/>
  <c r="F1846" i="21" s="1"/>
  <c r="F649" i="35"/>
  <c r="F648" i="35"/>
  <c r="E649" i="35"/>
  <c r="F1918" i="21" s="1"/>
  <c r="E648" i="35"/>
  <c r="F1917" i="21" s="1"/>
  <c r="F575" i="35"/>
  <c r="F576" i="35"/>
  <c r="F574" i="35"/>
  <c r="E576" i="35"/>
  <c r="F1845" i="21" s="1"/>
  <c r="E575" i="35"/>
  <c r="F1844" i="21" s="1"/>
  <c r="E574" i="35"/>
  <c r="F1843" i="21" s="1"/>
  <c r="F573" i="35"/>
  <c r="F572" i="35"/>
  <c r="E571" i="35"/>
  <c r="F1840" i="21" s="1"/>
  <c r="E570" i="35"/>
  <c r="F1839" i="21" s="1"/>
  <c r="C2845" i="19"/>
  <c r="D2845" i="19"/>
  <c r="E2845" i="19"/>
  <c r="F2845" i="19"/>
  <c r="G2845" i="19"/>
  <c r="B2845" i="19"/>
  <c r="C2820" i="19"/>
  <c r="D2820" i="19"/>
  <c r="B2820" i="19"/>
  <c r="C2271" i="19"/>
  <c r="B2272" i="19"/>
  <c r="G2272" i="19" s="1"/>
  <c r="B2273" i="19"/>
  <c r="G2273" i="19" s="1"/>
  <c r="B2274" i="19"/>
  <c r="G2274" i="19" s="1"/>
  <c r="B2275" i="19"/>
  <c r="G2275" i="19" s="1"/>
  <c r="B2276" i="19"/>
  <c r="G2276" i="19" s="1"/>
  <c r="B2277" i="19"/>
  <c r="G2277" i="19" s="1"/>
  <c r="B2278" i="19"/>
  <c r="G2278" i="19" s="1"/>
  <c r="B2279" i="19"/>
  <c r="G2279" i="19" s="1"/>
  <c r="B2280" i="19"/>
  <c r="E2280" i="19"/>
  <c r="B2281" i="19"/>
  <c r="B2282" i="19"/>
  <c r="G2282" i="19" s="1"/>
  <c r="B2283" i="19"/>
  <c r="G2283" i="19" s="1"/>
  <c r="B2284" i="19"/>
  <c r="G2284" i="19" s="1"/>
  <c r="B2285" i="19"/>
  <c r="G2285" i="19" s="1"/>
  <c r="B2286" i="19"/>
  <c r="G2286" i="19" s="1"/>
  <c r="B2287" i="19"/>
  <c r="G2287" i="19" s="1"/>
  <c r="B2288" i="19"/>
  <c r="G2288" i="19" s="1"/>
  <c r="B2289" i="19"/>
  <c r="G2289" i="19" s="1"/>
  <c r="B2290" i="19"/>
  <c r="G2290" i="19" s="1"/>
  <c r="B2291" i="19"/>
  <c r="G2291" i="19" s="1"/>
  <c r="B2292" i="19"/>
  <c r="G2292" i="19" s="1"/>
  <c r="B2293" i="19"/>
  <c r="G2293" i="19" s="1"/>
  <c r="B2294" i="19"/>
  <c r="G2294" i="19" s="1"/>
  <c r="B2295" i="19"/>
  <c r="G2295" i="19" s="1"/>
  <c r="B2296" i="19"/>
  <c r="G2296" i="19" s="1"/>
  <c r="B2297" i="19"/>
  <c r="G2297" i="19" s="1"/>
  <c r="B2298" i="19"/>
  <c r="G2298" i="19" s="1"/>
  <c r="B2299" i="19"/>
  <c r="G2299" i="19" s="1"/>
  <c r="B2300" i="19"/>
  <c r="G2300" i="19" s="1"/>
  <c r="B2301" i="19"/>
  <c r="G2301" i="19" s="1"/>
  <c r="B2302" i="19"/>
  <c r="G2302" i="19" s="1"/>
  <c r="B2303" i="19"/>
  <c r="G2303" i="19" s="1"/>
  <c r="B2304" i="19"/>
  <c r="G2304" i="19" s="1"/>
  <c r="B2305" i="19"/>
  <c r="G2305" i="19" s="1"/>
  <c r="B2306" i="19"/>
  <c r="G2306" i="19" s="1"/>
  <c r="B2307" i="19"/>
  <c r="G2307" i="19" s="1"/>
  <c r="B2308" i="19"/>
  <c r="G2308" i="19" s="1"/>
  <c r="B2309" i="19"/>
  <c r="G2309" i="19" s="1"/>
  <c r="B2310" i="19"/>
  <c r="G2310" i="19" s="1"/>
  <c r="B2311" i="19"/>
  <c r="G2311" i="19" s="1"/>
  <c r="B2312" i="19"/>
  <c r="G2312" i="19" s="1"/>
  <c r="B2313" i="19"/>
  <c r="G2313" i="19" s="1"/>
  <c r="B2314" i="19"/>
  <c r="G2314" i="19" s="1"/>
  <c r="B2315" i="19"/>
  <c r="G2315" i="19" s="1"/>
  <c r="B2316" i="19"/>
  <c r="G2316" i="19" s="1"/>
  <c r="B2317" i="19"/>
  <c r="G2317" i="19" s="1"/>
  <c r="B2318" i="19"/>
  <c r="G2318" i="19" s="1"/>
  <c r="B2319" i="19"/>
  <c r="G2319" i="19" s="1"/>
  <c r="B2320" i="19"/>
  <c r="G2320" i="19" s="1"/>
  <c r="B2321" i="19"/>
  <c r="G2321" i="19" s="1"/>
  <c r="B2322" i="19"/>
  <c r="G2322" i="19" s="1"/>
  <c r="B2323" i="19"/>
  <c r="G2323" i="19" s="1"/>
  <c r="B2324" i="19"/>
  <c r="G2324" i="19" s="1"/>
  <c r="B2325" i="19"/>
  <c r="G2325" i="19" s="1"/>
  <c r="B2326" i="19"/>
  <c r="G2326" i="19" s="1"/>
  <c r="B2327" i="19"/>
  <c r="G2327" i="19" s="1"/>
  <c r="B2328" i="19"/>
  <c r="G2328" i="19" s="1"/>
  <c r="B2329" i="19"/>
  <c r="G2329" i="19" s="1"/>
  <c r="B2330" i="19"/>
  <c r="G2330" i="19" s="1"/>
  <c r="B2331" i="19"/>
  <c r="G2331" i="19" s="1"/>
  <c r="B2332" i="19"/>
  <c r="G2332" i="19" s="1"/>
  <c r="B2333" i="19"/>
  <c r="G2333" i="19" s="1"/>
  <c r="B2334" i="19"/>
  <c r="G2334" i="19" s="1"/>
  <c r="B2335" i="19"/>
  <c r="G2335" i="19" s="1"/>
  <c r="B2336" i="19"/>
  <c r="G2336" i="19" s="1"/>
  <c r="B2337" i="19"/>
  <c r="G2337" i="19" s="1"/>
  <c r="B2338" i="19"/>
  <c r="G2338" i="19" s="1"/>
  <c r="B2339" i="19"/>
  <c r="G2339" i="19" s="1"/>
  <c r="B2340" i="19"/>
  <c r="G2340" i="19" s="1"/>
  <c r="B2341" i="19"/>
  <c r="G2341" i="19" s="1"/>
  <c r="B2342" i="19"/>
  <c r="G2342" i="19" s="1"/>
  <c r="B2343" i="19"/>
  <c r="G2343" i="19" s="1"/>
  <c r="B2344" i="19"/>
  <c r="G2344" i="19" s="1"/>
  <c r="B2345" i="19"/>
  <c r="G2345" i="19" s="1"/>
  <c r="B2346" i="19"/>
  <c r="G2346" i="19" s="1"/>
  <c r="B2347" i="19"/>
  <c r="G2347" i="19" s="1"/>
  <c r="B2348" i="19"/>
  <c r="G2348" i="19" s="1"/>
  <c r="B2349" i="19"/>
  <c r="G2349" i="19" s="1"/>
  <c r="B2350" i="19"/>
  <c r="G2350" i="19" s="1"/>
  <c r="B2351" i="19"/>
  <c r="G2351" i="19" s="1"/>
  <c r="B2352" i="19"/>
  <c r="G2352" i="19" s="1"/>
  <c r="B2353" i="19"/>
  <c r="G2353" i="19" s="1"/>
  <c r="B2354" i="19"/>
  <c r="G2354" i="19" s="1"/>
  <c r="B2355" i="19"/>
  <c r="G2355" i="19" s="1"/>
  <c r="B2356" i="19"/>
  <c r="G2356" i="19" s="1"/>
  <c r="B2357" i="19"/>
  <c r="G2357" i="19" s="1"/>
  <c r="B2358" i="19"/>
  <c r="G2358" i="19" s="1"/>
  <c r="B2359" i="19"/>
  <c r="G2359" i="19" s="1"/>
  <c r="B2360" i="19"/>
  <c r="G2360" i="19" s="1"/>
  <c r="B2361" i="19"/>
  <c r="G2361" i="19" s="1"/>
  <c r="B2362" i="19"/>
  <c r="G2362" i="19" s="1"/>
  <c r="B2363" i="19"/>
  <c r="G2363" i="19" s="1"/>
  <c r="B2364" i="19"/>
  <c r="G2364" i="19" s="1"/>
  <c r="B2365" i="19"/>
  <c r="E2365" i="19"/>
  <c r="B2366" i="19"/>
  <c r="G2366" i="19" s="1"/>
  <c r="B2367" i="19"/>
  <c r="G2367" i="19" s="1"/>
  <c r="B2368" i="19"/>
  <c r="G2368" i="19" s="1"/>
  <c r="B2369" i="19"/>
  <c r="G2369" i="19" s="1"/>
  <c r="B2370" i="19"/>
  <c r="G2370" i="19" s="1"/>
  <c r="B2371" i="19"/>
  <c r="G2371" i="19" s="1"/>
  <c r="B2372" i="19"/>
  <c r="G2372" i="19" s="1"/>
  <c r="B2373" i="19"/>
  <c r="G2373" i="19" s="1"/>
  <c r="B2374" i="19"/>
  <c r="G2374" i="19" s="1"/>
  <c r="B2375" i="19"/>
  <c r="G2375" i="19" s="1"/>
  <c r="B2376" i="19"/>
  <c r="G2376" i="19" s="1"/>
  <c r="B2377" i="19"/>
  <c r="G2377" i="19" s="1"/>
  <c r="B2378" i="19"/>
  <c r="G2378" i="19" s="1"/>
  <c r="B2379" i="19"/>
  <c r="G2379" i="19" s="1"/>
  <c r="B2380" i="19"/>
  <c r="G2380" i="19" s="1"/>
  <c r="B2381" i="19"/>
  <c r="G2381" i="19" s="1"/>
  <c r="B2382" i="19"/>
  <c r="G2382" i="19" s="1"/>
  <c r="B2383" i="19"/>
  <c r="G2383" i="19" s="1"/>
  <c r="B2384" i="19"/>
  <c r="G2384" i="19" s="1"/>
  <c r="B2385" i="19"/>
  <c r="G2385" i="19" s="1"/>
  <c r="B2386" i="19"/>
  <c r="G2386" i="19" s="1"/>
  <c r="B2387" i="19"/>
  <c r="G2387" i="19" s="1"/>
  <c r="B2388" i="19"/>
  <c r="G2388" i="19" s="1"/>
  <c r="B2389" i="19"/>
  <c r="G2389" i="19" s="1"/>
  <c r="B2390" i="19"/>
  <c r="G2390" i="19" s="1"/>
  <c r="B2391" i="19"/>
  <c r="G2391" i="19" s="1"/>
  <c r="B2392" i="19"/>
  <c r="G2392" i="19" s="1"/>
  <c r="B2393" i="19"/>
  <c r="G2393" i="19" s="1"/>
  <c r="B2394" i="19"/>
  <c r="G2394" i="19" s="1"/>
  <c r="B2395" i="19"/>
  <c r="G2395" i="19" s="1"/>
  <c r="B2396" i="19"/>
  <c r="G2396" i="19" s="1"/>
  <c r="B2397" i="19"/>
  <c r="G2397" i="19" s="1"/>
  <c r="B2398" i="19"/>
  <c r="G2398" i="19" s="1"/>
  <c r="B2399" i="19"/>
  <c r="G2399" i="19" s="1"/>
  <c r="B2400" i="19"/>
  <c r="G2400" i="19" s="1"/>
  <c r="B2401" i="19"/>
  <c r="G2401" i="19" s="1"/>
  <c r="B2402" i="19"/>
  <c r="G2402" i="19" s="1"/>
  <c r="B2403" i="19"/>
  <c r="G2403" i="19" s="1"/>
  <c r="B2404" i="19"/>
  <c r="G2404" i="19" s="1"/>
  <c r="B2405" i="19"/>
  <c r="G2405" i="19" s="1"/>
  <c r="B2406" i="19"/>
  <c r="G2406" i="19" s="1"/>
  <c r="B2407" i="19"/>
  <c r="G2407" i="19" s="1"/>
  <c r="B2408" i="19"/>
  <c r="G2408" i="19" s="1"/>
  <c r="B2409" i="19"/>
  <c r="G2409" i="19" s="1"/>
  <c r="B2410" i="19"/>
  <c r="G2410" i="19" s="1"/>
  <c r="B2411" i="19"/>
  <c r="G2411" i="19" s="1"/>
  <c r="B2412" i="19"/>
  <c r="G2412" i="19" s="1"/>
  <c r="B2413" i="19"/>
  <c r="G2413" i="19" s="1"/>
  <c r="B2414" i="19"/>
  <c r="G2414" i="19" s="1"/>
  <c r="B2415" i="19"/>
  <c r="F2415" i="19"/>
  <c r="B2416" i="19"/>
  <c r="G2416" i="19" s="1"/>
  <c r="B2417" i="19"/>
  <c r="G2417" i="19" s="1"/>
  <c r="B2418" i="19"/>
  <c r="G2418" i="19" s="1"/>
  <c r="B2419" i="19"/>
  <c r="G2419" i="19" s="1"/>
  <c r="B2420" i="19"/>
  <c r="G2420" i="19" s="1"/>
  <c r="B2421" i="19"/>
  <c r="G2421" i="19" s="1"/>
  <c r="B2422" i="19"/>
  <c r="G2422" i="19" s="1"/>
  <c r="B2423" i="19"/>
  <c r="G2423" i="19" s="1"/>
  <c r="B2424" i="19"/>
  <c r="G2424" i="19" s="1"/>
  <c r="B2425" i="19"/>
  <c r="G2425" i="19" s="1"/>
  <c r="B2426" i="19"/>
  <c r="G2426" i="19" s="1"/>
  <c r="B2427" i="19"/>
  <c r="G2427" i="19" s="1"/>
  <c r="B2428" i="19"/>
  <c r="G2428" i="19" s="1"/>
  <c r="B2429" i="19"/>
  <c r="G2429" i="19" s="1"/>
  <c r="B2430" i="19"/>
  <c r="G2430" i="19" s="1"/>
  <c r="B2431" i="19"/>
  <c r="G2431" i="19" s="1"/>
  <c r="B2432" i="19"/>
  <c r="G2432" i="19" s="1"/>
  <c r="B2433" i="19"/>
  <c r="G2433" i="19" s="1"/>
  <c r="B2434" i="19"/>
  <c r="G2434" i="19" s="1"/>
  <c r="B2435" i="19"/>
  <c r="G2435" i="19" s="1"/>
  <c r="B2436" i="19"/>
  <c r="G2436" i="19" s="1"/>
  <c r="B2437" i="19"/>
  <c r="G2437" i="19" s="1"/>
  <c r="B2438" i="19"/>
  <c r="G2438" i="19" s="1"/>
  <c r="B2439" i="19"/>
  <c r="G2439" i="19" s="1"/>
  <c r="B2440" i="19"/>
  <c r="G2440" i="19" s="1"/>
  <c r="B2441" i="19"/>
  <c r="G2441" i="19" s="1"/>
  <c r="B2442" i="19"/>
  <c r="G2442" i="19" s="1"/>
  <c r="B2443" i="19"/>
  <c r="G2443" i="19" s="1"/>
  <c r="B2444" i="19"/>
  <c r="G2444" i="19" s="1"/>
  <c r="B2445" i="19"/>
  <c r="G2445" i="19" s="1"/>
  <c r="B2446" i="19"/>
  <c r="G2446" i="19" s="1"/>
  <c r="B2447" i="19"/>
  <c r="G2447" i="19" s="1"/>
  <c r="B2448" i="19"/>
  <c r="G2448" i="19" s="1"/>
  <c r="B2449" i="19"/>
  <c r="G2449" i="19" s="1"/>
  <c r="B2450" i="19"/>
  <c r="G2450" i="19" s="1"/>
  <c r="B2451" i="19"/>
  <c r="G2451" i="19" s="1"/>
  <c r="B2452" i="19"/>
  <c r="G2452" i="19" s="1"/>
  <c r="B2453" i="19"/>
  <c r="G2453" i="19" s="1"/>
  <c r="B2454" i="19"/>
  <c r="G2454" i="19" s="1"/>
  <c r="B2455" i="19"/>
  <c r="G2455" i="19" s="1"/>
  <c r="B2456" i="19"/>
  <c r="E2456" i="19"/>
  <c r="B2457" i="19"/>
  <c r="G2457" i="19" s="1"/>
  <c r="B2458" i="19"/>
  <c r="G2458" i="19" s="1"/>
  <c r="B2459" i="19"/>
  <c r="E2459" i="19"/>
  <c r="B2460" i="19"/>
  <c r="G2460" i="19" s="1"/>
  <c r="B2461" i="19"/>
  <c r="G2461" i="19" s="1"/>
  <c r="B2462" i="19"/>
  <c r="E2462" i="19"/>
  <c r="B2463" i="19"/>
  <c r="G2463" i="19" s="1"/>
  <c r="B2464" i="19"/>
  <c r="G2464" i="19" s="1"/>
  <c r="B2465" i="19"/>
  <c r="G2465" i="19" s="1"/>
  <c r="B2466" i="19"/>
  <c r="G2466" i="19" s="1"/>
  <c r="B2467" i="19"/>
  <c r="G2467" i="19" s="1"/>
  <c r="B2468" i="19"/>
  <c r="G2468" i="19" s="1"/>
  <c r="B2469" i="19"/>
  <c r="G2469" i="19" s="1"/>
  <c r="B2470" i="19"/>
  <c r="G2470" i="19" s="1"/>
  <c r="B2471" i="19"/>
  <c r="G2471" i="19" s="1"/>
  <c r="B2472" i="19"/>
  <c r="G2472" i="19" s="1"/>
  <c r="B2473" i="19"/>
  <c r="G2473" i="19" s="1"/>
  <c r="B2474" i="19"/>
  <c r="G2474" i="19" s="1"/>
  <c r="B2475" i="19"/>
  <c r="G2475" i="19" s="1"/>
  <c r="B2476" i="19"/>
  <c r="G2476" i="19" s="1"/>
  <c r="B2477" i="19"/>
  <c r="G2477" i="19" s="1"/>
  <c r="B2478" i="19"/>
  <c r="G2478" i="19" s="1"/>
  <c r="B2479" i="19"/>
  <c r="G2479" i="19" s="1"/>
  <c r="B2480" i="19"/>
  <c r="G2480" i="19" s="1"/>
  <c r="B2481" i="19"/>
  <c r="G2481" i="19" s="1"/>
  <c r="B2482" i="19"/>
  <c r="G2482" i="19" s="1"/>
  <c r="B2483" i="19"/>
  <c r="G2483" i="19" s="1"/>
  <c r="B2484" i="19"/>
  <c r="G2484" i="19" s="1"/>
  <c r="B2485" i="19"/>
  <c r="G2485" i="19" s="1"/>
  <c r="B2486" i="19"/>
  <c r="G2486" i="19" s="1"/>
  <c r="B2487" i="19"/>
  <c r="G2487" i="19" s="1"/>
  <c r="B2488" i="19"/>
  <c r="G2488" i="19" s="1"/>
  <c r="B2489" i="19"/>
  <c r="F2489" i="19"/>
  <c r="B2490" i="19"/>
  <c r="G2490" i="19" s="1"/>
  <c r="B2491" i="19"/>
  <c r="G2491" i="19" s="1"/>
  <c r="B2492" i="19"/>
  <c r="G2492" i="19" s="1"/>
  <c r="B2493" i="19"/>
  <c r="G2493" i="19" s="1"/>
  <c r="B2494" i="19"/>
  <c r="G2494" i="19" s="1"/>
  <c r="B2495" i="19"/>
  <c r="G2495" i="19" s="1"/>
  <c r="B2496" i="19"/>
  <c r="G2496" i="19" s="1"/>
  <c r="B2497" i="19"/>
  <c r="G2497" i="19" s="1"/>
  <c r="B2498" i="19"/>
  <c r="G2498" i="19" s="1"/>
  <c r="B2499" i="19"/>
  <c r="G2499" i="19" s="1"/>
  <c r="B2500" i="19"/>
  <c r="G2500" i="19" s="1"/>
  <c r="B2501" i="19"/>
  <c r="G2501" i="19" s="1"/>
  <c r="B2502" i="19"/>
  <c r="G2502" i="19" s="1"/>
  <c r="B2503" i="19"/>
  <c r="G2503" i="19" s="1"/>
  <c r="B2504" i="19"/>
  <c r="F2504" i="19"/>
  <c r="B2505" i="19"/>
  <c r="G2505" i="19" s="1"/>
  <c r="B2506" i="19"/>
  <c r="G2506" i="19" s="1"/>
  <c r="B2507" i="19"/>
  <c r="G2507" i="19" s="1"/>
  <c r="B2508" i="19"/>
  <c r="D2508" i="19"/>
  <c r="B2509" i="19"/>
  <c r="G2509" i="19" s="1"/>
  <c r="B2510" i="19"/>
  <c r="G2510" i="19" s="1"/>
  <c r="B2511" i="19"/>
  <c r="G2511" i="19" s="1"/>
  <c r="B2512" i="19"/>
  <c r="G2512" i="19" s="1"/>
  <c r="B2513" i="19"/>
  <c r="G2513" i="19" s="1"/>
  <c r="B2514" i="19"/>
  <c r="G2514" i="19" s="1"/>
  <c r="B2515" i="19"/>
  <c r="G2515" i="19" s="1"/>
  <c r="B2516" i="19"/>
  <c r="G2516" i="19" s="1"/>
  <c r="B2517" i="19"/>
  <c r="G2517" i="19" s="1"/>
  <c r="B2518" i="19"/>
  <c r="G2518" i="19" s="1"/>
  <c r="B2519" i="19"/>
  <c r="G2519" i="19" s="1"/>
  <c r="B2520" i="19"/>
  <c r="G2520" i="19" s="1"/>
  <c r="B2521" i="19"/>
  <c r="G2521" i="19" s="1"/>
  <c r="B2522" i="19"/>
  <c r="G2522" i="19" s="1"/>
  <c r="B2523" i="19"/>
  <c r="G2523" i="19" s="1"/>
  <c r="B2524" i="19"/>
  <c r="G2524" i="19" s="1"/>
  <c r="B2525" i="19"/>
  <c r="G2525" i="19" s="1"/>
  <c r="B2526" i="19"/>
  <c r="G2526" i="19" s="1"/>
  <c r="B2527" i="19"/>
  <c r="G2527" i="19" s="1"/>
  <c r="B2528" i="19"/>
  <c r="G2528" i="19" s="1"/>
  <c r="B2529" i="19"/>
  <c r="G2529" i="19" s="1"/>
  <c r="B2530" i="19"/>
  <c r="G2530" i="19" s="1"/>
  <c r="B2531" i="19"/>
  <c r="G2531" i="19" s="1"/>
  <c r="B2532" i="19"/>
  <c r="G2532" i="19" s="1"/>
  <c r="B2533" i="19"/>
  <c r="G2533" i="19" s="1"/>
  <c r="B2534" i="19"/>
  <c r="G2534" i="19" s="1"/>
  <c r="B2535" i="19"/>
  <c r="G2535" i="19" s="1"/>
  <c r="B2536" i="19"/>
  <c r="G2536" i="19" s="1"/>
  <c r="B2537" i="19"/>
  <c r="G2537" i="19" s="1"/>
  <c r="B2538" i="19"/>
  <c r="G2538" i="19" s="1"/>
  <c r="B2539" i="19"/>
  <c r="G2539" i="19" s="1"/>
  <c r="B2540" i="19"/>
  <c r="G2540" i="19" s="1"/>
  <c r="B2541" i="19"/>
  <c r="G2541" i="19" s="1"/>
  <c r="B2542" i="19"/>
  <c r="G2542" i="19" s="1"/>
  <c r="B2543" i="19"/>
  <c r="G2543" i="19" s="1"/>
  <c r="B2544" i="19"/>
  <c r="G2544" i="19" s="1"/>
  <c r="B2545" i="19"/>
  <c r="G2545" i="19" s="1"/>
  <c r="B2546" i="19"/>
  <c r="G2546" i="19" s="1"/>
  <c r="B2547" i="19"/>
  <c r="G2547" i="19" s="1"/>
  <c r="B2548" i="19"/>
  <c r="G2548" i="19" s="1"/>
  <c r="B2549" i="19"/>
  <c r="G2549" i="19" s="1"/>
  <c r="B2550" i="19"/>
  <c r="G2550" i="19" s="1"/>
  <c r="B2551" i="19"/>
  <c r="G2551" i="19" s="1"/>
  <c r="B2552" i="19"/>
  <c r="G2552" i="19" s="1"/>
  <c r="B2553" i="19"/>
  <c r="G2553" i="19" s="1"/>
  <c r="B2554" i="19"/>
  <c r="G2554" i="19" s="1"/>
  <c r="B2555" i="19"/>
  <c r="G2555" i="19" s="1"/>
  <c r="B2556" i="19"/>
  <c r="G2556" i="19" s="1"/>
  <c r="B2557" i="19"/>
  <c r="G2557" i="19" s="1"/>
  <c r="B2558" i="19"/>
  <c r="G2558" i="19" s="1"/>
  <c r="B2559" i="19"/>
  <c r="G2559" i="19" s="1"/>
  <c r="B2560" i="19"/>
  <c r="G2560" i="19" s="1"/>
  <c r="B2561" i="19"/>
  <c r="G2561" i="19" s="1"/>
  <c r="B2562" i="19"/>
  <c r="G2562" i="19" s="1"/>
  <c r="B2563" i="19"/>
  <c r="G2563" i="19" s="1"/>
  <c r="B2564" i="19"/>
  <c r="G2564" i="19" s="1"/>
  <c r="B2565" i="19"/>
  <c r="G2565" i="19" s="1"/>
  <c r="B2566" i="19"/>
  <c r="G2566" i="19" s="1"/>
  <c r="B2567" i="19"/>
  <c r="G2567" i="19" s="1"/>
  <c r="B2568" i="19"/>
  <c r="G2568" i="19" s="1"/>
  <c r="B2569" i="19"/>
  <c r="G2569" i="19" s="1"/>
  <c r="B2570" i="19"/>
  <c r="G2570" i="19" s="1"/>
  <c r="B2571" i="19"/>
  <c r="G2571" i="19" s="1"/>
  <c r="B2572" i="19"/>
  <c r="G2572" i="19" s="1"/>
  <c r="B2573" i="19"/>
  <c r="G2573" i="19" s="1"/>
  <c r="B2574" i="19"/>
  <c r="G2574" i="19" s="1"/>
  <c r="B2575" i="19"/>
  <c r="G2575" i="19" s="1"/>
  <c r="B2576" i="19"/>
  <c r="G2576" i="19" s="1"/>
  <c r="B2577" i="19"/>
  <c r="G2577" i="19" s="1"/>
  <c r="B2578" i="19"/>
  <c r="G2578" i="19" s="1"/>
  <c r="B2579" i="19"/>
  <c r="G2579" i="19" s="1"/>
  <c r="B2580" i="19"/>
  <c r="G2580" i="19" s="1"/>
  <c r="B2581" i="19"/>
  <c r="G2581" i="19" s="1"/>
  <c r="B2582" i="19"/>
  <c r="G2582" i="19" s="1"/>
  <c r="B2583" i="19"/>
  <c r="E2583" i="19"/>
  <c r="B2584" i="19"/>
  <c r="G2584" i="19" s="1"/>
  <c r="B2585" i="19"/>
  <c r="G2585" i="19" s="1"/>
  <c r="B2586" i="19"/>
  <c r="G2586" i="19" s="1"/>
  <c r="B2587" i="19"/>
  <c r="G2587" i="19" s="1"/>
  <c r="B2588" i="19"/>
  <c r="G2588" i="19" s="1"/>
  <c r="B2589" i="19"/>
  <c r="G2589" i="19" s="1"/>
  <c r="B2590" i="19"/>
  <c r="G2590" i="19" s="1"/>
  <c r="B2591" i="19"/>
  <c r="G2591" i="19" s="1"/>
  <c r="B2592" i="19"/>
  <c r="G2592" i="19" s="1"/>
  <c r="B2593" i="19"/>
  <c r="G2593" i="19" s="1"/>
  <c r="B2594" i="19"/>
  <c r="G2594" i="19" s="1"/>
  <c r="B2595" i="19"/>
  <c r="G2595" i="19" s="1"/>
  <c r="B2596" i="19"/>
  <c r="G2596" i="19" s="1"/>
  <c r="B2597" i="19"/>
  <c r="E2597" i="19"/>
  <c r="B2598" i="19"/>
  <c r="G2598" i="19" s="1"/>
  <c r="B2599" i="19"/>
  <c r="G2599" i="19" s="1"/>
  <c r="B2600" i="19"/>
  <c r="G2600" i="19" s="1"/>
  <c r="B2601" i="19"/>
  <c r="G2601" i="19" s="1"/>
  <c r="B2602" i="19"/>
  <c r="G2602" i="19" s="1"/>
  <c r="B2603" i="19"/>
  <c r="G2603" i="19" s="1"/>
  <c r="B2604" i="19"/>
  <c r="G2604" i="19" s="1"/>
  <c r="B2605" i="19"/>
  <c r="G2605" i="19" s="1"/>
  <c r="B2606" i="19"/>
  <c r="G2606" i="19" s="1"/>
  <c r="B2607" i="19"/>
  <c r="G2607" i="19" s="1"/>
  <c r="B2608" i="19"/>
  <c r="G2608" i="19" s="1"/>
  <c r="B2609" i="19"/>
  <c r="G2609" i="19" s="1"/>
  <c r="B2610" i="19"/>
  <c r="G2610" i="19" s="1"/>
  <c r="B2611" i="19"/>
  <c r="G2611" i="19" s="1"/>
  <c r="B2612" i="19"/>
  <c r="G2612" i="19" s="1"/>
  <c r="B2613" i="19"/>
  <c r="G2613" i="19" s="1"/>
  <c r="B2614" i="19"/>
  <c r="G2614" i="19" s="1"/>
  <c r="B2615" i="19"/>
  <c r="G2615" i="19" s="1"/>
  <c r="B2616" i="19"/>
  <c r="G2616" i="19" s="1"/>
  <c r="B2617" i="19"/>
  <c r="G2617" i="19" s="1"/>
  <c r="B2618" i="19"/>
  <c r="E2618" i="19"/>
  <c r="F2618" i="19"/>
  <c r="B2619" i="19"/>
  <c r="G2619" i="19" s="1"/>
  <c r="B2620" i="19"/>
  <c r="G2620" i="19" s="1"/>
  <c r="B2621" i="19"/>
  <c r="G2621" i="19" s="1"/>
  <c r="B2622" i="19"/>
  <c r="G2622" i="19" s="1"/>
  <c r="B2623" i="19"/>
  <c r="G2623" i="19" s="1"/>
  <c r="B2624" i="19"/>
  <c r="G2624" i="19" s="1"/>
  <c r="B2625" i="19"/>
  <c r="G2625" i="19" s="1"/>
  <c r="B2626" i="19"/>
  <c r="G2626" i="19" s="1"/>
  <c r="B2627" i="19"/>
  <c r="G2627" i="19" s="1"/>
  <c r="B2628" i="19"/>
  <c r="G2628" i="19" s="1"/>
  <c r="B2629" i="19"/>
  <c r="G2629" i="19" s="1"/>
  <c r="B2630" i="19"/>
  <c r="G2630" i="19" s="1"/>
  <c r="B2631" i="19"/>
  <c r="G2631" i="19" s="1"/>
  <c r="B2632" i="19"/>
  <c r="G2632" i="19" s="1"/>
  <c r="B2633" i="19"/>
  <c r="G2633" i="19" s="1"/>
  <c r="B2634" i="19"/>
  <c r="G2634" i="19" s="1"/>
  <c r="B2635" i="19"/>
  <c r="G2635" i="19" s="1"/>
  <c r="B2636" i="19"/>
  <c r="G2636" i="19" s="1"/>
  <c r="B2637" i="19"/>
  <c r="G2637" i="19" s="1"/>
  <c r="B2638" i="19"/>
  <c r="G2638" i="19" s="1"/>
  <c r="B2639" i="19"/>
  <c r="G2639" i="19" s="1"/>
  <c r="B2640" i="19"/>
  <c r="G2640" i="19" s="1"/>
  <c r="B2641" i="19"/>
  <c r="G2641" i="19" s="1"/>
  <c r="B2642" i="19"/>
  <c r="G2642" i="19" s="1"/>
  <c r="B2643" i="19"/>
  <c r="G2643" i="19" s="1"/>
  <c r="B2644" i="19"/>
  <c r="G2644" i="19" s="1"/>
  <c r="B2645" i="19"/>
  <c r="G2645" i="19" s="1"/>
  <c r="B2646" i="19"/>
  <c r="G2646" i="19" s="1"/>
  <c r="B2647" i="19"/>
  <c r="G2647" i="19" s="1"/>
  <c r="B2648" i="19"/>
  <c r="G2648" i="19" s="1"/>
  <c r="B2649" i="19"/>
  <c r="G2649" i="19" s="1"/>
  <c r="B2650" i="19"/>
  <c r="G2650" i="19" s="1"/>
  <c r="B2651" i="19"/>
  <c r="G2651" i="19" s="1"/>
  <c r="B2652" i="19"/>
  <c r="G2652" i="19" s="1"/>
  <c r="C1340" i="19"/>
  <c r="B1341" i="19"/>
  <c r="B1342" i="19"/>
  <c r="G1342" i="19" s="1"/>
  <c r="B1343" i="19"/>
  <c r="G1343" i="19" s="1"/>
  <c r="B1344" i="19"/>
  <c r="G1344" i="19" s="1"/>
  <c r="B1345" i="19"/>
  <c r="G1345" i="19" s="1"/>
  <c r="B1346" i="19"/>
  <c r="G1346" i="19" s="1"/>
  <c r="B1347" i="19"/>
  <c r="G1347" i="19" s="1"/>
  <c r="B1348" i="19"/>
  <c r="G1348" i="19" s="1"/>
  <c r="B1349" i="19"/>
  <c r="E1349" i="19"/>
  <c r="B1350" i="19"/>
  <c r="G1350" i="19" s="1"/>
  <c r="B1351" i="19"/>
  <c r="G1351" i="19" s="1"/>
  <c r="B1352" i="19"/>
  <c r="G1352" i="19" s="1"/>
  <c r="B1353" i="19"/>
  <c r="G1353" i="19" s="1"/>
  <c r="B1354" i="19"/>
  <c r="G1354" i="19" s="1"/>
  <c r="B1355" i="19"/>
  <c r="G1355" i="19" s="1"/>
  <c r="B1356" i="19"/>
  <c r="G1356" i="19" s="1"/>
  <c r="B1357" i="19"/>
  <c r="G1357" i="19" s="1"/>
  <c r="B1358" i="19"/>
  <c r="G1358" i="19" s="1"/>
  <c r="B1359" i="19"/>
  <c r="G1359" i="19" s="1"/>
  <c r="B1360" i="19"/>
  <c r="G1360" i="19" s="1"/>
  <c r="B1361" i="19"/>
  <c r="G1361" i="19" s="1"/>
  <c r="B1362" i="19"/>
  <c r="G1362" i="19" s="1"/>
  <c r="B1363" i="19"/>
  <c r="G1363" i="19" s="1"/>
  <c r="B1364" i="19"/>
  <c r="G1364" i="19" s="1"/>
  <c r="B1365" i="19"/>
  <c r="G1365" i="19" s="1"/>
  <c r="B1366" i="19"/>
  <c r="G1366" i="19" s="1"/>
  <c r="B1367" i="19"/>
  <c r="G1367" i="19" s="1"/>
  <c r="B1368" i="19"/>
  <c r="G1368" i="19" s="1"/>
  <c r="B1369" i="19"/>
  <c r="G1369" i="19" s="1"/>
  <c r="B1370" i="19"/>
  <c r="G1370" i="19" s="1"/>
  <c r="B1371" i="19"/>
  <c r="G1371" i="19" s="1"/>
  <c r="B1372" i="19"/>
  <c r="G1372" i="19" s="1"/>
  <c r="B1373" i="19"/>
  <c r="G1373" i="19" s="1"/>
  <c r="B1374" i="19"/>
  <c r="G1374" i="19" s="1"/>
  <c r="B1375" i="19"/>
  <c r="G1375" i="19" s="1"/>
  <c r="B1376" i="19"/>
  <c r="G1376" i="19" s="1"/>
  <c r="B1377" i="19"/>
  <c r="G1377" i="19" s="1"/>
  <c r="B1378" i="19"/>
  <c r="G1378" i="19" s="1"/>
  <c r="B1379" i="19"/>
  <c r="G1379" i="19" s="1"/>
  <c r="B1380" i="19"/>
  <c r="G1380" i="19" s="1"/>
  <c r="B1381" i="19"/>
  <c r="G1381" i="19" s="1"/>
  <c r="B1382" i="19"/>
  <c r="G1382" i="19" s="1"/>
  <c r="B1383" i="19"/>
  <c r="G1383" i="19" s="1"/>
  <c r="B1384" i="19"/>
  <c r="G1384" i="19" s="1"/>
  <c r="B1385" i="19"/>
  <c r="G1385" i="19" s="1"/>
  <c r="B1386" i="19"/>
  <c r="G1386" i="19" s="1"/>
  <c r="B1387" i="19"/>
  <c r="G1387" i="19" s="1"/>
  <c r="B1388" i="19"/>
  <c r="G1388" i="19" s="1"/>
  <c r="B1389" i="19"/>
  <c r="G1389" i="19" s="1"/>
  <c r="B1390" i="19"/>
  <c r="G1390" i="19" s="1"/>
  <c r="B1391" i="19"/>
  <c r="G1391" i="19" s="1"/>
  <c r="B1392" i="19"/>
  <c r="G1392" i="19" s="1"/>
  <c r="B1393" i="19"/>
  <c r="G1393" i="19" s="1"/>
  <c r="B1394" i="19"/>
  <c r="G1394" i="19" s="1"/>
  <c r="B1395" i="19"/>
  <c r="G1395" i="19" s="1"/>
  <c r="B1396" i="19"/>
  <c r="G1396" i="19" s="1"/>
  <c r="B1397" i="19"/>
  <c r="G1397" i="19" s="1"/>
  <c r="B1398" i="19"/>
  <c r="G1398" i="19" s="1"/>
  <c r="B1399" i="19"/>
  <c r="G1399" i="19" s="1"/>
  <c r="B1400" i="19"/>
  <c r="G1400" i="19" s="1"/>
  <c r="B1401" i="19"/>
  <c r="G1401" i="19" s="1"/>
  <c r="B1402" i="19"/>
  <c r="G1402" i="19" s="1"/>
  <c r="B1403" i="19"/>
  <c r="G1403" i="19" s="1"/>
  <c r="B1404" i="19"/>
  <c r="G1404" i="19" s="1"/>
  <c r="B1405" i="19"/>
  <c r="G1405" i="19" s="1"/>
  <c r="B1406" i="19"/>
  <c r="G1406" i="19" s="1"/>
  <c r="B1407" i="19"/>
  <c r="G1407" i="19" s="1"/>
  <c r="B1408" i="19"/>
  <c r="G1408" i="19" s="1"/>
  <c r="B1409" i="19"/>
  <c r="G1409" i="19" s="1"/>
  <c r="B1410" i="19"/>
  <c r="G1410" i="19" s="1"/>
  <c r="B1411" i="19"/>
  <c r="G1411" i="19" s="1"/>
  <c r="B1412" i="19"/>
  <c r="G1412" i="19" s="1"/>
  <c r="B1413" i="19"/>
  <c r="G1413" i="19" s="1"/>
  <c r="B1414" i="19"/>
  <c r="G1414" i="19" s="1"/>
  <c r="B1415" i="19"/>
  <c r="G1415" i="19" s="1"/>
  <c r="B1416" i="19"/>
  <c r="G1416" i="19" s="1"/>
  <c r="B1417" i="19"/>
  <c r="G1417" i="19" s="1"/>
  <c r="B1418" i="19"/>
  <c r="G1418" i="19" s="1"/>
  <c r="B1419" i="19"/>
  <c r="G1419" i="19" s="1"/>
  <c r="B1420" i="19"/>
  <c r="G1420" i="19" s="1"/>
  <c r="B1421" i="19"/>
  <c r="G1421" i="19" s="1"/>
  <c r="B1422" i="19"/>
  <c r="G1422" i="19" s="1"/>
  <c r="B1423" i="19"/>
  <c r="G1423" i="19" s="1"/>
  <c r="B1424" i="19"/>
  <c r="G1424" i="19" s="1"/>
  <c r="B1425" i="19"/>
  <c r="G1425" i="19" s="1"/>
  <c r="B1426" i="19"/>
  <c r="G1426" i="19" s="1"/>
  <c r="B1427" i="19"/>
  <c r="G1427" i="19" s="1"/>
  <c r="B1428" i="19"/>
  <c r="G1428" i="19" s="1"/>
  <c r="B1429" i="19"/>
  <c r="G1429" i="19" s="1"/>
  <c r="B1430" i="19"/>
  <c r="G1430" i="19" s="1"/>
  <c r="B1431" i="19"/>
  <c r="G1431" i="19" s="1"/>
  <c r="B1432" i="19"/>
  <c r="G1432" i="19" s="1"/>
  <c r="B1433" i="19"/>
  <c r="G1433" i="19" s="1"/>
  <c r="B1434" i="19"/>
  <c r="E1434" i="19"/>
  <c r="B1435" i="19"/>
  <c r="G1435" i="19" s="1"/>
  <c r="B1436" i="19"/>
  <c r="G1436" i="19" s="1"/>
  <c r="B1437" i="19"/>
  <c r="G1437" i="19" s="1"/>
  <c r="B1438" i="19"/>
  <c r="G1438" i="19" s="1"/>
  <c r="B1439" i="19"/>
  <c r="G1439" i="19" s="1"/>
  <c r="B1440" i="19"/>
  <c r="G1440" i="19" s="1"/>
  <c r="B1441" i="19"/>
  <c r="G1441" i="19" s="1"/>
  <c r="B1442" i="19"/>
  <c r="G1442" i="19" s="1"/>
  <c r="B1443" i="19"/>
  <c r="G1443" i="19" s="1"/>
  <c r="B1444" i="19"/>
  <c r="G1444" i="19" s="1"/>
  <c r="B1445" i="19"/>
  <c r="G1445" i="19" s="1"/>
  <c r="B1446" i="19"/>
  <c r="G1446" i="19" s="1"/>
  <c r="B1447" i="19"/>
  <c r="G1447" i="19" s="1"/>
  <c r="B1448" i="19"/>
  <c r="G1448" i="19" s="1"/>
  <c r="B1449" i="19"/>
  <c r="G1449" i="19" s="1"/>
  <c r="B1450" i="19"/>
  <c r="G1450" i="19" s="1"/>
  <c r="B1451" i="19"/>
  <c r="G1451" i="19" s="1"/>
  <c r="B1452" i="19"/>
  <c r="G1452" i="19" s="1"/>
  <c r="B1453" i="19"/>
  <c r="G1453" i="19" s="1"/>
  <c r="B1454" i="19"/>
  <c r="G1454" i="19" s="1"/>
  <c r="B1455" i="19"/>
  <c r="G1455" i="19" s="1"/>
  <c r="B1456" i="19"/>
  <c r="G1456" i="19" s="1"/>
  <c r="B1457" i="19"/>
  <c r="G1457" i="19" s="1"/>
  <c r="B1458" i="19"/>
  <c r="G1458" i="19" s="1"/>
  <c r="B1459" i="19"/>
  <c r="G1459" i="19" s="1"/>
  <c r="B1460" i="19"/>
  <c r="G1460" i="19" s="1"/>
  <c r="B1461" i="19"/>
  <c r="G1461" i="19" s="1"/>
  <c r="B1462" i="19"/>
  <c r="G1462" i="19" s="1"/>
  <c r="B1463" i="19"/>
  <c r="G1463" i="19" s="1"/>
  <c r="B1464" i="19"/>
  <c r="G1464" i="19" s="1"/>
  <c r="B1465" i="19"/>
  <c r="G1465" i="19" s="1"/>
  <c r="B1466" i="19"/>
  <c r="G1466" i="19" s="1"/>
  <c r="B1467" i="19"/>
  <c r="G1467" i="19" s="1"/>
  <c r="B1468" i="19"/>
  <c r="G1468" i="19" s="1"/>
  <c r="B1469" i="19"/>
  <c r="G1469" i="19" s="1"/>
  <c r="B1470" i="19"/>
  <c r="G1470" i="19" s="1"/>
  <c r="B1471" i="19"/>
  <c r="G1471" i="19" s="1"/>
  <c r="B1472" i="19"/>
  <c r="G1472" i="19" s="1"/>
  <c r="B1473" i="19"/>
  <c r="G1473" i="19" s="1"/>
  <c r="B1474" i="19"/>
  <c r="G1474" i="19" s="1"/>
  <c r="B1475" i="19"/>
  <c r="G1475" i="19" s="1"/>
  <c r="B1476" i="19"/>
  <c r="G1476" i="19" s="1"/>
  <c r="B1477" i="19"/>
  <c r="G1477" i="19" s="1"/>
  <c r="B1478" i="19"/>
  <c r="G1478" i="19" s="1"/>
  <c r="B1479" i="19"/>
  <c r="G1479" i="19" s="1"/>
  <c r="B1480" i="19"/>
  <c r="G1480" i="19" s="1"/>
  <c r="B1481" i="19"/>
  <c r="G1481" i="19" s="1"/>
  <c r="B1482" i="19"/>
  <c r="G1482" i="19" s="1"/>
  <c r="B1483" i="19"/>
  <c r="G1483" i="19" s="1"/>
  <c r="B1484" i="19"/>
  <c r="F1484" i="19"/>
  <c r="B1485" i="19"/>
  <c r="G1485" i="19" s="1"/>
  <c r="B1486" i="19"/>
  <c r="G1486" i="19" s="1"/>
  <c r="B1487" i="19"/>
  <c r="G1487" i="19" s="1"/>
  <c r="B1488" i="19"/>
  <c r="G1488" i="19" s="1"/>
  <c r="B1489" i="19"/>
  <c r="G1489" i="19" s="1"/>
  <c r="B1490" i="19"/>
  <c r="G1490" i="19" s="1"/>
  <c r="B1491" i="19"/>
  <c r="G1491" i="19" s="1"/>
  <c r="B1492" i="19"/>
  <c r="G1492" i="19" s="1"/>
  <c r="B1493" i="19"/>
  <c r="G1493" i="19" s="1"/>
  <c r="B1494" i="19"/>
  <c r="G1494" i="19" s="1"/>
  <c r="B1495" i="19"/>
  <c r="G1495" i="19" s="1"/>
  <c r="B1496" i="19"/>
  <c r="G1496" i="19" s="1"/>
  <c r="B1497" i="19"/>
  <c r="G1497" i="19" s="1"/>
  <c r="B1498" i="19"/>
  <c r="G1498" i="19" s="1"/>
  <c r="B1499" i="19"/>
  <c r="G1499" i="19" s="1"/>
  <c r="B1500" i="19"/>
  <c r="G1500" i="19" s="1"/>
  <c r="B1501" i="19"/>
  <c r="G1501" i="19" s="1"/>
  <c r="B1502" i="19"/>
  <c r="G1502" i="19" s="1"/>
  <c r="B1503" i="19"/>
  <c r="G1503" i="19" s="1"/>
  <c r="B1504" i="19"/>
  <c r="G1504" i="19" s="1"/>
  <c r="B1505" i="19"/>
  <c r="G1505" i="19" s="1"/>
  <c r="B1506" i="19"/>
  <c r="G1506" i="19" s="1"/>
  <c r="B1507" i="19"/>
  <c r="G1507" i="19" s="1"/>
  <c r="B1508" i="19"/>
  <c r="G1508" i="19" s="1"/>
  <c r="B1509" i="19"/>
  <c r="G1509" i="19" s="1"/>
  <c r="B1510" i="19"/>
  <c r="G1510" i="19" s="1"/>
  <c r="B1511" i="19"/>
  <c r="G1511" i="19" s="1"/>
  <c r="B1512" i="19"/>
  <c r="G1512" i="19" s="1"/>
  <c r="B1513" i="19"/>
  <c r="G1513" i="19" s="1"/>
  <c r="B1514" i="19"/>
  <c r="G1514" i="19" s="1"/>
  <c r="B1515" i="19"/>
  <c r="G1515" i="19" s="1"/>
  <c r="B1516" i="19"/>
  <c r="G1516" i="19" s="1"/>
  <c r="B1517" i="19"/>
  <c r="G1517" i="19" s="1"/>
  <c r="B1518" i="19"/>
  <c r="G1518" i="19" s="1"/>
  <c r="B1519" i="19"/>
  <c r="G1519" i="19" s="1"/>
  <c r="B1520" i="19"/>
  <c r="G1520" i="19" s="1"/>
  <c r="B1521" i="19"/>
  <c r="G1521" i="19" s="1"/>
  <c r="B1522" i="19"/>
  <c r="G1522" i="19" s="1"/>
  <c r="B1523" i="19"/>
  <c r="G1523" i="19" s="1"/>
  <c r="B1524" i="19"/>
  <c r="G1524" i="19" s="1"/>
  <c r="B1525" i="19"/>
  <c r="E1525" i="19"/>
  <c r="B1526" i="19"/>
  <c r="G1526" i="19" s="1"/>
  <c r="B1527" i="19"/>
  <c r="G1527" i="19" s="1"/>
  <c r="B1528" i="19"/>
  <c r="E1528" i="19"/>
  <c r="B1529" i="19"/>
  <c r="G1529" i="19" s="1"/>
  <c r="B1530" i="19"/>
  <c r="G1530" i="19" s="1"/>
  <c r="B1531" i="19"/>
  <c r="E1531" i="19"/>
  <c r="B1532" i="19"/>
  <c r="G1532" i="19" s="1"/>
  <c r="B1533" i="19"/>
  <c r="G1533" i="19" s="1"/>
  <c r="B1534" i="19"/>
  <c r="G1534" i="19" s="1"/>
  <c r="B1535" i="19"/>
  <c r="G1535" i="19" s="1"/>
  <c r="B1536" i="19"/>
  <c r="G1536" i="19" s="1"/>
  <c r="B1537" i="19"/>
  <c r="G1537" i="19" s="1"/>
  <c r="B1538" i="19"/>
  <c r="G1538" i="19" s="1"/>
  <c r="B1539" i="19"/>
  <c r="G1539" i="19" s="1"/>
  <c r="B1540" i="19"/>
  <c r="G1540" i="19" s="1"/>
  <c r="B1541" i="19"/>
  <c r="G1541" i="19" s="1"/>
  <c r="B1542" i="19"/>
  <c r="G1542" i="19" s="1"/>
  <c r="B1543" i="19"/>
  <c r="G1543" i="19" s="1"/>
  <c r="B1544" i="19"/>
  <c r="G1544" i="19" s="1"/>
  <c r="B1545" i="19"/>
  <c r="G1545" i="19" s="1"/>
  <c r="B1546" i="19"/>
  <c r="G1546" i="19" s="1"/>
  <c r="B1547" i="19"/>
  <c r="G1547" i="19" s="1"/>
  <c r="B1548" i="19"/>
  <c r="G1548" i="19" s="1"/>
  <c r="B1549" i="19"/>
  <c r="G1549" i="19" s="1"/>
  <c r="B1550" i="19"/>
  <c r="G1550" i="19" s="1"/>
  <c r="B1551" i="19"/>
  <c r="G1551" i="19" s="1"/>
  <c r="B1552" i="19"/>
  <c r="G1552" i="19" s="1"/>
  <c r="B1553" i="19"/>
  <c r="G1553" i="19" s="1"/>
  <c r="B1554" i="19"/>
  <c r="G1554" i="19" s="1"/>
  <c r="B1555" i="19"/>
  <c r="G1555" i="19" s="1"/>
  <c r="B1556" i="19"/>
  <c r="G1556" i="19" s="1"/>
  <c r="B1557" i="19"/>
  <c r="G1557" i="19" s="1"/>
  <c r="B1558" i="19"/>
  <c r="F1558" i="19"/>
  <c r="B1559" i="19"/>
  <c r="G1559" i="19" s="1"/>
  <c r="B1560" i="19"/>
  <c r="G1560" i="19" s="1"/>
  <c r="B1561" i="19"/>
  <c r="G1561" i="19" s="1"/>
  <c r="B1562" i="19"/>
  <c r="G1562" i="19" s="1"/>
  <c r="B1563" i="19"/>
  <c r="G1563" i="19" s="1"/>
  <c r="B1564" i="19"/>
  <c r="G1564" i="19" s="1"/>
  <c r="B1565" i="19"/>
  <c r="G1565" i="19" s="1"/>
  <c r="B1566" i="19"/>
  <c r="G1566" i="19" s="1"/>
  <c r="B1567" i="19"/>
  <c r="G1567" i="19" s="1"/>
  <c r="B1568" i="19"/>
  <c r="G1568" i="19" s="1"/>
  <c r="B1569" i="19"/>
  <c r="G1569" i="19" s="1"/>
  <c r="B1570" i="19"/>
  <c r="G1570" i="19" s="1"/>
  <c r="B1571" i="19"/>
  <c r="G1571" i="19" s="1"/>
  <c r="B1572" i="19"/>
  <c r="G1572" i="19" s="1"/>
  <c r="B1573" i="19"/>
  <c r="F1573" i="19"/>
  <c r="B1574" i="19"/>
  <c r="G1574" i="19" s="1"/>
  <c r="B1575" i="19"/>
  <c r="G1575" i="19" s="1"/>
  <c r="B1576" i="19"/>
  <c r="G1576" i="19" s="1"/>
  <c r="B1577" i="19"/>
  <c r="D1577" i="19"/>
  <c r="D1340" i="19" s="1"/>
  <c r="B1578" i="19"/>
  <c r="G1578" i="19" s="1"/>
  <c r="B1579" i="19"/>
  <c r="G1579" i="19" s="1"/>
  <c r="B1580" i="19"/>
  <c r="G1580" i="19" s="1"/>
  <c r="B1581" i="19"/>
  <c r="G1581" i="19" s="1"/>
  <c r="B1582" i="19"/>
  <c r="G1582" i="19" s="1"/>
  <c r="B1583" i="19"/>
  <c r="G1583" i="19" s="1"/>
  <c r="B1584" i="19"/>
  <c r="G1584" i="19" s="1"/>
  <c r="B1585" i="19"/>
  <c r="G1585" i="19" s="1"/>
  <c r="B1586" i="19"/>
  <c r="G1586" i="19" s="1"/>
  <c r="B1587" i="19"/>
  <c r="G1587" i="19" s="1"/>
  <c r="B1588" i="19"/>
  <c r="G1588" i="19" s="1"/>
  <c r="B1589" i="19"/>
  <c r="G1589" i="19" s="1"/>
  <c r="B1590" i="19"/>
  <c r="G1590" i="19" s="1"/>
  <c r="B1591" i="19"/>
  <c r="G1591" i="19" s="1"/>
  <c r="B1592" i="19"/>
  <c r="G1592" i="19" s="1"/>
  <c r="B1593" i="19"/>
  <c r="G1593" i="19" s="1"/>
  <c r="B1594" i="19"/>
  <c r="G1594" i="19" s="1"/>
  <c r="B1595" i="19"/>
  <c r="G1595" i="19" s="1"/>
  <c r="B1596" i="19"/>
  <c r="G1596" i="19" s="1"/>
  <c r="B1597" i="19"/>
  <c r="G1597" i="19" s="1"/>
  <c r="B1598" i="19"/>
  <c r="G1598" i="19" s="1"/>
  <c r="B1599" i="19"/>
  <c r="G1599" i="19" s="1"/>
  <c r="B1600" i="19"/>
  <c r="G1600" i="19" s="1"/>
  <c r="B1601" i="19"/>
  <c r="G1601" i="19" s="1"/>
  <c r="B1602" i="19"/>
  <c r="G1602" i="19" s="1"/>
  <c r="B1603" i="19"/>
  <c r="G1603" i="19" s="1"/>
  <c r="B1604" i="19"/>
  <c r="G1604" i="19" s="1"/>
  <c r="B1605" i="19"/>
  <c r="G1605" i="19" s="1"/>
  <c r="B1606" i="19"/>
  <c r="G1606" i="19" s="1"/>
  <c r="B1607" i="19"/>
  <c r="G1607" i="19" s="1"/>
  <c r="B1608" i="19"/>
  <c r="G1608" i="19" s="1"/>
  <c r="B1609" i="19"/>
  <c r="G1609" i="19" s="1"/>
  <c r="B1610" i="19"/>
  <c r="G1610" i="19" s="1"/>
  <c r="B1611" i="19"/>
  <c r="G1611" i="19" s="1"/>
  <c r="B1612" i="19"/>
  <c r="G1612" i="19" s="1"/>
  <c r="B1613" i="19"/>
  <c r="G1613" i="19" s="1"/>
  <c r="B1614" i="19"/>
  <c r="G1614" i="19" s="1"/>
  <c r="B1615" i="19"/>
  <c r="G1615" i="19" s="1"/>
  <c r="B1616" i="19"/>
  <c r="G1616" i="19" s="1"/>
  <c r="B1617" i="19"/>
  <c r="G1617" i="19" s="1"/>
  <c r="B1618" i="19"/>
  <c r="G1618" i="19" s="1"/>
  <c r="B1619" i="19"/>
  <c r="G1619" i="19" s="1"/>
  <c r="B1620" i="19"/>
  <c r="G1620" i="19" s="1"/>
  <c r="B1621" i="19"/>
  <c r="G1621" i="19" s="1"/>
  <c r="B1622" i="19"/>
  <c r="G1622" i="19" s="1"/>
  <c r="B1623" i="19"/>
  <c r="G1623" i="19" s="1"/>
  <c r="B1624" i="19"/>
  <c r="G1624" i="19" s="1"/>
  <c r="B1625" i="19"/>
  <c r="G1625" i="19" s="1"/>
  <c r="B1626" i="19"/>
  <c r="G1626" i="19" s="1"/>
  <c r="B1627" i="19"/>
  <c r="G1627" i="19" s="1"/>
  <c r="B1628" i="19"/>
  <c r="G1628" i="19" s="1"/>
  <c r="B1629" i="19"/>
  <c r="G1629" i="19" s="1"/>
  <c r="B1630" i="19"/>
  <c r="G1630" i="19" s="1"/>
  <c r="B1631" i="19"/>
  <c r="G1631" i="19" s="1"/>
  <c r="B1632" i="19"/>
  <c r="G1632" i="19" s="1"/>
  <c r="B1633" i="19"/>
  <c r="G1633" i="19" s="1"/>
  <c r="B1634" i="19"/>
  <c r="G1634" i="19" s="1"/>
  <c r="B1635" i="19"/>
  <c r="G1635" i="19" s="1"/>
  <c r="B1636" i="19"/>
  <c r="G1636" i="19" s="1"/>
  <c r="B1637" i="19"/>
  <c r="G1637" i="19" s="1"/>
  <c r="B1638" i="19"/>
  <c r="G1638" i="19" s="1"/>
  <c r="B1639" i="19"/>
  <c r="G1639" i="19" s="1"/>
  <c r="B1640" i="19"/>
  <c r="G1640" i="19" s="1"/>
  <c r="B1641" i="19"/>
  <c r="G1641" i="19" s="1"/>
  <c r="B1642" i="19"/>
  <c r="G1642" i="19" s="1"/>
  <c r="B1643" i="19"/>
  <c r="G1643" i="19" s="1"/>
  <c r="B1644" i="19"/>
  <c r="G1644" i="19" s="1"/>
  <c r="B1645" i="19"/>
  <c r="G1645" i="19" s="1"/>
  <c r="B1646" i="19"/>
  <c r="G1646" i="19" s="1"/>
  <c r="B1647" i="19"/>
  <c r="G1647" i="19" s="1"/>
  <c r="B1648" i="19"/>
  <c r="G1648" i="19" s="1"/>
  <c r="B1649" i="19"/>
  <c r="G1649" i="19" s="1"/>
  <c r="B1650" i="19"/>
  <c r="G1650" i="19" s="1"/>
  <c r="B1651" i="19"/>
  <c r="G1651" i="19" s="1"/>
  <c r="B1652" i="19"/>
  <c r="E1652" i="19"/>
  <c r="B1653" i="19"/>
  <c r="G1653" i="19" s="1"/>
  <c r="B1654" i="19"/>
  <c r="G1654" i="19" s="1"/>
  <c r="B1655" i="19"/>
  <c r="G1655" i="19" s="1"/>
  <c r="B1656" i="19"/>
  <c r="G1656" i="19" s="1"/>
  <c r="B1657" i="19"/>
  <c r="G1657" i="19" s="1"/>
  <c r="B1658" i="19"/>
  <c r="G1658" i="19" s="1"/>
  <c r="B1659" i="19"/>
  <c r="G1659" i="19" s="1"/>
  <c r="B1660" i="19"/>
  <c r="G1660" i="19" s="1"/>
  <c r="B1661" i="19"/>
  <c r="G1661" i="19" s="1"/>
  <c r="B1662" i="19"/>
  <c r="G1662" i="19" s="1"/>
  <c r="B1663" i="19"/>
  <c r="G1663" i="19" s="1"/>
  <c r="B1664" i="19"/>
  <c r="G1664" i="19" s="1"/>
  <c r="B1665" i="19"/>
  <c r="G1665" i="19" s="1"/>
  <c r="B1666" i="19"/>
  <c r="E1666" i="19"/>
  <c r="B1667" i="19"/>
  <c r="G1667" i="19" s="1"/>
  <c r="B1668" i="19"/>
  <c r="G1668" i="19" s="1"/>
  <c r="B1669" i="19"/>
  <c r="G1669" i="19" s="1"/>
  <c r="B1670" i="19"/>
  <c r="G1670" i="19" s="1"/>
  <c r="B1671" i="19"/>
  <c r="G1671" i="19" s="1"/>
  <c r="B1672" i="19"/>
  <c r="G1672" i="19" s="1"/>
  <c r="B1673" i="19"/>
  <c r="G1673" i="19" s="1"/>
  <c r="B1674" i="19"/>
  <c r="G1674" i="19" s="1"/>
  <c r="B1675" i="19"/>
  <c r="G1675" i="19" s="1"/>
  <c r="B1676" i="19"/>
  <c r="G1676" i="19" s="1"/>
  <c r="B1677" i="19"/>
  <c r="G1677" i="19" s="1"/>
  <c r="B1678" i="19"/>
  <c r="G1678" i="19" s="1"/>
  <c r="B1679" i="19"/>
  <c r="G1679" i="19" s="1"/>
  <c r="B1680" i="19"/>
  <c r="G1680" i="19" s="1"/>
  <c r="B1681" i="19"/>
  <c r="G1681" i="19" s="1"/>
  <c r="B1682" i="19"/>
  <c r="G1682" i="19" s="1"/>
  <c r="B1683" i="19"/>
  <c r="G1683" i="19" s="1"/>
  <c r="B1684" i="19"/>
  <c r="G1684" i="19" s="1"/>
  <c r="B1685" i="19"/>
  <c r="G1685" i="19" s="1"/>
  <c r="B1686" i="19"/>
  <c r="G1686" i="19" s="1"/>
  <c r="B1687" i="19"/>
  <c r="E1687" i="19"/>
  <c r="F1687" i="19"/>
  <c r="B1688" i="19"/>
  <c r="G1688" i="19" s="1"/>
  <c r="B1689" i="19"/>
  <c r="G1689" i="19" s="1"/>
  <c r="B1690" i="19"/>
  <c r="G1690" i="19" s="1"/>
  <c r="B1691" i="19"/>
  <c r="G1691" i="19" s="1"/>
  <c r="B1692" i="19"/>
  <c r="G1692" i="19" s="1"/>
  <c r="B1693" i="19"/>
  <c r="G1693" i="19" s="1"/>
  <c r="B1694" i="19"/>
  <c r="G1694" i="19" s="1"/>
  <c r="B1695" i="19"/>
  <c r="G1695" i="19" s="1"/>
  <c r="B1696" i="19"/>
  <c r="G1696" i="19" s="1"/>
  <c r="B1697" i="19"/>
  <c r="G1697" i="19" s="1"/>
  <c r="B1698" i="19"/>
  <c r="G1698" i="19" s="1"/>
  <c r="B1699" i="19"/>
  <c r="G1699" i="19" s="1"/>
  <c r="B1700" i="19"/>
  <c r="G1700" i="19" s="1"/>
  <c r="B1701" i="19"/>
  <c r="G1701" i="19" s="1"/>
  <c r="B1702" i="19"/>
  <c r="G1702" i="19" s="1"/>
  <c r="B1703" i="19"/>
  <c r="G1703" i="19" s="1"/>
  <c r="B1704" i="19"/>
  <c r="G1704" i="19" s="1"/>
  <c r="B1705" i="19"/>
  <c r="G1705" i="19" s="1"/>
  <c r="B1706" i="19"/>
  <c r="G1706" i="19" s="1"/>
  <c r="B1707" i="19"/>
  <c r="G1707" i="19" s="1"/>
  <c r="B1708" i="19"/>
  <c r="G1708" i="19" s="1"/>
  <c r="B1709" i="19"/>
  <c r="G1709" i="19" s="1"/>
  <c r="B1710" i="19"/>
  <c r="G1710" i="19" s="1"/>
  <c r="B1711" i="19"/>
  <c r="G1711" i="19" s="1"/>
  <c r="B1712" i="19"/>
  <c r="G1712" i="19" s="1"/>
  <c r="B1713" i="19"/>
  <c r="G1713" i="19" s="1"/>
  <c r="B1714" i="19"/>
  <c r="G1714" i="19" s="1"/>
  <c r="B1715" i="19"/>
  <c r="G1715" i="19" s="1"/>
  <c r="B1716" i="19"/>
  <c r="G1716" i="19" s="1"/>
  <c r="B1717" i="19"/>
  <c r="G1717" i="19" s="1"/>
  <c r="B1718" i="19"/>
  <c r="G1718" i="19" s="1"/>
  <c r="B1719" i="19"/>
  <c r="G1719" i="19" s="1"/>
  <c r="B1720" i="19"/>
  <c r="G1720" i="19" s="1"/>
  <c r="B1721" i="19"/>
  <c r="G1721" i="19" s="1"/>
  <c r="B409" i="19"/>
  <c r="D409" i="19"/>
  <c r="E409" i="19"/>
  <c r="F409" i="19"/>
  <c r="G410" i="19"/>
  <c r="G411" i="19"/>
  <c r="G412" i="19"/>
  <c r="G413" i="19"/>
  <c r="G414" i="19"/>
  <c r="G415" i="19"/>
  <c r="G416" i="19"/>
  <c r="G417" i="19"/>
  <c r="G418" i="19"/>
  <c r="G419" i="19"/>
  <c r="G420" i="19"/>
  <c r="G421" i="19"/>
  <c r="G422" i="19"/>
  <c r="G423" i="19"/>
  <c r="G424" i="19"/>
  <c r="G425" i="19"/>
  <c r="G426" i="19"/>
  <c r="G427" i="19"/>
  <c r="G428" i="19"/>
  <c r="G429" i="19"/>
  <c r="G430" i="19"/>
  <c r="G431" i="19"/>
  <c r="G432" i="19"/>
  <c r="G433" i="19"/>
  <c r="G434" i="19"/>
  <c r="G435" i="19"/>
  <c r="G436" i="19"/>
  <c r="G437" i="19"/>
  <c r="G438" i="19"/>
  <c r="G439" i="19"/>
  <c r="G440" i="19"/>
  <c r="G441" i="19"/>
  <c r="G442" i="19"/>
  <c r="G443" i="19"/>
  <c r="G444" i="19"/>
  <c r="G445" i="19"/>
  <c r="G446" i="19"/>
  <c r="G447" i="19"/>
  <c r="G448" i="19"/>
  <c r="G449" i="19"/>
  <c r="G450" i="19"/>
  <c r="G451" i="19"/>
  <c r="G452" i="19"/>
  <c r="G453" i="19"/>
  <c r="G454" i="19"/>
  <c r="G455" i="19"/>
  <c r="G456" i="19"/>
  <c r="G457" i="19"/>
  <c r="G458" i="19"/>
  <c r="G459" i="19"/>
  <c r="G460" i="19"/>
  <c r="G461" i="19"/>
  <c r="G462" i="19"/>
  <c r="G463" i="19"/>
  <c r="G464" i="19"/>
  <c r="G465" i="19"/>
  <c r="G466" i="19"/>
  <c r="G467" i="19"/>
  <c r="G468" i="19"/>
  <c r="G469" i="19"/>
  <c r="G470" i="19"/>
  <c r="G471" i="19"/>
  <c r="G472" i="19"/>
  <c r="G473" i="19"/>
  <c r="G474" i="19"/>
  <c r="G475" i="19"/>
  <c r="G476" i="19"/>
  <c r="G477" i="19"/>
  <c r="G478" i="19"/>
  <c r="G479" i="19"/>
  <c r="G480" i="19"/>
  <c r="G481" i="19"/>
  <c r="G482" i="19"/>
  <c r="G483" i="19"/>
  <c r="G484" i="19"/>
  <c r="G485" i="19"/>
  <c r="G486" i="19"/>
  <c r="G487" i="19"/>
  <c r="G488" i="19"/>
  <c r="G489" i="19"/>
  <c r="G490" i="19"/>
  <c r="G491" i="19"/>
  <c r="G492" i="19"/>
  <c r="G493" i="19"/>
  <c r="G494" i="19"/>
  <c r="G495" i="19"/>
  <c r="G496" i="19"/>
  <c r="G497" i="19"/>
  <c r="G498" i="19"/>
  <c r="G499" i="19"/>
  <c r="G500" i="19"/>
  <c r="G501" i="19"/>
  <c r="G502" i="19"/>
  <c r="G503" i="19"/>
  <c r="G504" i="19"/>
  <c r="G505" i="19"/>
  <c r="G506" i="19"/>
  <c r="G507" i="19"/>
  <c r="G508" i="19"/>
  <c r="G509" i="19"/>
  <c r="G510" i="19"/>
  <c r="G511" i="19"/>
  <c r="G512" i="19"/>
  <c r="G513" i="19"/>
  <c r="G514" i="19"/>
  <c r="G515" i="19"/>
  <c r="G516" i="19"/>
  <c r="G517" i="19"/>
  <c r="G518" i="19"/>
  <c r="G519" i="19"/>
  <c r="G520" i="19"/>
  <c r="G521" i="19"/>
  <c r="G522" i="19"/>
  <c r="G523" i="19"/>
  <c r="G524" i="19"/>
  <c r="G525" i="19"/>
  <c r="G526" i="19"/>
  <c r="G527" i="19"/>
  <c r="G528" i="19"/>
  <c r="G529" i="19"/>
  <c r="G530" i="19"/>
  <c r="G531" i="19"/>
  <c r="G532" i="19"/>
  <c r="G533" i="19"/>
  <c r="G534" i="19"/>
  <c r="G535" i="19"/>
  <c r="G536" i="19"/>
  <c r="G537" i="19"/>
  <c r="G538" i="19"/>
  <c r="G539" i="19"/>
  <c r="G540" i="19"/>
  <c r="G541" i="19"/>
  <c r="G542" i="19"/>
  <c r="G543" i="19"/>
  <c r="G544" i="19"/>
  <c r="G545" i="19"/>
  <c r="G546" i="19"/>
  <c r="G547" i="19"/>
  <c r="G548" i="19"/>
  <c r="G549" i="19"/>
  <c r="G550" i="19"/>
  <c r="G551" i="19"/>
  <c r="G552" i="19"/>
  <c r="G553" i="19"/>
  <c r="G554" i="19"/>
  <c r="G555" i="19"/>
  <c r="G556" i="19"/>
  <c r="G557" i="19"/>
  <c r="G558" i="19"/>
  <c r="G559" i="19"/>
  <c r="G560" i="19"/>
  <c r="G561" i="19"/>
  <c r="G562" i="19"/>
  <c r="G563" i="19"/>
  <c r="G564" i="19"/>
  <c r="G565" i="19"/>
  <c r="G566" i="19"/>
  <c r="G567" i="19"/>
  <c r="G568" i="19"/>
  <c r="G569" i="19"/>
  <c r="G570" i="19"/>
  <c r="G571" i="19"/>
  <c r="G572" i="19"/>
  <c r="G573" i="19"/>
  <c r="G574" i="19"/>
  <c r="G575" i="19"/>
  <c r="G576" i="19"/>
  <c r="G577" i="19"/>
  <c r="G578" i="19"/>
  <c r="G579" i="19"/>
  <c r="G580" i="19"/>
  <c r="G581" i="19"/>
  <c r="G582" i="19"/>
  <c r="G583" i="19"/>
  <c r="G584" i="19"/>
  <c r="G585" i="19"/>
  <c r="G586" i="19"/>
  <c r="G587" i="19"/>
  <c r="G588" i="19"/>
  <c r="G589" i="19"/>
  <c r="G590" i="19"/>
  <c r="G591" i="19"/>
  <c r="G592" i="19"/>
  <c r="G593" i="19"/>
  <c r="G594" i="19"/>
  <c r="G595" i="19"/>
  <c r="G596" i="19"/>
  <c r="G597" i="19"/>
  <c r="G598" i="19"/>
  <c r="G599" i="19"/>
  <c r="G600" i="19"/>
  <c r="G601" i="19"/>
  <c r="G602" i="19"/>
  <c r="G603" i="19"/>
  <c r="G604" i="19"/>
  <c r="G605" i="19"/>
  <c r="G606" i="19"/>
  <c r="G607" i="19"/>
  <c r="G608" i="19"/>
  <c r="G609" i="19"/>
  <c r="G610" i="19"/>
  <c r="G611" i="19"/>
  <c r="G612" i="19"/>
  <c r="G613" i="19"/>
  <c r="G614" i="19"/>
  <c r="G615" i="19"/>
  <c r="G616" i="19"/>
  <c r="G617" i="19"/>
  <c r="G618" i="19"/>
  <c r="G619" i="19"/>
  <c r="G620" i="19"/>
  <c r="G621" i="19"/>
  <c r="G622" i="19"/>
  <c r="G623" i="19"/>
  <c r="G624" i="19"/>
  <c r="G625" i="19"/>
  <c r="G626" i="19"/>
  <c r="G627" i="19"/>
  <c r="G628" i="19"/>
  <c r="G629" i="19"/>
  <c r="G630" i="19"/>
  <c r="G631" i="19"/>
  <c r="G632" i="19"/>
  <c r="G633" i="19"/>
  <c r="G634" i="19"/>
  <c r="G635" i="19"/>
  <c r="G636" i="19"/>
  <c r="G637" i="19"/>
  <c r="G638" i="19"/>
  <c r="G639" i="19"/>
  <c r="G640" i="19"/>
  <c r="G641" i="19"/>
  <c r="G642" i="19"/>
  <c r="G643" i="19"/>
  <c r="G644" i="19"/>
  <c r="G645" i="19"/>
  <c r="G646" i="19"/>
  <c r="G647" i="19"/>
  <c r="G648" i="19"/>
  <c r="G649" i="19"/>
  <c r="G650" i="19"/>
  <c r="G651" i="19"/>
  <c r="G652" i="19"/>
  <c r="G653" i="19"/>
  <c r="G654" i="19"/>
  <c r="G655" i="19"/>
  <c r="G656" i="19"/>
  <c r="G657" i="19"/>
  <c r="G658" i="19"/>
  <c r="G659" i="19"/>
  <c r="G660" i="19"/>
  <c r="G661" i="19"/>
  <c r="G662" i="19"/>
  <c r="G663" i="19"/>
  <c r="G664" i="19"/>
  <c r="G665" i="19"/>
  <c r="G666" i="19"/>
  <c r="G667" i="19"/>
  <c r="G668" i="19"/>
  <c r="G669" i="19"/>
  <c r="G670" i="19"/>
  <c r="G671" i="19"/>
  <c r="G672" i="19"/>
  <c r="G673" i="19"/>
  <c r="G674" i="19"/>
  <c r="G675" i="19"/>
  <c r="G676" i="19"/>
  <c r="G677" i="19"/>
  <c r="G678" i="19"/>
  <c r="G679" i="19"/>
  <c r="G680" i="19"/>
  <c r="G681" i="19"/>
  <c r="G682" i="19"/>
  <c r="G683" i="19"/>
  <c r="G684" i="19"/>
  <c r="G685" i="19"/>
  <c r="G686" i="19"/>
  <c r="G687" i="19"/>
  <c r="G688" i="19"/>
  <c r="G689" i="19"/>
  <c r="G690" i="19"/>
  <c r="G691" i="19"/>
  <c r="G692" i="19"/>
  <c r="G693" i="19"/>
  <c r="G694" i="19"/>
  <c r="G695" i="19"/>
  <c r="G696" i="19"/>
  <c r="G697" i="19"/>
  <c r="G698" i="19"/>
  <c r="G699" i="19"/>
  <c r="G700" i="19"/>
  <c r="G701" i="19"/>
  <c r="G702" i="19"/>
  <c r="G703" i="19"/>
  <c r="G704" i="19"/>
  <c r="G705" i="19"/>
  <c r="G706" i="19"/>
  <c r="G707" i="19"/>
  <c r="G708" i="19"/>
  <c r="G709" i="19"/>
  <c r="G710" i="19"/>
  <c r="G711" i="19"/>
  <c r="G712" i="19"/>
  <c r="G713" i="19"/>
  <c r="G714" i="19"/>
  <c r="G715" i="19"/>
  <c r="G716" i="19"/>
  <c r="G717" i="19"/>
  <c r="G718" i="19"/>
  <c r="G719" i="19"/>
  <c r="G720" i="19"/>
  <c r="G721" i="19"/>
  <c r="G722" i="19"/>
  <c r="G723" i="19"/>
  <c r="G724" i="19"/>
  <c r="G725" i="19"/>
  <c r="G726" i="19"/>
  <c r="G727" i="19"/>
  <c r="G728" i="19"/>
  <c r="G729" i="19"/>
  <c r="G730" i="19"/>
  <c r="G731" i="19"/>
  <c r="G732" i="19"/>
  <c r="G733" i="19"/>
  <c r="G734" i="19"/>
  <c r="G735" i="19"/>
  <c r="G736" i="19"/>
  <c r="G737" i="19"/>
  <c r="G738" i="19"/>
  <c r="G739" i="19"/>
  <c r="G740" i="19"/>
  <c r="G741" i="19"/>
  <c r="G742" i="19"/>
  <c r="G743" i="19"/>
  <c r="G744" i="19"/>
  <c r="G745" i="19"/>
  <c r="G746" i="19"/>
  <c r="G747" i="19"/>
  <c r="G748" i="19"/>
  <c r="G749" i="19"/>
  <c r="G750" i="19"/>
  <c r="G751" i="19"/>
  <c r="G752" i="19"/>
  <c r="G753" i="19"/>
  <c r="G754" i="19"/>
  <c r="G755" i="19"/>
  <c r="G756" i="19"/>
  <c r="G757" i="19"/>
  <c r="G758" i="19"/>
  <c r="G759" i="19"/>
  <c r="G760" i="19"/>
  <c r="G761" i="19"/>
  <c r="G762" i="19"/>
  <c r="G763" i="19"/>
  <c r="G764" i="19"/>
  <c r="G765" i="19"/>
  <c r="G766" i="19"/>
  <c r="G767" i="19"/>
  <c r="G768" i="19"/>
  <c r="G769" i="19"/>
  <c r="G770" i="19"/>
  <c r="G771" i="19"/>
  <c r="G772" i="19"/>
  <c r="G773" i="19"/>
  <c r="G774" i="19"/>
  <c r="G775" i="19"/>
  <c r="G776" i="19"/>
  <c r="G777" i="19"/>
  <c r="G778" i="19"/>
  <c r="G779" i="19"/>
  <c r="G780" i="19"/>
  <c r="G781" i="19"/>
  <c r="G782" i="19"/>
  <c r="G783" i="19"/>
  <c r="G784" i="19"/>
  <c r="G785" i="19"/>
  <c r="G786" i="19"/>
  <c r="G787" i="19"/>
  <c r="G788" i="19"/>
  <c r="G789" i="19"/>
  <c r="G790" i="19"/>
  <c r="C2867" i="19"/>
  <c r="D2867" i="19"/>
  <c r="C2596" i="21"/>
  <c r="D2596" i="21"/>
  <c r="E1665" i="21"/>
  <c r="F1665" i="21"/>
  <c r="G1665" i="21"/>
  <c r="D1665" i="21"/>
  <c r="C1665" i="21"/>
  <c r="B1665" i="21"/>
  <c r="C836" i="21"/>
  <c r="C837" i="21"/>
  <c r="C838" i="21"/>
  <c r="C839" i="21"/>
  <c r="C840" i="21"/>
  <c r="C841" i="21"/>
  <c r="C842" i="21"/>
  <c r="C843" i="21"/>
  <c r="C844" i="21"/>
  <c r="C845" i="21"/>
  <c r="C846" i="21"/>
  <c r="C847" i="21"/>
  <c r="C848" i="21"/>
  <c r="C849" i="21"/>
  <c r="C850" i="21"/>
  <c r="C851" i="21"/>
  <c r="C852" i="21"/>
  <c r="C853" i="21"/>
  <c r="C854" i="21"/>
  <c r="C855" i="21"/>
  <c r="C856" i="21"/>
  <c r="C857" i="21"/>
  <c r="C858" i="21"/>
  <c r="C859" i="21"/>
  <c r="C860" i="21"/>
  <c r="C861" i="21"/>
  <c r="C862" i="21"/>
  <c r="C863" i="21"/>
  <c r="C864" i="21"/>
  <c r="C865" i="21"/>
  <c r="C866" i="21"/>
  <c r="C867" i="21"/>
  <c r="C868" i="21"/>
  <c r="C869" i="21"/>
  <c r="C870" i="21"/>
  <c r="C871" i="21"/>
  <c r="C872" i="21"/>
  <c r="C873" i="21"/>
  <c r="C874" i="21"/>
  <c r="C875" i="21"/>
  <c r="C876" i="21"/>
  <c r="C877" i="21"/>
  <c r="C878" i="21"/>
  <c r="C879" i="21"/>
  <c r="C880" i="21"/>
  <c r="C881" i="21"/>
  <c r="C882" i="21"/>
  <c r="C883" i="21"/>
  <c r="C884" i="21"/>
  <c r="C885" i="21"/>
  <c r="C886" i="21"/>
  <c r="C887" i="21"/>
  <c r="C888" i="21"/>
  <c r="C889" i="21"/>
  <c r="C890" i="21"/>
  <c r="C891" i="21"/>
  <c r="C892" i="21"/>
  <c r="C893" i="21"/>
  <c r="C894" i="21"/>
  <c r="C895" i="21"/>
  <c r="C896" i="21"/>
  <c r="C897" i="21"/>
  <c r="C898" i="21"/>
  <c r="C899" i="21"/>
  <c r="C900" i="21"/>
  <c r="C901" i="21"/>
  <c r="C902" i="21"/>
  <c r="C903" i="21"/>
  <c r="C904" i="21"/>
  <c r="C905" i="21"/>
  <c r="C906" i="21"/>
  <c r="C907" i="21"/>
  <c r="C908" i="21"/>
  <c r="C909" i="21"/>
  <c r="C910" i="21"/>
  <c r="C911" i="21"/>
  <c r="C912" i="21"/>
  <c r="C913" i="21"/>
  <c r="C914" i="21"/>
  <c r="C915" i="21"/>
  <c r="C916" i="21"/>
  <c r="C917" i="21"/>
  <c r="C918" i="21"/>
  <c r="C919" i="21"/>
  <c r="C920" i="21"/>
  <c r="C921" i="21"/>
  <c r="C922" i="21"/>
  <c r="C923" i="21"/>
  <c r="C924" i="21"/>
  <c r="C925" i="21"/>
  <c r="C926" i="21"/>
  <c r="C927" i="21"/>
  <c r="C928" i="21"/>
  <c r="C929" i="21"/>
  <c r="C930" i="21"/>
  <c r="C931" i="21"/>
  <c r="C932" i="21"/>
  <c r="C933" i="21"/>
  <c r="C934" i="21"/>
  <c r="C935" i="21"/>
  <c r="C936" i="21"/>
  <c r="C937" i="21"/>
  <c r="C938" i="21"/>
  <c r="C939" i="21"/>
  <c r="C940" i="21"/>
  <c r="C941" i="21"/>
  <c r="C942" i="21"/>
  <c r="C943" i="21"/>
  <c r="C944" i="21"/>
  <c r="C945" i="21"/>
  <c r="C946" i="21"/>
  <c r="C947" i="21"/>
  <c r="C948" i="21"/>
  <c r="C949" i="21"/>
  <c r="C950" i="21"/>
  <c r="C951" i="21"/>
  <c r="C952" i="21"/>
  <c r="C953" i="21"/>
  <c r="C954" i="21"/>
  <c r="C955" i="21"/>
  <c r="C956" i="21"/>
  <c r="C957" i="21"/>
  <c r="C958" i="21"/>
  <c r="C959" i="21"/>
  <c r="C960" i="21"/>
  <c r="C961" i="21"/>
  <c r="C962" i="21"/>
  <c r="C963" i="21"/>
  <c r="C964" i="21"/>
  <c r="C965" i="21"/>
  <c r="C966" i="21"/>
  <c r="C967" i="21"/>
  <c r="C968" i="21"/>
  <c r="C969" i="21"/>
  <c r="C970" i="21"/>
  <c r="C971" i="21"/>
  <c r="C972" i="21"/>
  <c r="C973" i="21"/>
  <c r="C974" i="21"/>
  <c r="C975" i="21"/>
  <c r="C976" i="21"/>
  <c r="C977" i="21"/>
  <c r="C978" i="21"/>
  <c r="C979" i="21"/>
  <c r="C980" i="21"/>
  <c r="C981" i="21"/>
  <c r="C982" i="21"/>
  <c r="C983" i="21"/>
  <c r="C984" i="21"/>
  <c r="C985" i="21"/>
  <c r="C986" i="21"/>
  <c r="C987" i="21"/>
  <c r="C988" i="21"/>
  <c r="C989" i="21"/>
  <c r="C990" i="21"/>
  <c r="C991" i="21"/>
  <c r="C992" i="21"/>
  <c r="C993" i="21"/>
  <c r="C994" i="21"/>
  <c r="G27" i="21"/>
  <c r="G28" i="21"/>
  <c r="G29" i="21"/>
  <c r="G30" i="21"/>
  <c r="G31" i="21"/>
  <c r="G32" i="21"/>
  <c r="G33" i="21"/>
  <c r="G34" i="21"/>
  <c r="G35" i="21"/>
  <c r="G37" i="21"/>
  <c r="G38" i="21"/>
  <c r="G39" i="21"/>
  <c r="G40" i="21"/>
  <c r="G41" i="21"/>
  <c r="G42" i="21"/>
  <c r="G43" i="21"/>
  <c r="G45" i="21"/>
  <c r="G46" i="21"/>
  <c r="G47" i="21"/>
  <c r="G49" i="21"/>
  <c r="G50" i="21"/>
  <c r="G51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7" i="21"/>
  <c r="G79" i="21"/>
  <c r="G80" i="21"/>
  <c r="G81" i="21"/>
  <c r="G85" i="21"/>
  <c r="G86" i="21"/>
  <c r="G87" i="21"/>
  <c r="G88" i="21"/>
  <c r="G91" i="21"/>
  <c r="G92" i="21"/>
  <c r="G93" i="21"/>
  <c r="G94" i="21"/>
  <c r="G95" i="21"/>
  <c r="G98" i="21"/>
  <c r="G99" i="21"/>
  <c r="G100" i="21"/>
  <c r="G101" i="21"/>
  <c r="G102" i="21"/>
  <c r="G103" i="21"/>
  <c r="G104" i="21"/>
  <c r="G105" i="21"/>
  <c r="G106" i="21"/>
  <c r="G107" i="21"/>
  <c r="G109" i="21"/>
  <c r="G110" i="21"/>
  <c r="G112" i="21"/>
  <c r="G113" i="21"/>
  <c r="G115" i="21"/>
  <c r="G116" i="21"/>
  <c r="G117" i="21"/>
  <c r="G118" i="21"/>
  <c r="G121" i="21"/>
  <c r="G123" i="21"/>
  <c r="G124" i="21"/>
  <c r="G125" i="21"/>
  <c r="G126" i="21"/>
  <c r="G128" i="21"/>
  <c r="G129" i="21"/>
  <c r="G130" i="21"/>
  <c r="G131" i="21"/>
  <c r="G132" i="21"/>
  <c r="G133" i="21"/>
  <c r="G134" i="21"/>
  <c r="G135" i="21"/>
  <c r="G136" i="21"/>
  <c r="G137" i="21"/>
  <c r="G138" i="21"/>
  <c r="G139" i="21"/>
  <c r="G141" i="21"/>
  <c r="G142" i="21"/>
  <c r="G144" i="21"/>
  <c r="G145" i="21"/>
  <c r="G146" i="21"/>
  <c r="G147" i="21"/>
  <c r="G148" i="21"/>
  <c r="G149" i="21"/>
  <c r="G150" i="21"/>
  <c r="G151" i="21"/>
  <c r="G152" i="21"/>
  <c r="G153" i="21"/>
  <c r="G154" i="21"/>
  <c r="G155" i="21"/>
  <c r="G156" i="21"/>
  <c r="G157" i="21"/>
  <c r="G160" i="21"/>
  <c r="G161" i="21"/>
  <c r="G162" i="21"/>
  <c r="G163" i="21"/>
  <c r="G164" i="21"/>
  <c r="G165" i="21"/>
  <c r="G8" i="21"/>
  <c r="G9" i="21"/>
  <c r="G10" i="21"/>
  <c r="G11" i="21"/>
  <c r="G12" i="21"/>
  <c r="G13" i="21"/>
  <c r="G16" i="21"/>
  <c r="G18" i="21"/>
  <c r="G19" i="21"/>
  <c r="G20" i="21"/>
  <c r="G22" i="21"/>
  <c r="G23" i="21"/>
  <c r="G25" i="21"/>
  <c r="G26" i="21"/>
  <c r="G7" i="21"/>
  <c r="C7" i="21"/>
  <c r="D7" i="21"/>
  <c r="E7" i="21"/>
  <c r="C8" i="21"/>
  <c r="D8" i="21"/>
  <c r="E8" i="21"/>
  <c r="C9" i="21"/>
  <c r="D9" i="21"/>
  <c r="E9" i="21"/>
  <c r="C10" i="21"/>
  <c r="D10" i="21"/>
  <c r="E10" i="21"/>
  <c r="C11" i="21"/>
  <c r="D11" i="21"/>
  <c r="E11" i="21"/>
  <c r="C12" i="21"/>
  <c r="D12" i="21"/>
  <c r="E12" i="21"/>
  <c r="C13" i="21"/>
  <c r="D13" i="21"/>
  <c r="E13" i="21"/>
  <c r="C14" i="21"/>
  <c r="D14" i="21"/>
  <c r="E14" i="21"/>
  <c r="C15" i="21"/>
  <c r="D15" i="21"/>
  <c r="E15" i="21"/>
  <c r="C16" i="21"/>
  <c r="D16" i="21"/>
  <c r="E16" i="21"/>
  <c r="C17" i="21"/>
  <c r="D17" i="21"/>
  <c r="E17" i="21"/>
  <c r="C18" i="21"/>
  <c r="D18" i="21"/>
  <c r="E18" i="21"/>
  <c r="C19" i="21"/>
  <c r="D19" i="21"/>
  <c r="E19" i="21"/>
  <c r="C20" i="21"/>
  <c r="D20" i="21"/>
  <c r="E20" i="21"/>
  <c r="C21" i="21"/>
  <c r="D21" i="21"/>
  <c r="E21" i="21"/>
  <c r="C22" i="21"/>
  <c r="D22" i="21"/>
  <c r="E22" i="21"/>
  <c r="C23" i="21"/>
  <c r="D23" i="21"/>
  <c r="E23" i="21"/>
  <c r="C24" i="21"/>
  <c r="D24" i="21"/>
  <c r="E24" i="21"/>
  <c r="C25" i="21"/>
  <c r="D25" i="21"/>
  <c r="E25" i="21"/>
  <c r="C26" i="21"/>
  <c r="D26" i="21"/>
  <c r="E26" i="21"/>
  <c r="C27" i="21"/>
  <c r="D27" i="21"/>
  <c r="E27" i="21"/>
  <c r="C28" i="21"/>
  <c r="D28" i="21"/>
  <c r="E28" i="21"/>
  <c r="C29" i="21"/>
  <c r="D29" i="21"/>
  <c r="E29" i="21"/>
  <c r="C30" i="21"/>
  <c r="D30" i="21"/>
  <c r="E30" i="21"/>
  <c r="C31" i="21"/>
  <c r="D31" i="21"/>
  <c r="E31" i="21"/>
  <c r="C32" i="21"/>
  <c r="D32" i="21"/>
  <c r="E32" i="21"/>
  <c r="C33" i="21"/>
  <c r="D33" i="21"/>
  <c r="E33" i="21"/>
  <c r="C34" i="21"/>
  <c r="D34" i="21"/>
  <c r="E34" i="21"/>
  <c r="C35" i="21"/>
  <c r="D35" i="21"/>
  <c r="E35" i="21"/>
  <c r="C36" i="21"/>
  <c r="D36" i="21"/>
  <c r="E36" i="21"/>
  <c r="C37" i="21"/>
  <c r="D37" i="21"/>
  <c r="E37" i="21"/>
  <c r="C38" i="21"/>
  <c r="D38" i="21"/>
  <c r="E38" i="21"/>
  <c r="C39" i="21"/>
  <c r="D39" i="21"/>
  <c r="E39" i="21"/>
  <c r="C40" i="21"/>
  <c r="D40" i="21"/>
  <c r="E40" i="21"/>
  <c r="C41" i="21"/>
  <c r="D41" i="21"/>
  <c r="E41" i="21"/>
  <c r="C42" i="21"/>
  <c r="D42" i="21"/>
  <c r="E42" i="21"/>
  <c r="C43" i="21"/>
  <c r="D43" i="21"/>
  <c r="E43" i="21"/>
  <c r="C44" i="21"/>
  <c r="D44" i="21"/>
  <c r="E44" i="21"/>
  <c r="C45" i="21"/>
  <c r="D45" i="21"/>
  <c r="E45" i="21"/>
  <c r="C46" i="21"/>
  <c r="D46" i="21"/>
  <c r="E46" i="21"/>
  <c r="C47" i="21"/>
  <c r="D47" i="21"/>
  <c r="E47" i="21"/>
  <c r="C48" i="21"/>
  <c r="D48" i="21"/>
  <c r="E48" i="21"/>
  <c r="C49" i="21"/>
  <c r="D49" i="21"/>
  <c r="E49" i="21"/>
  <c r="C50" i="21"/>
  <c r="D50" i="21"/>
  <c r="E50" i="21"/>
  <c r="C51" i="21"/>
  <c r="D51" i="21"/>
  <c r="E51" i="21"/>
  <c r="C52" i="21"/>
  <c r="D52" i="21"/>
  <c r="E52" i="21"/>
  <c r="C53" i="21"/>
  <c r="D53" i="21"/>
  <c r="E53" i="21"/>
  <c r="C54" i="21"/>
  <c r="D54" i="21"/>
  <c r="E54" i="21"/>
  <c r="C55" i="21"/>
  <c r="D55" i="21"/>
  <c r="E55" i="21"/>
  <c r="C56" i="21"/>
  <c r="D56" i="21"/>
  <c r="E56" i="21"/>
  <c r="C57" i="21"/>
  <c r="D57" i="21"/>
  <c r="E57" i="21"/>
  <c r="C58" i="21"/>
  <c r="D58" i="21"/>
  <c r="E58" i="21"/>
  <c r="C59" i="21"/>
  <c r="D59" i="21"/>
  <c r="E59" i="21"/>
  <c r="C60" i="21"/>
  <c r="D60" i="21"/>
  <c r="E60" i="21"/>
  <c r="C61" i="21"/>
  <c r="D61" i="21"/>
  <c r="E61" i="21"/>
  <c r="C62" i="21"/>
  <c r="D62" i="21"/>
  <c r="E62" i="21"/>
  <c r="C63" i="21"/>
  <c r="D63" i="21"/>
  <c r="E63" i="21"/>
  <c r="C64" i="21"/>
  <c r="D64" i="21"/>
  <c r="E64" i="21"/>
  <c r="C65" i="21"/>
  <c r="D65" i="21"/>
  <c r="E65" i="21"/>
  <c r="C66" i="21"/>
  <c r="D66" i="21"/>
  <c r="E66" i="21"/>
  <c r="C67" i="21"/>
  <c r="D67" i="21"/>
  <c r="E67" i="21"/>
  <c r="C68" i="21"/>
  <c r="D68" i="21"/>
  <c r="E68" i="21"/>
  <c r="C69" i="21"/>
  <c r="D69" i="21"/>
  <c r="E69" i="21"/>
  <c r="C70" i="21"/>
  <c r="D70" i="21"/>
  <c r="E70" i="21"/>
  <c r="C71" i="21"/>
  <c r="D71" i="21"/>
  <c r="E71" i="21"/>
  <c r="C72" i="21"/>
  <c r="D72" i="21"/>
  <c r="E72" i="21"/>
  <c r="C73" i="21"/>
  <c r="D73" i="21"/>
  <c r="E73" i="21"/>
  <c r="C74" i="21"/>
  <c r="D74" i="21"/>
  <c r="E74" i="21"/>
  <c r="C75" i="21"/>
  <c r="D75" i="21"/>
  <c r="E75" i="21"/>
  <c r="C76" i="21"/>
  <c r="D76" i="21"/>
  <c r="E76" i="21"/>
  <c r="C77" i="21"/>
  <c r="D77" i="21"/>
  <c r="E77" i="21"/>
  <c r="C78" i="21"/>
  <c r="D78" i="21"/>
  <c r="E78" i="21"/>
  <c r="C79" i="21"/>
  <c r="D79" i="21"/>
  <c r="E79" i="21"/>
  <c r="C80" i="21"/>
  <c r="D80" i="21"/>
  <c r="E80" i="21"/>
  <c r="C81" i="21"/>
  <c r="D81" i="21"/>
  <c r="E81" i="21"/>
  <c r="C82" i="21"/>
  <c r="D82" i="21"/>
  <c r="E82" i="21"/>
  <c r="C83" i="21"/>
  <c r="D83" i="21"/>
  <c r="E83" i="21"/>
  <c r="C84" i="21"/>
  <c r="D84" i="21"/>
  <c r="E84" i="21"/>
  <c r="C85" i="21"/>
  <c r="D85" i="21"/>
  <c r="E85" i="21"/>
  <c r="C86" i="21"/>
  <c r="D86" i="21"/>
  <c r="E86" i="21"/>
  <c r="C87" i="21"/>
  <c r="D87" i="21"/>
  <c r="E87" i="21"/>
  <c r="C88" i="21"/>
  <c r="D88" i="21"/>
  <c r="E88" i="21"/>
  <c r="C89" i="21"/>
  <c r="D89" i="21"/>
  <c r="E89" i="21"/>
  <c r="C90" i="21"/>
  <c r="D90" i="21"/>
  <c r="E90" i="21"/>
  <c r="C91" i="21"/>
  <c r="D91" i="21"/>
  <c r="E91" i="21"/>
  <c r="C92" i="21"/>
  <c r="D92" i="21"/>
  <c r="E92" i="21"/>
  <c r="C93" i="21"/>
  <c r="D93" i="21"/>
  <c r="E93" i="21"/>
  <c r="C94" i="21"/>
  <c r="D94" i="21"/>
  <c r="E94" i="21"/>
  <c r="C95" i="21"/>
  <c r="D95" i="21"/>
  <c r="E95" i="21"/>
  <c r="C96" i="21"/>
  <c r="D96" i="21"/>
  <c r="E96" i="21"/>
  <c r="C97" i="21"/>
  <c r="D97" i="21"/>
  <c r="E97" i="21"/>
  <c r="C98" i="21"/>
  <c r="D98" i="21"/>
  <c r="E98" i="21"/>
  <c r="C99" i="21"/>
  <c r="D99" i="21"/>
  <c r="E99" i="21"/>
  <c r="C100" i="21"/>
  <c r="D100" i="21"/>
  <c r="E100" i="21"/>
  <c r="C101" i="21"/>
  <c r="D101" i="21"/>
  <c r="E101" i="21"/>
  <c r="C102" i="21"/>
  <c r="D102" i="21"/>
  <c r="E102" i="21"/>
  <c r="C103" i="21"/>
  <c r="D103" i="21"/>
  <c r="E103" i="21"/>
  <c r="C104" i="21"/>
  <c r="D104" i="21"/>
  <c r="E104" i="21"/>
  <c r="C105" i="21"/>
  <c r="D105" i="21"/>
  <c r="E105" i="21"/>
  <c r="C106" i="21"/>
  <c r="D106" i="21"/>
  <c r="E106" i="21"/>
  <c r="C107" i="21"/>
  <c r="D107" i="21"/>
  <c r="E107" i="21"/>
  <c r="C108" i="21"/>
  <c r="D108" i="21"/>
  <c r="E108" i="21"/>
  <c r="C109" i="21"/>
  <c r="D109" i="21"/>
  <c r="E109" i="21"/>
  <c r="C110" i="21"/>
  <c r="D110" i="21"/>
  <c r="E110" i="21"/>
  <c r="C111" i="21"/>
  <c r="D111" i="21"/>
  <c r="E111" i="21"/>
  <c r="C112" i="21"/>
  <c r="D112" i="21"/>
  <c r="E112" i="21"/>
  <c r="C113" i="21"/>
  <c r="D113" i="21"/>
  <c r="E113" i="21"/>
  <c r="C114" i="21"/>
  <c r="D114" i="21"/>
  <c r="E114" i="21"/>
  <c r="C115" i="21"/>
  <c r="D115" i="21"/>
  <c r="E115" i="21"/>
  <c r="C116" i="21"/>
  <c r="D116" i="21"/>
  <c r="E116" i="21"/>
  <c r="C117" i="21"/>
  <c r="D117" i="21"/>
  <c r="E117" i="21"/>
  <c r="C118" i="21"/>
  <c r="D118" i="21"/>
  <c r="E118" i="21"/>
  <c r="C119" i="21"/>
  <c r="D119" i="21"/>
  <c r="E119" i="21"/>
  <c r="C120" i="21"/>
  <c r="D120" i="21"/>
  <c r="E120" i="21"/>
  <c r="C121" i="21"/>
  <c r="D121" i="21"/>
  <c r="E121" i="21"/>
  <c r="C122" i="21"/>
  <c r="D122" i="21"/>
  <c r="E122" i="21"/>
  <c r="C123" i="21"/>
  <c r="D123" i="21"/>
  <c r="E123" i="21"/>
  <c r="C124" i="21"/>
  <c r="D124" i="21"/>
  <c r="E124" i="21"/>
  <c r="C125" i="21"/>
  <c r="D125" i="21"/>
  <c r="E125" i="21"/>
  <c r="C126" i="21"/>
  <c r="D126" i="21"/>
  <c r="E126" i="21"/>
  <c r="C127" i="21"/>
  <c r="D127" i="21"/>
  <c r="E127" i="21"/>
  <c r="C128" i="21"/>
  <c r="D128" i="21"/>
  <c r="E128" i="21"/>
  <c r="C129" i="21"/>
  <c r="D129" i="21"/>
  <c r="E129" i="21"/>
  <c r="C130" i="21"/>
  <c r="D130" i="21"/>
  <c r="E130" i="21"/>
  <c r="C131" i="21"/>
  <c r="D131" i="21"/>
  <c r="E131" i="21"/>
  <c r="C132" i="21"/>
  <c r="D132" i="21"/>
  <c r="E132" i="21"/>
  <c r="C133" i="21"/>
  <c r="D133" i="21"/>
  <c r="E133" i="21"/>
  <c r="C134" i="21"/>
  <c r="D134" i="21"/>
  <c r="E134" i="21"/>
  <c r="C135" i="21"/>
  <c r="D135" i="21"/>
  <c r="E135" i="21"/>
  <c r="C136" i="21"/>
  <c r="D136" i="21"/>
  <c r="E136" i="21"/>
  <c r="C137" i="21"/>
  <c r="D137" i="21"/>
  <c r="E137" i="21"/>
  <c r="C138" i="21"/>
  <c r="D138" i="21"/>
  <c r="E138" i="21"/>
  <c r="C139" i="21"/>
  <c r="D139" i="21"/>
  <c r="E139" i="21"/>
  <c r="C140" i="21"/>
  <c r="D140" i="21"/>
  <c r="E140" i="21"/>
  <c r="C141" i="21"/>
  <c r="D141" i="21"/>
  <c r="E141" i="21"/>
  <c r="C142" i="21"/>
  <c r="D142" i="21"/>
  <c r="E142" i="21"/>
  <c r="C143" i="21"/>
  <c r="D143" i="21"/>
  <c r="E143" i="21"/>
  <c r="C144" i="21"/>
  <c r="D144" i="21"/>
  <c r="E144" i="21"/>
  <c r="C145" i="21"/>
  <c r="D145" i="21"/>
  <c r="E145" i="21"/>
  <c r="C146" i="21"/>
  <c r="D146" i="21"/>
  <c r="E146" i="21"/>
  <c r="C147" i="21"/>
  <c r="D147" i="21"/>
  <c r="E147" i="21"/>
  <c r="C148" i="21"/>
  <c r="D148" i="21"/>
  <c r="E148" i="21"/>
  <c r="C149" i="21"/>
  <c r="D149" i="21"/>
  <c r="E149" i="21"/>
  <c r="C150" i="21"/>
  <c r="D150" i="21"/>
  <c r="E150" i="21"/>
  <c r="C151" i="21"/>
  <c r="D151" i="21"/>
  <c r="E151" i="21"/>
  <c r="C152" i="21"/>
  <c r="D152" i="21"/>
  <c r="E152" i="21"/>
  <c r="C153" i="21"/>
  <c r="D153" i="21"/>
  <c r="E153" i="21"/>
  <c r="C154" i="21"/>
  <c r="D154" i="21"/>
  <c r="E154" i="21"/>
  <c r="C155" i="21"/>
  <c r="D155" i="21"/>
  <c r="E155" i="21"/>
  <c r="C156" i="21"/>
  <c r="D156" i="21"/>
  <c r="E156" i="21"/>
  <c r="C157" i="21"/>
  <c r="D157" i="21"/>
  <c r="E157" i="21"/>
  <c r="C158" i="21"/>
  <c r="D158" i="21"/>
  <c r="E158" i="21"/>
  <c r="C159" i="21"/>
  <c r="D159" i="21"/>
  <c r="E159" i="21"/>
  <c r="C160" i="21"/>
  <c r="D160" i="21"/>
  <c r="E160" i="21"/>
  <c r="C161" i="21"/>
  <c r="D161" i="21"/>
  <c r="E161" i="21"/>
  <c r="C162" i="21"/>
  <c r="D162" i="21"/>
  <c r="E162" i="21"/>
  <c r="C163" i="21"/>
  <c r="D163" i="21"/>
  <c r="E163" i="21"/>
  <c r="C164" i="21"/>
  <c r="D164" i="21"/>
  <c r="E164" i="21"/>
  <c r="C165" i="21"/>
  <c r="D165" i="21"/>
  <c r="E165" i="21"/>
  <c r="B166" i="21"/>
  <c r="F166" i="21"/>
  <c r="D3697" i="21"/>
  <c r="D3698" i="21"/>
  <c r="D3699" i="21"/>
  <c r="D3700" i="21"/>
  <c r="D3701" i="21"/>
  <c r="D3702" i="21"/>
  <c r="D3703" i="21"/>
  <c r="D3704" i="21"/>
  <c r="D3705" i="21"/>
  <c r="D3706" i="21"/>
  <c r="D3707" i="21"/>
  <c r="D3708" i="21"/>
  <c r="D3709" i="21"/>
  <c r="D3710" i="21"/>
  <c r="D3711" i="21"/>
  <c r="D3712" i="21"/>
  <c r="D3713" i="21"/>
  <c r="D3714" i="21"/>
  <c r="D3715" i="21"/>
  <c r="D3716" i="21"/>
  <c r="D3717" i="21"/>
  <c r="D3718" i="21"/>
  <c r="D3719" i="21"/>
  <c r="D3720" i="21"/>
  <c r="D3721" i="21"/>
  <c r="D3722" i="21"/>
  <c r="D3723" i="21"/>
  <c r="D3724" i="21"/>
  <c r="D3725" i="21"/>
  <c r="D3726" i="21"/>
  <c r="D3727" i="21"/>
  <c r="D3728" i="21"/>
  <c r="D3729" i="21"/>
  <c r="D3730" i="21"/>
  <c r="D3731" i="21"/>
  <c r="D3732" i="21"/>
  <c r="D3733" i="21"/>
  <c r="D3734" i="21"/>
  <c r="D3735" i="21"/>
  <c r="D3736" i="21"/>
  <c r="D3737" i="21"/>
  <c r="D3738" i="21"/>
  <c r="D3739" i="21"/>
  <c r="D3740" i="21"/>
  <c r="D3741" i="21"/>
  <c r="D3742" i="21"/>
  <c r="D3743" i="21"/>
  <c r="D3744" i="21"/>
  <c r="D3745" i="21"/>
  <c r="D3746" i="21"/>
  <c r="D3747" i="21"/>
  <c r="D3748" i="21"/>
  <c r="D3749" i="21"/>
  <c r="D3750" i="21"/>
  <c r="D3751" i="21"/>
  <c r="D3752" i="21"/>
  <c r="D3753" i="21"/>
  <c r="D3754" i="21"/>
  <c r="D3755" i="21"/>
  <c r="D3756" i="21"/>
  <c r="D3757" i="21"/>
  <c r="D3758" i="21"/>
  <c r="D3759" i="21"/>
  <c r="D3760" i="21"/>
  <c r="D3761" i="21"/>
  <c r="D3762" i="21"/>
  <c r="D3763" i="21"/>
  <c r="D3764" i="21"/>
  <c r="D3765" i="21"/>
  <c r="D3766" i="21"/>
  <c r="D3767" i="21"/>
  <c r="D3768" i="21"/>
  <c r="D3769" i="21"/>
  <c r="D3770" i="21"/>
  <c r="D3771" i="21"/>
  <c r="D3772" i="21"/>
  <c r="D3773" i="21"/>
  <c r="D3774" i="21"/>
  <c r="D3775" i="21"/>
  <c r="D3776" i="21"/>
  <c r="D3777" i="21"/>
  <c r="D3778" i="21"/>
  <c r="D3779" i="21"/>
  <c r="D3780" i="21"/>
  <c r="D3781" i="21"/>
  <c r="D3782" i="21"/>
  <c r="D3783" i="21"/>
  <c r="D3784" i="21"/>
  <c r="D3785" i="21"/>
  <c r="D3786" i="21"/>
  <c r="D3787" i="21"/>
  <c r="D3788" i="21"/>
  <c r="D3789" i="21"/>
  <c r="D3790" i="21"/>
  <c r="D3791" i="21"/>
  <c r="D3792" i="21"/>
  <c r="D3793" i="21"/>
  <c r="D3794" i="21"/>
  <c r="D3795" i="21"/>
  <c r="D3796" i="21"/>
  <c r="D3797" i="21"/>
  <c r="D3798" i="21"/>
  <c r="D3799" i="21"/>
  <c r="D3800" i="21"/>
  <c r="D3801" i="21"/>
  <c r="D3802" i="21"/>
  <c r="D3803" i="21"/>
  <c r="D3804" i="21"/>
  <c r="D3805" i="21"/>
  <c r="D3806" i="21"/>
  <c r="D3807" i="21"/>
  <c r="D3808" i="21"/>
  <c r="D3809" i="21"/>
  <c r="D3810" i="21"/>
  <c r="D3811" i="21"/>
  <c r="D3812" i="21"/>
  <c r="D3813" i="21"/>
  <c r="D3814" i="21"/>
  <c r="D3815" i="21"/>
  <c r="D3816" i="21"/>
  <c r="D3817" i="21"/>
  <c r="D3818" i="21"/>
  <c r="D3819" i="21"/>
  <c r="D3820" i="21"/>
  <c r="D3821" i="21"/>
  <c r="D3822" i="21"/>
  <c r="D3823" i="21"/>
  <c r="D3824" i="21"/>
  <c r="D3825" i="21"/>
  <c r="D3826" i="21"/>
  <c r="D3827" i="21"/>
  <c r="D3828" i="21"/>
  <c r="D3829" i="21"/>
  <c r="D3830" i="21"/>
  <c r="D3831" i="21"/>
  <c r="D3832" i="21"/>
  <c r="D3833" i="21"/>
  <c r="D3834" i="21"/>
  <c r="D3835" i="21"/>
  <c r="D3836" i="21"/>
  <c r="D3837" i="21"/>
  <c r="D3838" i="21"/>
  <c r="D3839" i="21"/>
  <c r="D3840" i="21"/>
  <c r="D3841" i="21"/>
  <c r="D3842" i="21"/>
  <c r="D3843" i="21"/>
  <c r="D3844" i="21"/>
  <c r="D3845" i="21"/>
  <c r="D3846" i="21"/>
  <c r="D3847" i="21"/>
  <c r="D3848" i="21"/>
  <c r="D3849" i="21"/>
  <c r="D3850" i="21"/>
  <c r="D3851" i="21"/>
  <c r="D3852" i="21"/>
  <c r="D3853" i="21"/>
  <c r="D3854" i="21"/>
  <c r="D3855" i="21"/>
  <c r="D3856" i="21"/>
  <c r="D3857" i="21"/>
  <c r="D3858" i="21"/>
  <c r="D3859" i="21"/>
  <c r="D3860" i="21"/>
  <c r="D3861" i="21"/>
  <c r="D3862" i="21"/>
  <c r="D3863" i="21"/>
  <c r="D3864" i="21"/>
  <c r="D3865" i="21"/>
  <c r="D3866" i="21"/>
  <c r="D3867" i="21"/>
  <c r="D3868" i="21"/>
  <c r="D3869" i="21"/>
  <c r="D3870" i="21"/>
  <c r="D3871" i="21"/>
  <c r="D3872" i="21"/>
  <c r="D3873" i="21"/>
  <c r="D3874" i="21"/>
  <c r="D3875" i="21"/>
  <c r="D3876" i="21"/>
  <c r="D3877" i="21"/>
  <c r="D3878" i="21"/>
  <c r="D3879" i="21"/>
  <c r="D3880" i="21"/>
  <c r="D3881" i="21"/>
  <c r="D3882" i="21"/>
  <c r="D3883" i="21"/>
  <c r="D3884" i="21"/>
  <c r="D3885" i="21"/>
  <c r="D3886" i="21"/>
  <c r="D3887" i="21"/>
  <c r="D3888" i="21"/>
  <c r="D3889" i="21"/>
  <c r="D3890" i="21"/>
  <c r="D3891" i="21"/>
  <c r="D3892" i="21"/>
  <c r="D3893" i="21"/>
  <c r="D3894" i="21"/>
  <c r="D3895" i="21"/>
  <c r="D3896" i="21"/>
  <c r="D3897" i="21"/>
  <c r="D3898" i="21"/>
  <c r="D3899" i="21"/>
  <c r="D3900" i="21"/>
  <c r="D3901" i="21"/>
  <c r="D3902" i="21"/>
  <c r="D3903" i="21"/>
  <c r="D3904" i="21"/>
  <c r="D3905" i="21"/>
  <c r="D3906" i="21"/>
  <c r="D3907" i="21"/>
  <c r="D3908" i="21"/>
  <c r="D3909" i="21"/>
  <c r="D3910" i="21"/>
  <c r="D3911" i="21"/>
  <c r="D3912" i="21"/>
  <c r="D3913" i="21"/>
  <c r="D3914" i="21"/>
  <c r="D3915" i="21"/>
  <c r="D3916" i="21"/>
  <c r="D3917" i="21"/>
  <c r="D3918" i="21"/>
  <c r="D3919" i="21"/>
  <c r="D3920" i="21"/>
  <c r="D3921" i="21"/>
  <c r="D3922" i="21"/>
  <c r="D3923" i="21"/>
  <c r="D3924" i="21"/>
  <c r="D3925" i="21"/>
  <c r="D3926" i="21"/>
  <c r="D3927" i="21"/>
  <c r="D3928" i="21"/>
  <c r="D3929" i="21"/>
  <c r="C3696" i="21"/>
  <c r="C4453" i="21" s="1"/>
  <c r="B4453" i="21"/>
  <c r="C2765" i="21"/>
  <c r="D2765" i="21"/>
  <c r="F2765" i="21"/>
  <c r="D1172" i="21"/>
  <c r="D996" i="21"/>
  <c r="D997" i="21"/>
  <c r="D998" i="21"/>
  <c r="D999" i="21"/>
  <c r="D1000" i="21"/>
  <c r="D1001" i="21"/>
  <c r="D1002" i="21"/>
  <c r="D1003" i="21"/>
  <c r="D1004" i="21"/>
  <c r="D1005" i="21"/>
  <c r="D1006" i="21"/>
  <c r="D1007" i="21"/>
  <c r="D1008" i="21"/>
  <c r="D1009" i="21"/>
  <c r="D1010" i="21"/>
  <c r="D1011" i="21"/>
  <c r="D1012" i="21"/>
  <c r="D1013" i="21"/>
  <c r="D1014" i="21"/>
  <c r="D1015" i="21"/>
  <c r="D1016" i="21"/>
  <c r="D1017" i="21"/>
  <c r="D1018" i="21"/>
  <c r="D1019" i="21"/>
  <c r="D1020" i="21"/>
  <c r="D1021" i="21"/>
  <c r="D1022" i="21"/>
  <c r="D1023" i="21"/>
  <c r="D1024" i="21"/>
  <c r="D1025" i="21"/>
  <c r="D1026" i="21"/>
  <c r="D1027" i="21"/>
  <c r="D1028" i="21"/>
  <c r="D1029" i="21"/>
  <c r="D1030" i="21"/>
  <c r="D1031" i="21"/>
  <c r="D1032" i="21"/>
  <c r="D1033" i="21"/>
  <c r="D1034" i="21"/>
  <c r="D1035" i="21"/>
  <c r="D1036" i="21"/>
  <c r="D1037" i="21"/>
  <c r="D1038" i="21"/>
  <c r="D1039" i="21"/>
  <c r="D1040" i="21"/>
  <c r="D1041" i="21"/>
  <c r="D1042" i="21"/>
  <c r="D1043" i="21"/>
  <c r="D1044" i="21"/>
  <c r="D1045" i="21"/>
  <c r="D1046" i="21"/>
  <c r="D1047" i="21"/>
  <c r="D1048" i="21"/>
  <c r="D1049" i="21"/>
  <c r="D1050" i="21"/>
  <c r="D1051" i="21"/>
  <c r="D1052" i="21"/>
  <c r="D1053" i="21"/>
  <c r="D1054" i="21"/>
  <c r="D1055" i="21"/>
  <c r="D1056" i="21"/>
  <c r="D1057" i="21"/>
  <c r="D1058" i="21"/>
  <c r="D1059" i="21"/>
  <c r="D1060" i="21"/>
  <c r="D1061" i="21"/>
  <c r="D1062" i="21"/>
  <c r="D1063" i="21"/>
  <c r="D1064" i="21"/>
  <c r="D1065" i="21"/>
  <c r="D1066" i="21"/>
  <c r="D1067" i="21"/>
  <c r="D1068" i="21"/>
  <c r="D1069" i="21"/>
  <c r="D1070" i="21"/>
  <c r="D1071" i="21"/>
  <c r="D1072" i="21"/>
  <c r="D1073" i="21"/>
  <c r="D1074" i="21"/>
  <c r="D1075" i="21"/>
  <c r="D1076" i="21"/>
  <c r="D1077" i="21"/>
  <c r="D1078" i="21"/>
  <c r="D1079" i="21"/>
  <c r="D1080" i="21"/>
  <c r="D1081" i="21"/>
  <c r="D1082" i="21"/>
  <c r="D1083" i="21"/>
  <c r="D1084" i="21"/>
  <c r="D1085" i="21"/>
  <c r="D1086" i="21"/>
  <c r="D1087" i="21"/>
  <c r="D1088" i="21"/>
  <c r="D1089" i="21"/>
  <c r="D1090" i="21"/>
  <c r="D1091" i="21"/>
  <c r="D1092" i="21"/>
  <c r="D1093" i="21"/>
  <c r="D1094" i="21"/>
  <c r="D1095" i="21"/>
  <c r="D1096" i="21"/>
  <c r="D1097" i="21"/>
  <c r="D1098" i="21"/>
  <c r="D1099" i="21"/>
  <c r="D1100" i="21"/>
  <c r="D1101" i="21"/>
  <c r="D1102" i="21"/>
  <c r="D1103" i="21"/>
  <c r="D1104" i="21"/>
  <c r="D1105" i="21"/>
  <c r="D1106" i="21"/>
  <c r="D1107" i="21"/>
  <c r="D1108" i="21"/>
  <c r="D1109" i="21"/>
  <c r="D1110" i="21"/>
  <c r="D1111" i="21"/>
  <c r="D1112" i="21"/>
  <c r="D1113" i="21"/>
  <c r="D1114" i="21"/>
  <c r="D1115" i="21"/>
  <c r="D1116" i="21"/>
  <c r="D1117" i="21"/>
  <c r="D1118" i="21"/>
  <c r="D1119" i="21"/>
  <c r="D1120" i="21"/>
  <c r="D1121" i="21"/>
  <c r="D1122" i="21"/>
  <c r="D1123" i="21"/>
  <c r="D1124" i="21"/>
  <c r="D1125" i="21"/>
  <c r="D1126" i="21"/>
  <c r="D1127" i="21"/>
  <c r="D1128" i="21"/>
  <c r="D1129" i="21"/>
  <c r="D1130" i="21"/>
  <c r="D1131" i="21"/>
  <c r="D1132" i="21"/>
  <c r="D1133" i="21"/>
  <c r="D1134" i="21"/>
  <c r="D1135" i="21"/>
  <c r="D1136" i="21"/>
  <c r="D1137" i="21"/>
  <c r="D1138" i="21"/>
  <c r="D1139" i="21"/>
  <c r="D1140" i="21"/>
  <c r="D1141" i="21"/>
  <c r="D1142" i="21"/>
  <c r="D1143" i="21"/>
  <c r="D1144" i="21"/>
  <c r="D1145" i="21"/>
  <c r="D1146" i="21"/>
  <c r="D1147" i="21"/>
  <c r="D1148" i="21"/>
  <c r="D1149" i="21"/>
  <c r="D1150" i="21"/>
  <c r="D1151" i="21"/>
  <c r="D1152" i="21"/>
  <c r="D1153" i="21"/>
  <c r="D1154" i="21"/>
  <c r="D1155" i="21"/>
  <c r="D1156" i="21"/>
  <c r="D1157" i="21"/>
  <c r="D1158" i="21"/>
  <c r="D1159" i="21"/>
  <c r="D1160" i="21"/>
  <c r="D1161" i="21"/>
  <c r="D1162" i="21"/>
  <c r="D1163" i="21"/>
  <c r="D1164" i="21"/>
  <c r="D1165" i="21"/>
  <c r="D1166" i="21"/>
  <c r="D1167" i="21"/>
  <c r="D1168" i="21"/>
  <c r="D1169" i="21"/>
  <c r="D1170" i="21"/>
  <c r="D1171" i="21"/>
  <c r="D1173" i="21"/>
  <c r="D1174" i="21"/>
  <c r="D1175" i="21"/>
  <c r="D1176" i="21"/>
  <c r="D1177" i="21"/>
  <c r="D1178" i="21"/>
  <c r="D1179" i="21"/>
  <c r="D1180" i="21"/>
  <c r="D1181" i="21"/>
  <c r="D1182" i="21"/>
  <c r="D1183" i="21"/>
  <c r="D1184" i="21"/>
  <c r="D1185" i="21"/>
  <c r="D1186" i="21"/>
  <c r="D1187" i="21"/>
  <c r="D1188" i="21"/>
  <c r="D1189" i="21"/>
  <c r="D1190" i="21"/>
  <c r="D1191" i="21"/>
  <c r="D1192" i="21"/>
  <c r="D1193" i="21"/>
  <c r="D1194" i="21"/>
  <c r="D1195" i="21"/>
  <c r="B995" i="21"/>
  <c r="B1658" i="21" s="1"/>
  <c r="G2365" i="19" l="1"/>
  <c r="G1652" i="19"/>
  <c r="G2456" i="19"/>
  <c r="G2280" i="19"/>
  <c r="D3522" i="21"/>
  <c r="C3522" i="21"/>
  <c r="F3522" i="21"/>
  <c r="G1687" i="19"/>
  <c r="G1577" i="19"/>
  <c r="G1558" i="19"/>
  <c r="G1528" i="19"/>
  <c r="G1484" i="19"/>
  <c r="G2462" i="19"/>
  <c r="E2596" i="21"/>
  <c r="E912" i="35"/>
  <c r="F912" i="35"/>
  <c r="G2583" i="19"/>
  <c r="G2504" i="19"/>
  <c r="G2489" i="19"/>
  <c r="G409" i="19"/>
  <c r="G1349" i="19"/>
  <c r="F1340" i="19"/>
  <c r="G1666" i="19"/>
  <c r="G1573" i="19"/>
  <c r="G2508" i="19"/>
  <c r="G1531" i="19"/>
  <c r="G1525" i="19"/>
  <c r="G2618" i="19"/>
  <c r="G2459" i="19"/>
  <c r="F2271" i="19"/>
  <c r="B2271" i="19"/>
  <c r="E1340" i="19"/>
  <c r="G2597" i="19"/>
  <c r="E2271" i="19"/>
  <c r="G1341" i="19"/>
  <c r="B1340" i="19"/>
  <c r="G1434" i="19"/>
  <c r="G2281" i="19"/>
  <c r="D2271" i="19"/>
  <c r="G2415" i="19"/>
  <c r="H342" i="21"/>
  <c r="G2596" i="21" l="1"/>
  <c r="G1340" i="19"/>
  <c r="G2271" i="19"/>
  <c r="E212" i="35"/>
  <c r="E166" i="21" l="1"/>
  <c r="D166" i="21"/>
  <c r="C166" i="21"/>
  <c r="C32" i="36"/>
  <c r="B32" i="36" l="1"/>
  <c r="D995" i="46"/>
  <c r="D2865" i="19"/>
  <c r="C2865" i="19"/>
  <c r="J2809" i="19"/>
  <c r="I2809" i="19"/>
  <c r="J2808" i="19"/>
  <c r="I2808" i="19"/>
  <c r="J2807" i="19"/>
  <c r="I2807" i="19"/>
  <c r="J2806" i="19"/>
  <c r="I2806" i="19"/>
  <c r="J2805" i="19"/>
  <c r="I2805" i="19"/>
  <c r="J2804" i="19"/>
  <c r="I2804" i="19"/>
  <c r="J2803" i="19"/>
  <c r="I2803" i="19"/>
  <c r="J2802" i="19"/>
  <c r="I2802" i="19"/>
  <c r="J2801" i="19"/>
  <c r="I2801" i="19"/>
  <c r="G2809" i="19"/>
  <c r="F2809" i="19"/>
  <c r="G2808" i="19"/>
  <c r="F2808" i="19"/>
  <c r="G2807" i="19"/>
  <c r="F2807" i="19"/>
  <c r="G2806" i="19"/>
  <c r="F2806" i="19"/>
  <c r="G2805" i="19"/>
  <c r="F2805" i="19"/>
  <c r="G2804" i="19"/>
  <c r="F2804" i="19"/>
  <c r="G2803" i="19"/>
  <c r="F2803" i="19"/>
  <c r="G2802" i="19"/>
  <c r="F2802" i="19"/>
  <c r="G2801" i="19"/>
  <c r="F2801" i="19"/>
  <c r="D2802" i="19"/>
  <c r="D2803" i="19"/>
  <c r="D2804" i="19"/>
  <c r="D2805" i="19"/>
  <c r="D2806" i="19"/>
  <c r="D2807" i="19"/>
  <c r="D2808" i="19"/>
  <c r="D2809" i="19"/>
  <c r="D2801" i="19"/>
  <c r="C2802" i="19"/>
  <c r="C2803" i="19"/>
  <c r="C2804" i="19"/>
  <c r="C2805" i="19"/>
  <c r="C2806" i="19"/>
  <c r="C2807" i="19"/>
  <c r="C2808" i="19"/>
  <c r="C2809" i="19"/>
  <c r="C2801" i="19"/>
  <c r="B2800" i="19"/>
  <c r="B1870" i="19"/>
  <c r="C1870" i="19"/>
  <c r="D1870" i="19"/>
  <c r="E1870" i="19"/>
  <c r="F1870" i="19"/>
  <c r="B1871" i="19"/>
  <c r="C1871" i="19"/>
  <c r="D1871" i="19"/>
  <c r="E1871" i="19"/>
  <c r="F1871" i="19"/>
  <c r="B1872" i="19"/>
  <c r="C1872" i="19"/>
  <c r="D1872" i="19"/>
  <c r="E1872" i="19"/>
  <c r="F1872" i="19"/>
  <c r="B1873" i="19"/>
  <c r="C1873" i="19"/>
  <c r="D1873" i="19"/>
  <c r="E1873" i="19"/>
  <c r="F1873" i="19"/>
  <c r="B1874" i="19"/>
  <c r="C1874" i="19"/>
  <c r="D1874" i="19"/>
  <c r="E1874" i="19"/>
  <c r="F1874" i="19"/>
  <c r="B1875" i="19"/>
  <c r="C1875" i="19"/>
  <c r="D1875" i="19"/>
  <c r="E1875" i="19"/>
  <c r="F1875" i="19"/>
  <c r="B1876" i="19"/>
  <c r="C1876" i="19"/>
  <c r="D1876" i="19"/>
  <c r="E1876" i="19"/>
  <c r="F1876" i="19"/>
  <c r="B1877" i="19"/>
  <c r="C1877" i="19"/>
  <c r="D1877" i="19"/>
  <c r="E1877" i="19"/>
  <c r="F1877" i="19"/>
  <c r="B1878" i="19"/>
  <c r="C1878" i="19"/>
  <c r="D1878" i="19"/>
  <c r="E1878" i="19"/>
  <c r="F1878" i="19"/>
  <c r="B1879" i="19"/>
  <c r="C1879" i="19"/>
  <c r="D1879" i="19"/>
  <c r="E1879" i="19"/>
  <c r="F1879" i="19"/>
  <c r="B1880" i="19"/>
  <c r="C1880" i="19"/>
  <c r="D1880" i="19"/>
  <c r="E1880" i="19"/>
  <c r="F1880" i="19"/>
  <c r="B1881" i="19"/>
  <c r="C1881" i="19"/>
  <c r="D1881" i="19"/>
  <c r="E1881" i="19"/>
  <c r="F1881" i="19"/>
  <c r="B1882" i="19"/>
  <c r="C1882" i="19"/>
  <c r="D1882" i="19"/>
  <c r="E1882" i="19"/>
  <c r="F1882" i="19"/>
  <c r="B1883" i="19"/>
  <c r="C1883" i="19"/>
  <c r="D1883" i="19"/>
  <c r="E1883" i="19"/>
  <c r="F1883" i="19"/>
  <c r="B1884" i="19"/>
  <c r="C1884" i="19"/>
  <c r="D1884" i="19"/>
  <c r="E1884" i="19"/>
  <c r="F1884" i="19"/>
  <c r="B1885" i="19"/>
  <c r="C1885" i="19"/>
  <c r="D1885" i="19"/>
  <c r="E1885" i="19"/>
  <c r="F1885" i="19"/>
  <c r="B1886" i="19"/>
  <c r="C1886" i="19"/>
  <c r="D1886" i="19"/>
  <c r="E1886" i="19"/>
  <c r="F1886" i="19"/>
  <c r="B1887" i="19"/>
  <c r="C1887" i="19"/>
  <c r="D1887" i="19"/>
  <c r="E1887" i="19"/>
  <c r="F1887" i="19"/>
  <c r="B1888" i="19"/>
  <c r="C1888" i="19"/>
  <c r="D1888" i="19"/>
  <c r="E1888" i="19"/>
  <c r="F1888" i="19"/>
  <c r="B1889" i="19"/>
  <c r="C1889" i="19"/>
  <c r="D1889" i="19"/>
  <c r="E1889" i="19"/>
  <c r="F1889" i="19"/>
  <c r="B1890" i="19"/>
  <c r="C1890" i="19"/>
  <c r="D1890" i="19"/>
  <c r="E1890" i="19"/>
  <c r="F1890" i="19"/>
  <c r="B1891" i="19"/>
  <c r="C1891" i="19"/>
  <c r="D1891" i="19"/>
  <c r="E1891" i="19"/>
  <c r="F1891" i="19"/>
  <c r="B1892" i="19"/>
  <c r="C1892" i="19"/>
  <c r="D1892" i="19"/>
  <c r="E1892" i="19"/>
  <c r="F1892" i="19"/>
  <c r="B1893" i="19"/>
  <c r="C1893" i="19"/>
  <c r="D1893" i="19"/>
  <c r="E1893" i="19"/>
  <c r="F1893" i="19"/>
  <c r="B1894" i="19"/>
  <c r="C1894" i="19"/>
  <c r="D1894" i="19"/>
  <c r="E1894" i="19"/>
  <c r="F1894" i="19"/>
  <c r="B1895" i="19"/>
  <c r="C1895" i="19"/>
  <c r="D1895" i="19"/>
  <c r="E1895" i="19"/>
  <c r="F1895" i="19"/>
  <c r="B1896" i="19"/>
  <c r="C1896" i="19"/>
  <c r="D1896" i="19"/>
  <c r="E1896" i="19"/>
  <c r="F1896" i="19"/>
  <c r="B1897" i="19"/>
  <c r="C1897" i="19"/>
  <c r="D1897" i="19"/>
  <c r="E1897" i="19"/>
  <c r="F1897" i="19"/>
  <c r="B1898" i="19"/>
  <c r="C1898" i="19"/>
  <c r="D1898" i="19"/>
  <c r="E1898" i="19"/>
  <c r="F1898" i="19"/>
  <c r="B1899" i="19"/>
  <c r="C1899" i="19"/>
  <c r="D1899" i="19"/>
  <c r="E1899" i="19"/>
  <c r="F1899" i="19"/>
  <c r="B1900" i="19"/>
  <c r="C1900" i="19"/>
  <c r="D1900" i="19"/>
  <c r="E1900" i="19"/>
  <c r="F1900" i="19"/>
  <c r="B1901" i="19"/>
  <c r="C1901" i="19"/>
  <c r="D1901" i="19"/>
  <c r="E1901" i="19"/>
  <c r="F1901" i="19"/>
  <c r="B1902" i="19"/>
  <c r="C1902" i="19"/>
  <c r="D1902" i="19"/>
  <c r="E1902" i="19"/>
  <c r="F1902" i="19"/>
  <c r="B1903" i="19"/>
  <c r="C1903" i="19"/>
  <c r="D1903" i="19"/>
  <c r="E1903" i="19"/>
  <c r="F1903" i="19"/>
  <c r="B1904" i="19"/>
  <c r="C1904" i="19"/>
  <c r="D1904" i="19"/>
  <c r="E1904" i="19"/>
  <c r="F1904" i="19"/>
  <c r="B1905" i="19"/>
  <c r="C1905" i="19"/>
  <c r="D1905" i="19"/>
  <c r="E1905" i="19"/>
  <c r="F1905" i="19"/>
  <c r="B1906" i="19"/>
  <c r="C1906" i="19"/>
  <c r="D1906" i="19"/>
  <c r="E1906" i="19"/>
  <c r="F1906" i="19"/>
  <c r="B1907" i="19"/>
  <c r="C1907" i="19"/>
  <c r="D1907" i="19"/>
  <c r="E1907" i="19"/>
  <c r="F1907" i="19"/>
  <c r="B1908" i="19"/>
  <c r="C1908" i="19"/>
  <c r="D1908" i="19"/>
  <c r="E1908" i="19"/>
  <c r="F1908" i="19"/>
  <c r="B1909" i="19"/>
  <c r="C1909" i="19"/>
  <c r="D1909" i="19"/>
  <c r="E1909" i="19"/>
  <c r="F1909" i="19"/>
  <c r="B1910" i="19"/>
  <c r="C1910" i="19"/>
  <c r="D1910" i="19"/>
  <c r="E1910" i="19"/>
  <c r="F1910" i="19"/>
  <c r="B1911" i="19"/>
  <c r="C1911" i="19"/>
  <c r="D1911" i="19"/>
  <c r="E1911" i="19"/>
  <c r="F1911" i="19"/>
  <c r="B1912" i="19"/>
  <c r="C1912" i="19"/>
  <c r="D1912" i="19"/>
  <c r="E1912" i="19"/>
  <c r="F1912" i="19"/>
  <c r="B1913" i="19"/>
  <c r="C1913" i="19"/>
  <c r="D1913" i="19"/>
  <c r="E1913" i="19"/>
  <c r="F1913" i="19"/>
  <c r="B1914" i="19"/>
  <c r="C1914" i="19"/>
  <c r="D1914" i="19"/>
  <c r="E1914" i="19"/>
  <c r="F1914" i="19"/>
  <c r="B1915" i="19"/>
  <c r="C1915" i="19"/>
  <c r="D1915" i="19"/>
  <c r="E1915" i="19"/>
  <c r="F1915" i="19"/>
  <c r="B1916" i="19"/>
  <c r="C1916" i="19"/>
  <c r="D1916" i="19"/>
  <c r="E1916" i="19"/>
  <c r="F1916" i="19"/>
  <c r="B1917" i="19"/>
  <c r="C1917" i="19"/>
  <c r="D1917" i="19"/>
  <c r="E1917" i="19"/>
  <c r="F1917" i="19"/>
  <c r="B1918" i="19"/>
  <c r="C1918" i="19"/>
  <c r="D1918" i="19"/>
  <c r="E1918" i="19"/>
  <c r="F1918" i="19"/>
  <c r="B1919" i="19"/>
  <c r="C1919" i="19"/>
  <c r="D1919" i="19"/>
  <c r="E1919" i="19"/>
  <c r="F1919" i="19"/>
  <c r="B1920" i="19"/>
  <c r="C1920" i="19"/>
  <c r="D1920" i="19"/>
  <c r="E1920" i="19"/>
  <c r="F1920" i="19"/>
  <c r="B1921" i="19"/>
  <c r="C1921" i="19"/>
  <c r="D1921" i="19"/>
  <c r="E1921" i="19"/>
  <c r="F1921" i="19"/>
  <c r="B1922" i="19"/>
  <c r="C1922" i="19"/>
  <c r="D1922" i="19"/>
  <c r="E1922" i="19"/>
  <c r="F1922" i="19"/>
  <c r="B1923" i="19"/>
  <c r="C1923" i="19"/>
  <c r="D1923" i="19"/>
  <c r="E1923" i="19"/>
  <c r="F1923" i="19"/>
  <c r="B1924" i="19"/>
  <c r="C1924" i="19"/>
  <c r="D1924" i="19"/>
  <c r="E1924" i="19"/>
  <c r="F1924" i="19"/>
  <c r="B1925" i="19"/>
  <c r="C1925" i="19"/>
  <c r="D1925" i="19"/>
  <c r="E1925" i="19"/>
  <c r="F1925" i="19"/>
  <c r="B1926" i="19"/>
  <c r="C1926" i="19"/>
  <c r="D1926" i="19"/>
  <c r="E1926" i="19"/>
  <c r="F1926" i="19"/>
  <c r="B1927" i="19"/>
  <c r="C1927" i="19"/>
  <c r="D1927" i="19"/>
  <c r="E1927" i="19"/>
  <c r="F1927" i="19"/>
  <c r="B1928" i="19"/>
  <c r="C1928" i="19"/>
  <c r="D1928" i="19"/>
  <c r="E1928" i="19"/>
  <c r="F1928" i="19"/>
  <c r="B1929" i="19"/>
  <c r="C1929" i="19"/>
  <c r="D1929" i="19"/>
  <c r="E1929" i="19"/>
  <c r="F1929" i="19"/>
  <c r="B1930" i="19"/>
  <c r="C1930" i="19"/>
  <c r="D1930" i="19"/>
  <c r="E1930" i="19"/>
  <c r="F1930" i="19"/>
  <c r="B1931" i="19"/>
  <c r="C1931" i="19"/>
  <c r="D1931" i="19"/>
  <c r="E1931" i="19"/>
  <c r="F1931" i="19"/>
  <c r="B1932" i="19"/>
  <c r="C1932" i="19"/>
  <c r="D1932" i="19"/>
  <c r="E1932" i="19"/>
  <c r="F1932" i="19"/>
  <c r="B1933" i="19"/>
  <c r="C1933" i="19"/>
  <c r="D1933" i="19"/>
  <c r="E1933" i="19"/>
  <c r="F1933" i="19"/>
  <c r="B1934" i="19"/>
  <c r="C1934" i="19"/>
  <c r="D1934" i="19"/>
  <c r="E1934" i="19"/>
  <c r="F1934" i="19"/>
  <c r="B1935" i="19"/>
  <c r="C1935" i="19"/>
  <c r="D1935" i="19"/>
  <c r="E1935" i="19"/>
  <c r="F1935" i="19"/>
  <c r="B1936" i="19"/>
  <c r="C1936" i="19"/>
  <c r="D1936" i="19"/>
  <c r="E1936" i="19"/>
  <c r="F1936" i="19"/>
  <c r="B1937" i="19"/>
  <c r="C1937" i="19"/>
  <c r="D1937" i="19"/>
  <c r="E1937" i="19"/>
  <c r="F1937" i="19"/>
  <c r="B1938" i="19"/>
  <c r="C1938" i="19"/>
  <c r="D1938" i="19"/>
  <c r="E1938" i="19"/>
  <c r="F1938" i="19"/>
  <c r="B1939" i="19"/>
  <c r="C1939" i="19"/>
  <c r="D1939" i="19"/>
  <c r="E1939" i="19"/>
  <c r="F1939" i="19"/>
  <c r="B1940" i="19"/>
  <c r="C1940" i="19"/>
  <c r="D1940" i="19"/>
  <c r="E1940" i="19"/>
  <c r="F1940" i="19"/>
  <c r="B1941" i="19"/>
  <c r="C1941" i="19"/>
  <c r="D1941" i="19"/>
  <c r="E1941" i="19"/>
  <c r="F1941" i="19"/>
  <c r="B1942" i="19"/>
  <c r="C1942" i="19"/>
  <c r="D1942" i="19"/>
  <c r="E1942" i="19"/>
  <c r="F1942" i="19"/>
  <c r="B1943" i="19"/>
  <c r="C1943" i="19"/>
  <c r="D1943" i="19"/>
  <c r="E1943" i="19"/>
  <c r="F1943" i="19"/>
  <c r="B1944" i="19"/>
  <c r="C1944" i="19"/>
  <c r="D1944" i="19"/>
  <c r="E1944" i="19"/>
  <c r="F1944" i="19"/>
  <c r="B1945" i="19"/>
  <c r="C1945" i="19"/>
  <c r="D1945" i="19"/>
  <c r="E1945" i="19"/>
  <c r="F1945" i="19"/>
  <c r="B1946" i="19"/>
  <c r="C1946" i="19"/>
  <c r="D1946" i="19"/>
  <c r="E1946" i="19"/>
  <c r="F1946" i="19"/>
  <c r="B1947" i="19"/>
  <c r="C1947" i="19"/>
  <c r="D1947" i="19"/>
  <c r="E1947" i="19"/>
  <c r="F1947" i="19"/>
  <c r="B1948" i="19"/>
  <c r="C1948" i="19"/>
  <c r="D1948" i="19"/>
  <c r="E1948" i="19"/>
  <c r="F1948" i="19"/>
  <c r="B1949" i="19"/>
  <c r="C1949" i="19"/>
  <c r="D1949" i="19"/>
  <c r="E1949" i="19"/>
  <c r="F1949" i="19"/>
  <c r="B1950" i="19"/>
  <c r="C1950" i="19"/>
  <c r="D1950" i="19"/>
  <c r="E1950" i="19"/>
  <c r="F1950" i="19"/>
  <c r="B1951" i="19"/>
  <c r="C1951" i="19"/>
  <c r="D1951" i="19"/>
  <c r="E1951" i="19"/>
  <c r="F1951" i="19"/>
  <c r="B1952" i="19"/>
  <c r="C1952" i="19"/>
  <c r="D1952" i="19"/>
  <c r="E1952" i="19"/>
  <c r="F1952" i="19"/>
  <c r="B1953" i="19"/>
  <c r="C1953" i="19"/>
  <c r="D1953" i="19"/>
  <c r="E1953" i="19"/>
  <c r="F1953" i="19"/>
  <c r="B1954" i="19"/>
  <c r="C1954" i="19"/>
  <c r="D1954" i="19"/>
  <c r="E1954" i="19"/>
  <c r="F1954" i="19"/>
  <c r="B1955" i="19"/>
  <c r="C1955" i="19"/>
  <c r="D1955" i="19"/>
  <c r="E1955" i="19"/>
  <c r="F1955" i="19"/>
  <c r="B1956" i="19"/>
  <c r="C1956" i="19"/>
  <c r="D1956" i="19"/>
  <c r="E1956" i="19"/>
  <c r="F1956" i="19"/>
  <c r="B1957" i="19"/>
  <c r="C1957" i="19"/>
  <c r="D1957" i="19"/>
  <c r="E1957" i="19"/>
  <c r="F1957" i="19"/>
  <c r="B1958" i="19"/>
  <c r="C1958" i="19"/>
  <c r="D1958" i="19"/>
  <c r="E1958" i="19"/>
  <c r="F1958" i="19"/>
  <c r="B1959" i="19"/>
  <c r="C1959" i="19"/>
  <c r="D1959" i="19"/>
  <c r="E1959" i="19"/>
  <c r="F1959" i="19"/>
  <c r="B1960" i="19"/>
  <c r="C1960" i="19"/>
  <c r="D1960" i="19"/>
  <c r="E1960" i="19"/>
  <c r="F1960" i="19"/>
  <c r="B1961" i="19"/>
  <c r="C1961" i="19"/>
  <c r="D1961" i="19"/>
  <c r="E1961" i="19"/>
  <c r="F1961" i="19"/>
  <c r="B1962" i="19"/>
  <c r="C1962" i="19"/>
  <c r="D1962" i="19"/>
  <c r="E1962" i="19"/>
  <c r="F1962" i="19"/>
  <c r="B1963" i="19"/>
  <c r="C1963" i="19"/>
  <c r="D1963" i="19"/>
  <c r="E1963" i="19"/>
  <c r="F1963" i="19"/>
  <c r="B1964" i="19"/>
  <c r="C1964" i="19"/>
  <c r="D1964" i="19"/>
  <c r="E1964" i="19"/>
  <c r="F1964" i="19"/>
  <c r="B1965" i="19"/>
  <c r="C1965" i="19"/>
  <c r="D1965" i="19"/>
  <c r="E1965" i="19"/>
  <c r="F1965" i="19"/>
  <c r="B1966" i="19"/>
  <c r="C1966" i="19"/>
  <c r="D1966" i="19"/>
  <c r="E1966" i="19"/>
  <c r="F1966" i="19"/>
  <c r="B1967" i="19"/>
  <c r="C1967" i="19"/>
  <c r="D1967" i="19"/>
  <c r="E1967" i="19"/>
  <c r="F1967" i="19"/>
  <c r="B1968" i="19"/>
  <c r="C1968" i="19"/>
  <c r="D1968" i="19"/>
  <c r="E1968" i="19"/>
  <c r="F1968" i="19"/>
  <c r="B1969" i="19"/>
  <c r="C1969" i="19"/>
  <c r="D1969" i="19"/>
  <c r="E1969" i="19"/>
  <c r="F1969" i="19"/>
  <c r="B1970" i="19"/>
  <c r="C1970" i="19"/>
  <c r="D1970" i="19"/>
  <c r="E1970" i="19"/>
  <c r="F1970" i="19"/>
  <c r="B1971" i="19"/>
  <c r="C1971" i="19"/>
  <c r="D1971" i="19"/>
  <c r="E1971" i="19"/>
  <c r="F1971" i="19"/>
  <c r="B1972" i="19"/>
  <c r="C1972" i="19"/>
  <c r="D1972" i="19"/>
  <c r="E1972" i="19"/>
  <c r="F1972" i="19"/>
  <c r="B1973" i="19"/>
  <c r="C1973" i="19"/>
  <c r="D1973" i="19"/>
  <c r="E1973" i="19"/>
  <c r="F1973" i="19"/>
  <c r="B1974" i="19"/>
  <c r="C1974" i="19"/>
  <c r="D1974" i="19"/>
  <c r="E1974" i="19"/>
  <c r="F1974" i="19"/>
  <c r="B1975" i="19"/>
  <c r="C1975" i="19"/>
  <c r="D1975" i="19"/>
  <c r="E1975" i="19"/>
  <c r="F1975" i="19"/>
  <c r="B1976" i="19"/>
  <c r="C1976" i="19"/>
  <c r="D1976" i="19"/>
  <c r="E1976" i="19"/>
  <c r="F1976" i="19"/>
  <c r="B1977" i="19"/>
  <c r="C1977" i="19"/>
  <c r="D1977" i="19"/>
  <c r="E1977" i="19"/>
  <c r="F1977" i="19"/>
  <c r="B1978" i="19"/>
  <c r="C1978" i="19"/>
  <c r="D1978" i="19"/>
  <c r="E1978" i="19"/>
  <c r="F1978" i="19"/>
  <c r="B1979" i="19"/>
  <c r="C1979" i="19"/>
  <c r="D1979" i="19"/>
  <c r="E1979" i="19"/>
  <c r="F1979" i="19"/>
  <c r="B1980" i="19"/>
  <c r="C1980" i="19"/>
  <c r="D1980" i="19"/>
  <c r="E1980" i="19"/>
  <c r="F1980" i="19"/>
  <c r="B1981" i="19"/>
  <c r="C1981" i="19"/>
  <c r="D1981" i="19"/>
  <c r="E1981" i="19"/>
  <c r="F1981" i="19"/>
  <c r="B1982" i="19"/>
  <c r="C1982" i="19"/>
  <c r="D1982" i="19"/>
  <c r="E1982" i="19"/>
  <c r="F1982" i="19"/>
  <c r="B1983" i="19"/>
  <c r="C1983" i="19"/>
  <c r="D1983" i="19"/>
  <c r="E1983" i="19"/>
  <c r="F1983" i="19"/>
  <c r="B1984" i="19"/>
  <c r="C1984" i="19"/>
  <c r="D1984" i="19"/>
  <c r="E1984" i="19"/>
  <c r="F1984" i="19"/>
  <c r="B1985" i="19"/>
  <c r="C1985" i="19"/>
  <c r="D1985" i="19"/>
  <c r="E1985" i="19"/>
  <c r="F1985" i="19"/>
  <c r="B1986" i="19"/>
  <c r="C1986" i="19"/>
  <c r="D1986" i="19"/>
  <c r="E1986" i="19"/>
  <c r="F1986" i="19"/>
  <c r="B1987" i="19"/>
  <c r="C1987" i="19"/>
  <c r="D1987" i="19"/>
  <c r="E1987" i="19"/>
  <c r="F1987" i="19"/>
  <c r="B1988" i="19"/>
  <c r="C1988" i="19"/>
  <c r="D1988" i="19"/>
  <c r="E1988" i="19"/>
  <c r="F1988" i="19"/>
  <c r="B1989" i="19"/>
  <c r="C1989" i="19"/>
  <c r="D1989" i="19"/>
  <c r="E1989" i="19"/>
  <c r="F1989" i="19"/>
  <c r="B1990" i="19"/>
  <c r="C1990" i="19"/>
  <c r="D1990" i="19"/>
  <c r="E1990" i="19"/>
  <c r="F1990" i="19"/>
  <c r="B1991" i="19"/>
  <c r="C1991" i="19"/>
  <c r="D1991" i="19"/>
  <c r="E1991" i="19"/>
  <c r="F1991" i="19"/>
  <c r="B1992" i="19"/>
  <c r="C1992" i="19"/>
  <c r="D1992" i="19"/>
  <c r="E1992" i="19"/>
  <c r="F1992" i="19"/>
  <c r="B1993" i="19"/>
  <c r="C1993" i="19"/>
  <c r="D1993" i="19"/>
  <c r="E1993" i="19"/>
  <c r="F1993" i="19"/>
  <c r="B1994" i="19"/>
  <c r="C1994" i="19"/>
  <c r="D1994" i="19"/>
  <c r="E1994" i="19"/>
  <c r="F1994" i="19"/>
  <c r="B1995" i="19"/>
  <c r="C1995" i="19"/>
  <c r="D1995" i="19"/>
  <c r="E1995" i="19"/>
  <c r="F1995" i="19"/>
  <c r="B1996" i="19"/>
  <c r="C1996" i="19"/>
  <c r="D1996" i="19"/>
  <c r="E1996" i="19"/>
  <c r="F1996" i="19"/>
  <c r="B1997" i="19"/>
  <c r="C1997" i="19"/>
  <c r="D1997" i="19"/>
  <c r="E1997" i="19"/>
  <c r="F1997" i="19"/>
  <c r="B1998" i="19"/>
  <c r="C1998" i="19"/>
  <c r="D1998" i="19"/>
  <c r="E1998" i="19"/>
  <c r="F1998" i="19"/>
  <c r="B1999" i="19"/>
  <c r="C1999" i="19"/>
  <c r="D1999" i="19"/>
  <c r="E1999" i="19"/>
  <c r="F1999" i="19"/>
  <c r="B2000" i="19"/>
  <c r="C2000" i="19"/>
  <c r="D2000" i="19"/>
  <c r="E2000" i="19"/>
  <c r="F2000" i="19"/>
  <c r="B2001" i="19"/>
  <c r="C2001" i="19"/>
  <c r="D2001" i="19"/>
  <c r="E2001" i="19"/>
  <c r="F2001" i="19"/>
  <c r="B2002" i="19"/>
  <c r="C2002" i="19"/>
  <c r="D2002" i="19"/>
  <c r="E2002" i="19"/>
  <c r="F2002" i="19"/>
  <c r="B2003" i="19"/>
  <c r="C2003" i="19"/>
  <c r="D2003" i="19"/>
  <c r="E2003" i="19"/>
  <c r="F2003" i="19"/>
  <c r="B2004" i="19"/>
  <c r="C2004" i="19"/>
  <c r="D2004" i="19"/>
  <c r="E2004" i="19"/>
  <c r="F2004" i="19"/>
  <c r="B2005" i="19"/>
  <c r="C2005" i="19"/>
  <c r="D2005" i="19"/>
  <c r="E2005" i="19"/>
  <c r="F2005" i="19"/>
  <c r="B2006" i="19"/>
  <c r="C2006" i="19"/>
  <c r="D2006" i="19"/>
  <c r="E2006" i="19"/>
  <c r="F2006" i="19"/>
  <c r="B2007" i="19"/>
  <c r="C2007" i="19"/>
  <c r="D2007" i="19"/>
  <c r="E2007" i="19"/>
  <c r="F2007" i="19"/>
  <c r="B2008" i="19"/>
  <c r="C2008" i="19"/>
  <c r="D2008" i="19"/>
  <c r="E2008" i="19"/>
  <c r="F2008" i="19"/>
  <c r="B2009" i="19"/>
  <c r="C2009" i="19"/>
  <c r="D2009" i="19"/>
  <c r="E2009" i="19"/>
  <c r="F2009" i="19"/>
  <c r="B2010" i="19"/>
  <c r="C2010" i="19"/>
  <c r="D2010" i="19"/>
  <c r="E2010" i="19"/>
  <c r="F2010" i="19"/>
  <c r="B2011" i="19"/>
  <c r="C2011" i="19"/>
  <c r="D2011" i="19"/>
  <c r="E2011" i="19"/>
  <c r="F2011" i="19"/>
  <c r="B2012" i="19"/>
  <c r="C2012" i="19"/>
  <c r="D2012" i="19"/>
  <c r="E2012" i="19"/>
  <c r="F2012" i="19"/>
  <c r="B2013" i="19"/>
  <c r="C2013" i="19"/>
  <c r="D2013" i="19"/>
  <c r="E2013" i="19"/>
  <c r="F2013" i="19"/>
  <c r="B2014" i="19"/>
  <c r="C2014" i="19"/>
  <c r="D2014" i="19"/>
  <c r="E2014" i="19"/>
  <c r="F2014" i="19"/>
  <c r="B2015" i="19"/>
  <c r="C2015" i="19"/>
  <c r="D2015" i="19"/>
  <c r="E2015" i="19"/>
  <c r="F2015" i="19"/>
  <c r="B2016" i="19"/>
  <c r="C2016" i="19"/>
  <c r="D2016" i="19"/>
  <c r="E2016" i="19"/>
  <c r="F2016" i="19"/>
  <c r="B2017" i="19"/>
  <c r="C2017" i="19"/>
  <c r="D2017" i="19"/>
  <c r="E2017" i="19"/>
  <c r="F2017" i="19"/>
  <c r="B2018" i="19"/>
  <c r="C2018" i="19"/>
  <c r="D2018" i="19"/>
  <c r="E2018" i="19"/>
  <c r="F2018" i="19"/>
  <c r="B2019" i="19"/>
  <c r="C2019" i="19"/>
  <c r="D2019" i="19"/>
  <c r="E2019" i="19"/>
  <c r="F2019" i="19"/>
  <c r="B2020" i="19"/>
  <c r="C2020" i="19"/>
  <c r="D2020" i="19"/>
  <c r="E2020" i="19"/>
  <c r="F2020" i="19"/>
  <c r="B2021" i="19"/>
  <c r="C2021" i="19"/>
  <c r="D2021" i="19"/>
  <c r="E2021" i="19"/>
  <c r="F2021" i="19"/>
  <c r="B2022" i="19"/>
  <c r="C2022" i="19"/>
  <c r="D2022" i="19"/>
  <c r="E2022" i="19"/>
  <c r="F2022" i="19"/>
  <c r="B2023" i="19"/>
  <c r="C2023" i="19"/>
  <c r="D2023" i="19"/>
  <c r="E2023" i="19"/>
  <c r="F2023" i="19"/>
  <c r="B2024" i="19"/>
  <c r="C2024" i="19"/>
  <c r="D2024" i="19"/>
  <c r="E2024" i="19"/>
  <c r="F2024" i="19"/>
  <c r="B2025" i="19"/>
  <c r="C2025" i="19"/>
  <c r="D2025" i="19"/>
  <c r="E2025" i="19"/>
  <c r="F2025" i="19"/>
  <c r="B2026" i="19"/>
  <c r="C2026" i="19"/>
  <c r="D2026" i="19"/>
  <c r="E2026" i="19"/>
  <c r="F2026" i="19"/>
  <c r="B2027" i="19"/>
  <c r="C2027" i="19"/>
  <c r="D2027" i="19"/>
  <c r="E2027" i="19"/>
  <c r="F2027" i="19"/>
  <c r="B2028" i="19"/>
  <c r="C2028" i="19"/>
  <c r="D2028" i="19"/>
  <c r="E2028" i="19"/>
  <c r="F2028" i="19"/>
  <c r="B2029" i="19"/>
  <c r="C2029" i="19"/>
  <c r="D2029" i="19"/>
  <c r="E2029" i="19"/>
  <c r="F2029" i="19"/>
  <c r="B2030" i="19"/>
  <c r="C2030" i="19"/>
  <c r="D2030" i="19"/>
  <c r="E2030" i="19"/>
  <c r="F2030" i="19"/>
  <c r="B2031" i="19"/>
  <c r="C2031" i="19"/>
  <c r="D2031" i="19"/>
  <c r="E2031" i="19"/>
  <c r="F2031" i="19"/>
  <c r="B2032" i="19"/>
  <c r="C2032" i="19"/>
  <c r="D2032" i="19"/>
  <c r="E2032" i="19"/>
  <c r="F2032" i="19"/>
  <c r="B2033" i="19"/>
  <c r="C2033" i="19"/>
  <c r="D2033" i="19"/>
  <c r="E2033" i="19"/>
  <c r="F2033" i="19"/>
  <c r="B2034" i="19"/>
  <c r="C2034" i="19"/>
  <c r="D2034" i="19"/>
  <c r="E2034" i="19"/>
  <c r="F2034" i="19"/>
  <c r="B2035" i="19"/>
  <c r="C2035" i="19"/>
  <c r="D2035" i="19"/>
  <c r="E2035" i="19"/>
  <c r="F2035" i="19"/>
  <c r="B2036" i="19"/>
  <c r="C2036" i="19"/>
  <c r="D2036" i="19"/>
  <c r="E2036" i="19"/>
  <c r="F2036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G104" i="19"/>
  <c r="G105" i="19"/>
  <c r="G106" i="19"/>
  <c r="G107" i="19"/>
  <c r="G108" i="19"/>
  <c r="G109" i="19"/>
  <c r="G110" i="19"/>
  <c r="G111" i="19"/>
  <c r="G112" i="19"/>
  <c r="G113" i="19"/>
  <c r="G114" i="19"/>
  <c r="G115" i="19"/>
  <c r="G116" i="19"/>
  <c r="G117" i="19"/>
  <c r="G118" i="19"/>
  <c r="G119" i="19"/>
  <c r="G120" i="19"/>
  <c r="G121" i="19"/>
  <c r="G122" i="19"/>
  <c r="G123" i="19"/>
  <c r="G124" i="19"/>
  <c r="G125" i="19"/>
  <c r="G126" i="19"/>
  <c r="G127" i="19"/>
  <c r="G128" i="19"/>
  <c r="G129" i="19"/>
  <c r="G130" i="19"/>
  <c r="G131" i="19"/>
  <c r="G132" i="19"/>
  <c r="G133" i="19"/>
  <c r="G134" i="19"/>
  <c r="G135" i="19"/>
  <c r="G136" i="19"/>
  <c r="G137" i="19"/>
  <c r="G138" i="19"/>
  <c r="G139" i="19"/>
  <c r="G140" i="19"/>
  <c r="G141" i="19"/>
  <c r="G142" i="19"/>
  <c r="G143" i="19"/>
  <c r="G144" i="19"/>
  <c r="G145" i="19"/>
  <c r="G146" i="19"/>
  <c r="G147" i="19"/>
  <c r="G148" i="19"/>
  <c r="G149" i="19"/>
  <c r="G150" i="19"/>
  <c r="G151" i="19"/>
  <c r="G152" i="19"/>
  <c r="G153" i="19"/>
  <c r="G154" i="19"/>
  <c r="G155" i="19"/>
  <c r="G156" i="19"/>
  <c r="G157" i="19"/>
  <c r="G158" i="19"/>
  <c r="G159" i="19"/>
  <c r="G160" i="19"/>
  <c r="G161" i="19"/>
  <c r="G162" i="19"/>
  <c r="G163" i="19"/>
  <c r="G164" i="19"/>
  <c r="G165" i="19"/>
  <c r="G166" i="19"/>
  <c r="G167" i="19"/>
  <c r="G168" i="19"/>
  <c r="G169" i="19"/>
  <c r="G170" i="19"/>
  <c r="G171" i="19"/>
  <c r="G172" i="19"/>
  <c r="G173" i="19"/>
  <c r="G174" i="19"/>
  <c r="G7" i="19"/>
  <c r="F1869" i="19"/>
  <c r="E1869" i="19"/>
  <c r="D1869" i="19"/>
  <c r="C1869" i="19"/>
  <c r="B1869" i="19"/>
  <c r="D939" i="19"/>
  <c r="E939" i="19"/>
  <c r="F939" i="19"/>
  <c r="D940" i="19"/>
  <c r="E940" i="19"/>
  <c r="F940" i="19"/>
  <c r="D941" i="19"/>
  <c r="E941" i="19"/>
  <c r="F941" i="19"/>
  <c r="D942" i="19"/>
  <c r="E942" i="19"/>
  <c r="F942" i="19"/>
  <c r="D943" i="19"/>
  <c r="E943" i="19"/>
  <c r="F943" i="19"/>
  <c r="D944" i="19"/>
  <c r="E944" i="19"/>
  <c r="F944" i="19"/>
  <c r="D945" i="19"/>
  <c r="E945" i="19"/>
  <c r="F945" i="19"/>
  <c r="D946" i="19"/>
  <c r="E946" i="19"/>
  <c r="F946" i="19"/>
  <c r="D947" i="19"/>
  <c r="E947" i="19"/>
  <c r="F947" i="19"/>
  <c r="D948" i="19"/>
  <c r="E948" i="19"/>
  <c r="F948" i="19"/>
  <c r="D949" i="19"/>
  <c r="E949" i="19"/>
  <c r="F949" i="19"/>
  <c r="D950" i="19"/>
  <c r="E950" i="19"/>
  <c r="F950" i="19"/>
  <c r="D951" i="19"/>
  <c r="E951" i="19"/>
  <c r="F951" i="19"/>
  <c r="D952" i="19"/>
  <c r="E952" i="19"/>
  <c r="F952" i="19"/>
  <c r="D953" i="19"/>
  <c r="E953" i="19"/>
  <c r="F953" i="19"/>
  <c r="D954" i="19"/>
  <c r="E954" i="19"/>
  <c r="F954" i="19"/>
  <c r="D955" i="19"/>
  <c r="E955" i="19"/>
  <c r="F955" i="19"/>
  <c r="D956" i="19"/>
  <c r="E956" i="19"/>
  <c r="F956" i="19"/>
  <c r="D957" i="19"/>
  <c r="E957" i="19"/>
  <c r="F957" i="19"/>
  <c r="D958" i="19"/>
  <c r="E958" i="19"/>
  <c r="F958" i="19"/>
  <c r="D959" i="19"/>
  <c r="E959" i="19"/>
  <c r="F959" i="19"/>
  <c r="D960" i="19"/>
  <c r="E960" i="19"/>
  <c r="F960" i="19"/>
  <c r="D961" i="19"/>
  <c r="E961" i="19"/>
  <c r="F961" i="19"/>
  <c r="D962" i="19"/>
  <c r="E962" i="19"/>
  <c r="F962" i="19"/>
  <c r="D963" i="19"/>
  <c r="E963" i="19"/>
  <c r="F963" i="19"/>
  <c r="D964" i="19"/>
  <c r="E964" i="19"/>
  <c r="F964" i="19"/>
  <c r="D965" i="19"/>
  <c r="E965" i="19"/>
  <c r="F965" i="19"/>
  <c r="D966" i="19"/>
  <c r="E966" i="19"/>
  <c r="F966" i="19"/>
  <c r="D967" i="19"/>
  <c r="E967" i="19"/>
  <c r="F967" i="19"/>
  <c r="D968" i="19"/>
  <c r="E968" i="19"/>
  <c r="F968" i="19"/>
  <c r="D969" i="19"/>
  <c r="E969" i="19"/>
  <c r="F969" i="19"/>
  <c r="D970" i="19"/>
  <c r="E970" i="19"/>
  <c r="F970" i="19"/>
  <c r="D971" i="19"/>
  <c r="E971" i="19"/>
  <c r="F971" i="19"/>
  <c r="D972" i="19"/>
  <c r="E972" i="19"/>
  <c r="F972" i="19"/>
  <c r="D973" i="19"/>
  <c r="E973" i="19"/>
  <c r="F973" i="19"/>
  <c r="D974" i="19"/>
  <c r="E974" i="19"/>
  <c r="F974" i="19"/>
  <c r="D975" i="19"/>
  <c r="E975" i="19"/>
  <c r="F975" i="19"/>
  <c r="D976" i="19"/>
  <c r="E976" i="19"/>
  <c r="F976" i="19"/>
  <c r="D977" i="19"/>
  <c r="E977" i="19"/>
  <c r="F977" i="19"/>
  <c r="D978" i="19"/>
  <c r="E978" i="19"/>
  <c r="F978" i="19"/>
  <c r="D979" i="19"/>
  <c r="E979" i="19"/>
  <c r="F979" i="19"/>
  <c r="D980" i="19"/>
  <c r="E980" i="19"/>
  <c r="F980" i="19"/>
  <c r="D981" i="19"/>
  <c r="E981" i="19"/>
  <c r="F981" i="19"/>
  <c r="D982" i="19"/>
  <c r="E982" i="19"/>
  <c r="F982" i="19"/>
  <c r="D983" i="19"/>
  <c r="E983" i="19"/>
  <c r="F983" i="19"/>
  <c r="D984" i="19"/>
  <c r="E984" i="19"/>
  <c r="F984" i="19"/>
  <c r="D985" i="19"/>
  <c r="E985" i="19"/>
  <c r="F985" i="19"/>
  <c r="D986" i="19"/>
  <c r="E986" i="19"/>
  <c r="F986" i="19"/>
  <c r="D987" i="19"/>
  <c r="E987" i="19"/>
  <c r="F987" i="19"/>
  <c r="D988" i="19"/>
  <c r="E988" i="19"/>
  <c r="F988" i="19"/>
  <c r="D989" i="19"/>
  <c r="E989" i="19"/>
  <c r="F989" i="19"/>
  <c r="D990" i="19"/>
  <c r="E990" i="19"/>
  <c r="F990" i="19"/>
  <c r="D991" i="19"/>
  <c r="E991" i="19"/>
  <c r="F991" i="19"/>
  <c r="D992" i="19"/>
  <c r="E992" i="19"/>
  <c r="F992" i="19"/>
  <c r="D993" i="19"/>
  <c r="E993" i="19"/>
  <c r="F993" i="19"/>
  <c r="D994" i="19"/>
  <c r="E994" i="19"/>
  <c r="F994" i="19"/>
  <c r="D995" i="19"/>
  <c r="E995" i="19"/>
  <c r="F995" i="19"/>
  <c r="D996" i="19"/>
  <c r="E996" i="19"/>
  <c r="F996" i="19"/>
  <c r="D997" i="19"/>
  <c r="E997" i="19"/>
  <c r="F997" i="19"/>
  <c r="D998" i="19"/>
  <c r="E998" i="19"/>
  <c r="F998" i="19"/>
  <c r="D999" i="19"/>
  <c r="E999" i="19"/>
  <c r="F999" i="19"/>
  <c r="D1000" i="19"/>
  <c r="E1000" i="19"/>
  <c r="F1000" i="19"/>
  <c r="D1001" i="19"/>
  <c r="E1001" i="19"/>
  <c r="F1001" i="19"/>
  <c r="D1002" i="19"/>
  <c r="E1002" i="19"/>
  <c r="F1002" i="19"/>
  <c r="D1003" i="19"/>
  <c r="E1003" i="19"/>
  <c r="F1003" i="19"/>
  <c r="D1004" i="19"/>
  <c r="E1004" i="19"/>
  <c r="F1004" i="19"/>
  <c r="D1005" i="19"/>
  <c r="E1005" i="19"/>
  <c r="F1005" i="19"/>
  <c r="D1006" i="19"/>
  <c r="E1006" i="19"/>
  <c r="F1006" i="19"/>
  <c r="D1007" i="19"/>
  <c r="E1007" i="19"/>
  <c r="F1007" i="19"/>
  <c r="D1008" i="19"/>
  <c r="E1008" i="19"/>
  <c r="F1008" i="19"/>
  <c r="D1009" i="19"/>
  <c r="E1009" i="19"/>
  <c r="F1009" i="19"/>
  <c r="D1010" i="19"/>
  <c r="E1010" i="19"/>
  <c r="F1010" i="19"/>
  <c r="D1011" i="19"/>
  <c r="E1011" i="19"/>
  <c r="F1011" i="19"/>
  <c r="D1012" i="19"/>
  <c r="E1012" i="19"/>
  <c r="F1012" i="19"/>
  <c r="D1013" i="19"/>
  <c r="E1013" i="19"/>
  <c r="F1013" i="19"/>
  <c r="D1014" i="19"/>
  <c r="E1014" i="19"/>
  <c r="F1014" i="19"/>
  <c r="D1015" i="19"/>
  <c r="E1015" i="19"/>
  <c r="F1015" i="19"/>
  <c r="D1016" i="19"/>
  <c r="E1016" i="19"/>
  <c r="F1016" i="19"/>
  <c r="D1017" i="19"/>
  <c r="E1017" i="19"/>
  <c r="F1017" i="19"/>
  <c r="D1018" i="19"/>
  <c r="E1018" i="19"/>
  <c r="F1018" i="19"/>
  <c r="D1019" i="19"/>
  <c r="E1019" i="19"/>
  <c r="F1019" i="19"/>
  <c r="D1020" i="19"/>
  <c r="E1020" i="19"/>
  <c r="F1020" i="19"/>
  <c r="D1021" i="19"/>
  <c r="E1021" i="19"/>
  <c r="F1021" i="19"/>
  <c r="D1022" i="19"/>
  <c r="E1022" i="19"/>
  <c r="F1022" i="19"/>
  <c r="D1023" i="19"/>
  <c r="E1023" i="19"/>
  <c r="F1023" i="19"/>
  <c r="D1024" i="19"/>
  <c r="E1024" i="19"/>
  <c r="F1024" i="19"/>
  <c r="D1025" i="19"/>
  <c r="E1025" i="19"/>
  <c r="F1025" i="19"/>
  <c r="D1026" i="19"/>
  <c r="E1026" i="19"/>
  <c r="F1026" i="19"/>
  <c r="D1027" i="19"/>
  <c r="E1027" i="19"/>
  <c r="F1027" i="19"/>
  <c r="D1028" i="19"/>
  <c r="E1028" i="19"/>
  <c r="F1028" i="19"/>
  <c r="D1029" i="19"/>
  <c r="E1029" i="19"/>
  <c r="F1029" i="19"/>
  <c r="D1030" i="19"/>
  <c r="E1030" i="19"/>
  <c r="F1030" i="19"/>
  <c r="D1031" i="19"/>
  <c r="E1031" i="19"/>
  <c r="F1031" i="19"/>
  <c r="D1032" i="19"/>
  <c r="E1032" i="19"/>
  <c r="F1032" i="19"/>
  <c r="D1033" i="19"/>
  <c r="E1033" i="19"/>
  <c r="F1033" i="19"/>
  <c r="D1034" i="19"/>
  <c r="E1034" i="19"/>
  <c r="F1034" i="19"/>
  <c r="D1035" i="19"/>
  <c r="E1035" i="19"/>
  <c r="F1035" i="19"/>
  <c r="D1036" i="19"/>
  <c r="E1036" i="19"/>
  <c r="F1036" i="19"/>
  <c r="D1037" i="19"/>
  <c r="E1037" i="19"/>
  <c r="F1037" i="19"/>
  <c r="D1038" i="19"/>
  <c r="E1038" i="19"/>
  <c r="F1038" i="19"/>
  <c r="D1039" i="19"/>
  <c r="E1039" i="19"/>
  <c r="F1039" i="19"/>
  <c r="D1040" i="19"/>
  <c r="E1040" i="19"/>
  <c r="F1040" i="19"/>
  <c r="D1041" i="19"/>
  <c r="E1041" i="19"/>
  <c r="F1041" i="19"/>
  <c r="D1042" i="19"/>
  <c r="E1042" i="19"/>
  <c r="F1042" i="19"/>
  <c r="D1043" i="19"/>
  <c r="E1043" i="19"/>
  <c r="F1043" i="19"/>
  <c r="D1044" i="19"/>
  <c r="E1044" i="19"/>
  <c r="F1044" i="19"/>
  <c r="D1045" i="19"/>
  <c r="E1045" i="19"/>
  <c r="F1045" i="19"/>
  <c r="D1046" i="19"/>
  <c r="E1046" i="19"/>
  <c r="F1046" i="19"/>
  <c r="D1047" i="19"/>
  <c r="E1047" i="19"/>
  <c r="F1047" i="19"/>
  <c r="D1048" i="19"/>
  <c r="E1048" i="19"/>
  <c r="F1048" i="19"/>
  <c r="D1049" i="19"/>
  <c r="E1049" i="19"/>
  <c r="F1049" i="19"/>
  <c r="D1050" i="19"/>
  <c r="E1050" i="19"/>
  <c r="F1050" i="19"/>
  <c r="D1051" i="19"/>
  <c r="E1051" i="19"/>
  <c r="F1051" i="19"/>
  <c r="D1052" i="19"/>
  <c r="E1052" i="19"/>
  <c r="F1052" i="19"/>
  <c r="D1053" i="19"/>
  <c r="E1053" i="19"/>
  <c r="F1053" i="19"/>
  <c r="D1054" i="19"/>
  <c r="E1054" i="19"/>
  <c r="F1054" i="19"/>
  <c r="D1055" i="19"/>
  <c r="E1055" i="19"/>
  <c r="F1055" i="19"/>
  <c r="D1056" i="19"/>
  <c r="E1056" i="19"/>
  <c r="F1056" i="19"/>
  <c r="D1057" i="19"/>
  <c r="E1057" i="19"/>
  <c r="F1057" i="19"/>
  <c r="D1058" i="19"/>
  <c r="E1058" i="19"/>
  <c r="F1058" i="19"/>
  <c r="D1059" i="19"/>
  <c r="E1059" i="19"/>
  <c r="F1059" i="19"/>
  <c r="D1060" i="19"/>
  <c r="E1060" i="19"/>
  <c r="F1060" i="19"/>
  <c r="D1061" i="19"/>
  <c r="E1061" i="19"/>
  <c r="F1061" i="19"/>
  <c r="D1062" i="19"/>
  <c r="E1062" i="19"/>
  <c r="F1062" i="19"/>
  <c r="D1063" i="19"/>
  <c r="E1063" i="19"/>
  <c r="F1063" i="19"/>
  <c r="D1064" i="19"/>
  <c r="E1064" i="19"/>
  <c r="F1064" i="19"/>
  <c r="D1065" i="19"/>
  <c r="E1065" i="19"/>
  <c r="F1065" i="19"/>
  <c r="D1066" i="19"/>
  <c r="E1066" i="19"/>
  <c r="F1066" i="19"/>
  <c r="D1067" i="19"/>
  <c r="E1067" i="19"/>
  <c r="F1067" i="19"/>
  <c r="D1068" i="19"/>
  <c r="E1068" i="19"/>
  <c r="F1068" i="19"/>
  <c r="D1069" i="19"/>
  <c r="E1069" i="19"/>
  <c r="F1069" i="19"/>
  <c r="D1070" i="19"/>
  <c r="E1070" i="19"/>
  <c r="F1070" i="19"/>
  <c r="D1071" i="19"/>
  <c r="E1071" i="19"/>
  <c r="F1071" i="19"/>
  <c r="D1072" i="19"/>
  <c r="E1072" i="19"/>
  <c r="F1072" i="19"/>
  <c r="D1073" i="19"/>
  <c r="E1073" i="19"/>
  <c r="F1073" i="19"/>
  <c r="D1074" i="19"/>
  <c r="E1074" i="19"/>
  <c r="F1074" i="19"/>
  <c r="D1075" i="19"/>
  <c r="E1075" i="19"/>
  <c r="F1075" i="19"/>
  <c r="D1076" i="19"/>
  <c r="E1076" i="19"/>
  <c r="F1076" i="19"/>
  <c r="D1077" i="19"/>
  <c r="E1077" i="19"/>
  <c r="F1077" i="19"/>
  <c r="D1078" i="19"/>
  <c r="E1078" i="19"/>
  <c r="F1078" i="19"/>
  <c r="D1079" i="19"/>
  <c r="E1079" i="19"/>
  <c r="F1079" i="19"/>
  <c r="D1080" i="19"/>
  <c r="E1080" i="19"/>
  <c r="F1080" i="19"/>
  <c r="D1081" i="19"/>
  <c r="E1081" i="19"/>
  <c r="F1081" i="19"/>
  <c r="D1082" i="19"/>
  <c r="E1082" i="19"/>
  <c r="F1082" i="19"/>
  <c r="D1083" i="19"/>
  <c r="E1083" i="19"/>
  <c r="F1083" i="19"/>
  <c r="D1084" i="19"/>
  <c r="E1084" i="19"/>
  <c r="F1084" i="19"/>
  <c r="D1085" i="19"/>
  <c r="E1085" i="19"/>
  <c r="F1085" i="19"/>
  <c r="D1086" i="19"/>
  <c r="E1086" i="19"/>
  <c r="F1086" i="19"/>
  <c r="D1087" i="19"/>
  <c r="E1087" i="19"/>
  <c r="F1087" i="19"/>
  <c r="D1088" i="19"/>
  <c r="E1088" i="19"/>
  <c r="F1088" i="19"/>
  <c r="D1089" i="19"/>
  <c r="E1089" i="19"/>
  <c r="F1089" i="19"/>
  <c r="D1090" i="19"/>
  <c r="E1090" i="19"/>
  <c r="F1090" i="19"/>
  <c r="D1091" i="19"/>
  <c r="E1091" i="19"/>
  <c r="F1091" i="19"/>
  <c r="D1092" i="19"/>
  <c r="E1092" i="19"/>
  <c r="F1092" i="19"/>
  <c r="D1093" i="19"/>
  <c r="E1093" i="19"/>
  <c r="F1093" i="19"/>
  <c r="D1094" i="19"/>
  <c r="E1094" i="19"/>
  <c r="F1094" i="19"/>
  <c r="D1095" i="19"/>
  <c r="E1095" i="19"/>
  <c r="F1095" i="19"/>
  <c r="D1096" i="19"/>
  <c r="E1096" i="19"/>
  <c r="F1096" i="19"/>
  <c r="D1097" i="19"/>
  <c r="E1097" i="19"/>
  <c r="F1097" i="19"/>
  <c r="D1098" i="19"/>
  <c r="E1098" i="19"/>
  <c r="F1098" i="19"/>
  <c r="D1099" i="19"/>
  <c r="E1099" i="19"/>
  <c r="F1099" i="19"/>
  <c r="D1100" i="19"/>
  <c r="E1100" i="19"/>
  <c r="F1100" i="19"/>
  <c r="D1101" i="19"/>
  <c r="E1101" i="19"/>
  <c r="F1101" i="19"/>
  <c r="D1102" i="19"/>
  <c r="E1102" i="19"/>
  <c r="F1102" i="19"/>
  <c r="D1103" i="19"/>
  <c r="E1103" i="19"/>
  <c r="F1103" i="19"/>
  <c r="D1104" i="19"/>
  <c r="E1104" i="19"/>
  <c r="F1104" i="19"/>
  <c r="D1105" i="19"/>
  <c r="E1105" i="19"/>
  <c r="F1105" i="19"/>
  <c r="F938" i="19"/>
  <c r="E938" i="19"/>
  <c r="D938" i="19"/>
  <c r="C939" i="19"/>
  <c r="C940" i="19"/>
  <c r="C941" i="19"/>
  <c r="C942" i="19"/>
  <c r="C943" i="19"/>
  <c r="C944" i="19"/>
  <c r="C945" i="19"/>
  <c r="C946" i="19"/>
  <c r="C947" i="19"/>
  <c r="C948" i="19"/>
  <c r="C949" i="19"/>
  <c r="C950" i="19"/>
  <c r="C951" i="19"/>
  <c r="C952" i="19"/>
  <c r="C953" i="19"/>
  <c r="C954" i="19"/>
  <c r="C955" i="19"/>
  <c r="C956" i="19"/>
  <c r="C957" i="19"/>
  <c r="C958" i="19"/>
  <c r="C959" i="19"/>
  <c r="C960" i="19"/>
  <c r="C961" i="19"/>
  <c r="C962" i="19"/>
  <c r="C963" i="19"/>
  <c r="C964" i="19"/>
  <c r="C965" i="19"/>
  <c r="C966" i="19"/>
  <c r="C967" i="19"/>
  <c r="C968" i="19"/>
  <c r="C969" i="19"/>
  <c r="C970" i="19"/>
  <c r="C971" i="19"/>
  <c r="C972" i="19"/>
  <c r="C973" i="19"/>
  <c r="C974" i="19"/>
  <c r="C975" i="19"/>
  <c r="C976" i="19"/>
  <c r="C977" i="19"/>
  <c r="C978" i="19"/>
  <c r="C979" i="19"/>
  <c r="C980" i="19"/>
  <c r="C981" i="19"/>
  <c r="C982" i="19"/>
  <c r="C983" i="19"/>
  <c r="C984" i="19"/>
  <c r="C985" i="19"/>
  <c r="C986" i="19"/>
  <c r="C987" i="19"/>
  <c r="C988" i="19"/>
  <c r="C989" i="19"/>
  <c r="C990" i="19"/>
  <c r="C991" i="19"/>
  <c r="C992" i="19"/>
  <c r="C993" i="19"/>
  <c r="C994" i="19"/>
  <c r="C995" i="19"/>
  <c r="C996" i="19"/>
  <c r="C997" i="19"/>
  <c r="C998" i="19"/>
  <c r="C999" i="19"/>
  <c r="C1000" i="19"/>
  <c r="C1001" i="19"/>
  <c r="C1002" i="19"/>
  <c r="C1003" i="19"/>
  <c r="C1004" i="19"/>
  <c r="C1005" i="19"/>
  <c r="C1006" i="19"/>
  <c r="C1007" i="19"/>
  <c r="C1008" i="19"/>
  <c r="C1009" i="19"/>
  <c r="C1010" i="19"/>
  <c r="C1011" i="19"/>
  <c r="C1012" i="19"/>
  <c r="C1013" i="19"/>
  <c r="C1014" i="19"/>
  <c r="C1015" i="19"/>
  <c r="C1016" i="19"/>
  <c r="C1017" i="19"/>
  <c r="C1018" i="19"/>
  <c r="C1019" i="19"/>
  <c r="C1020" i="19"/>
  <c r="C1021" i="19"/>
  <c r="C1022" i="19"/>
  <c r="C1023" i="19"/>
  <c r="C1024" i="19"/>
  <c r="C1025" i="19"/>
  <c r="C1026" i="19"/>
  <c r="C1027" i="19"/>
  <c r="C1028" i="19"/>
  <c r="C1029" i="19"/>
  <c r="C1030" i="19"/>
  <c r="C1031" i="19"/>
  <c r="C1032" i="19"/>
  <c r="C1033" i="19"/>
  <c r="C1034" i="19"/>
  <c r="C1035" i="19"/>
  <c r="C1036" i="19"/>
  <c r="C1037" i="19"/>
  <c r="C1038" i="19"/>
  <c r="C1039" i="19"/>
  <c r="C1040" i="19"/>
  <c r="C1041" i="19"/>
  <c r="C1042" i="19"/>
  <c r="C1043" i="19"/>
  <c r="C1044" i="19"/>
  <c r="C1045" i="19"/>
  <c r="C1046" i="19"/>
  <c r="C1047" i="19"/>
  <c r="C1048" i="19"/>
  <c r="C1049" i="19"/>
  <c r="C1050" i="19"/>
  <c r="C1051" i="19"/>
  <c r="C1052" i="19"/>
  <c r="C1053" i="19"/>
  <c r="C1054" i="19"/>
  <c r="C1055" i="19"/>
  <c r="C1056" i="19"/>
  <c r="C1057" i="19"/>
  <c r="C1058" i="19"/>
  <c r="C1059" i="19"/>
  <c r="C1060" i="19"/>
  <c r="C1061" i="19"/>
  <c r="C1062" i="19"/>
  <c r="C1063" i="19"/>
  <c r="C1064" i="19"/>
  <c r="C1065" i="19"/>
  <c r="C1066" i="19"/>
  <c r="C1067" i="19"/>
  <c r="C1068" i="19"/>
  <c r="C1069" i="19"/>
  <c r="C1070" i="19"/>
  <c r="C1071" i="19"/>
  <c r="C1072" i="19"/>
  <c r="C1073" i="19"/>
  <c r="C1074" i="19"/>
  <c r="C1075" i="19"/>
  <c r="C1076" i="19"/>
  <c r="C1077" i="19"/>
  <c r="C1078" i="19"/>
  <c r="C1079" i="19"/>
  <c r="C1080" i="19"/>
  <c r="C1081" i="19"/>
  <c r="C1082" i="19"/>
  <c r="C1083" i="19"/>
  <c r="C1084" i="19"/>
  <c r="C1085" i="19"/>
  <c r="C1086" i="19"/>
  <c r="C1087" i="19"/>
  <c r="C1088" i="19"/>
  <c r="C1089" i="19"/>
  <c r="C1090" i="19"/>
  <c r="C1091" i="19"/>
  <c r="C1092" i="19"/>
  <c r="C1093" i="19"/>
  <c r="C1094" i="19"/>
  <c r="C1095" i="19"/>
  <c r="C1096" i="19"/>
  <c r="C1097" i="19"/>
  <c r="C1098" i="19"/>
  <c r="C1099" i="19"/>
  <c r="C1100" i="19"/>
  <c r="C1101" i="19"/>
  <c r="C1102" i="19"/>
  <c r="C1103" i="19"/>
  <c r="C1104" i="19"/>
  <c r="C1105" i="19"/>
  <c r="C938" i="19"/>
  <c r="B939" i="19"/>
  <c r="B940" i="19"/>
  <c r="B941" i="19"/>
  <c r="B942" i="19"/>
  <c r="B943" i="19"/>
  <c r="B944" i="19"/>
  <c r="B945" i="19"/>
  <c r="B946" i="19"/>
  <c r="B947" i="19"/>
  <c r="B948" i="19"/>
  <c r="B949" i="19"/>
  <c r="B950" i="19"/>
  <c r="B951" i="19"/>
  <c r="B952" i="19"/>
  <c r="B953" i="19"/>
  <c r="B954" i="19"/>
  <c r="B955" i="19"/>
  <c r="B956" i="19"/>
  <c r="B957" i="19"/>
  <c r="B958" i="19"/>
  <c r="B959" i="19"/>
  <c r="B960" i="19"/>
  <c r="B961" i="19"/>
  <c r="B962" i="19"/>
  <c r="B963" i="19"/>
  <c r="B964" i="19"/>
  <c r="B965" i="19"/>
  <c r="B966" i="19"/>
  <c r="B967" i="19"/>
  <c r="B968" i="19"/>
  <c r="B969" i="19"/>
  <c r="B970" i="19"/>
  <c r="B971" i="19"/>
  <c r="B972" i="19"/>
  <c r="B973" i="19"/>
  <c r="B974" i="19"/>
  <c r="B975" i="19"/>
  <c r="B976" i="19"/>
  <c r="B977" i="19"/>
  <c r="B978" i="19"/>
  <c r="B979" i="19"/>
  <c r="B980" i="19"/>
  <c r="B981" i="19"/>
  <c r="B982" i="19"/>
  <c r="B983" i="19"/>
  <c r="B984" i="19"/>
  <c r="B985" i="19"/>
  <c r="B986" i="19"/>
  <c r="B987" i="19"/>
  <c r="B988" i="19"/>
  <c r="B989" i="19"/>
  <c r="B990" i="19"/>
  <c r="B991" i="19"/>
  <c r="B992" i="19"/>
  <c r="B993" i="19"/>
  <c r="B994" i="19"/>
  <c r="B995" i="19"/>
  <c r="B996" i="19"/>
  <c r="B997" i="19"/>
  <c r="B998" i="19"/>
  <c r="B999" i="19"/>
  <c r="B1000" i="19"/>
  <c r="B1001" i="19"/>
  <c r="B1002" i="19"/>
  <c r="B1003" i="19"/>
  <c r="B1004" i="19"/>
  <c r="B1005" i="19"/>
  <c r="B1006" i="19"/>
  <c r="B1007" i="19"/>
  <c r="B1008" i="19"/>
  <c r="B1009" i="19"/>
  <c r="B1010" i="19"/>
  <c r="B1011" i="19"/>
  <c r="B1012" i="19"/>
  <c r="B1013" i="19"/>
  <c r="B1014" i="19"/>
  <c r="B1015" i="19"/>
  <c r="B1016" i="19"/>
  <c r="B1017" i="19"/>
  <c r="B1018" i="19"/>
  <c r="B1019" i="19"/>
  <c r="B1020" i="19"/>
  <c r="B1021" i="19"/>
  <c r="B1022" i="19"/>
  <c r="B1023" i="19"/>
  <c r="B1024" i="19"/>
  <c r="B1025" i="19"/>
  <c r="B1026" i="19"/>
  <c r="B1027" i="19"/>
  <c r="B1028" i="19"/>
  <c r="B1029" i="19"/>
  <c r="B1030" i="19"/>
  <c r="B1031" i="19"/>
  <c r="B1032" i="19"/>
  <c r="B1033" i="19"/>
  <c r="B1034" i="19"/>
  <c r="B1035" i="19"/>
  <c r="B1036" i="19"/>
  <c r="B1037" i="19"/>
  <c r="B1038" i="19"/>
  <c r="B1039" i="19"/>
  <c r="B1040" i="19"/>
  <c r="B1041" i="19"/>
  <c r="B1042" i="19"/>
  <c r="B1043" i="19"/>
  <c r="B1044" i="19"/>
  <c r="B1045" i="19"/>
  <c r="B1046" i="19"/>
  <c r="B1047" i="19"/>
  <c r="B1048" i="19"/>
  <c r="B1049" i="19"/>
  <c r="B1050" i="19"/>
  <c r="B1051" i="19"/>
  <c r="B1052" i="19"/>
  <c r="B1053" i="19"/>
  <c r="B1054" i="19"/>
  <c r="B1055" i="19"/>
  <c r="B1056" i="19"/>
  <c r="B1057" i="19"/>
  <c r="B1058" i="19"/>
  <c r="B1059" i="19"/>
  <c r="B1060" i="19"/>
  <c r="B1061" i="19"/>
  <c r="B1062" i="19"/>
  <c r="B1063" i="19"/>
  <c r="B1064" i="19"/>
  <c r="B1065" i="19"/>
  <c r="B1066" i="19"/>
  <c r="B1067" i="19"/>
  <c r="B1068" i="19"/>
  <c r="B1069" i="19"/>
  <c r="B1070" i="19"/>
  <c r="B1071" i="19"/>
  <c r="B1072" i="19"/>
  <c r="B1073" i="19"/>
  <c r="B1074" i="19"/>
  <c r="B1075" i="19"/>
  <c r="B1076" i="19"/>
  <c r="B1077" i="19"/>
  <c r="B1078" i="19"/>
  <c r="B1079" i="19"/>
  <c r="B1080" i="19"/>
  <c r="B1081" i="19"/>
  <c r="B1082" i="19"/>
  <c r="B1083" i="19"/>
  <c r="B1084" i="19"/>
  <c r="B1085" i="19"/>
  <c r="B1086" i="19"/>
  <c r="B1087" i="19"/>
  <c r="B1088" i="19"/>
  <c r="B1089" i="19"/>
  <c r="B1090" i="19"/>
  <c r="B1091" i="19"/>
  <c r="B1092" i="19"/>
  <c r="B1093" i="19"/>
  <c r="B1094" i="19"/>
  <c r="B1095" i="19"/>
  <c r="B1096" i="19"/>
  <c r="B1097" i="19"/>
  <c r="B1098" i="19"/>
  <c r="B1099" i="19"/>
  <c r="B1100" i="19"/>
  <c r="B1101" i="19"/>
  <c r="B1102" i="19"/>
  <c r="B1103" i="19"/>
  <c r="B1104" i="19"/>
  <c r="B1105" i="19"/>
  <c r="B938" i="19"/>
  <c r="C6" i="19"/>
  <c r="D6" i="19"/>
  <c r="E6" i="19"/>
  <c r="F6" i="19"/>
  <c r="B6" i="19"/>
  <c r="C2800" i="19" l="1"/>
  <c r="D2800" i="19"/>
  <c r="G1870" i="19"/>
  <c r="G1910" i="19"/>
  <c r="G1894" i="19"/>
  <c r="G1886" i="19"/>
  <c r="G1990" i="19"/>
  <c r="G1934" i="19"/>
  <c r="G1902" i="19"/>
  <c r="G1878" i="19"/>
  <c r="G2035" i="19"/>
  <c r="G2027" i="19"/>
  <c r="G2019" i="19"/>
  <c r="G2011" i="19"/>
  <c r="G2003" i="19"/>
  <c r="G1995" i="19"/>
  <c r="G1987" i="19"/>
  <c r="G1979" i="19"/>
  <c r="G1971" i="19"/>
  <c r="G1963" i="19"/>
  <c r="G1955" i="19"/>
  <c r="G1952" i="19"/>
  <c r="G1947" i="19"/>
  <c r="G1944" i="19"/>
  <c r="G1939" i="19"/>
  <c r="G1936" i="19"/>
  <c r="G1931" i="19"/>
  <c r="G1928" i="19"/>
  <c r="G1923" i="19"/>
  <c r="G1920" i="19"/>
  <c r="G1915" i="19"/>
  <c r="G1912" i="19"/>
  <c r="G1907" i="19"/>
  <c r="G1904" i="19"/>
  <c r="G1899" i="19"/>
  <c r="G1896" i="19"/>
  <c r="G1891" i="19"/>
  <c r="G1888" i="19"/>
  <c r="G1883" i="19"/>
  <c r="G1880" i="19"/>
  <c r="G1875" i="19"/>
  <c r="G1872" i="19"/>
  <c r="G2014" i="19"/>
  <c r="G2006" i="19"/>
  <c r="G1998" i="19"/>
  <c r="G1982" i="19"/>
  <c r="G1950" i="19"/>
  <c r="G1926" i="19"/>
  <c r="G1918" i="19"/>
  <c r="G2030" i="19"/>
  <c r="G2022" i="19"/>
  <c r="G1974" i="19"/>
  <c r="G1966" i="19"/>
  <c r="G1958" i="19"/>
  <c r="G1942" i="19"/>
  <c r="G2033" i="19"/>
  <c r="G2025" i="19"/>
  <c r="G2017" i="19"/>
  <c r="G1869" i="19"/>
  <c r="C1868" i="19"/>
  <c r="D1868" i="19"/>
  <c r="E1868" i="19"/>
  <c r="G2009" i="19"/>
  <c r="G2001" i="19"/>
  <c r="G1993" i="19"/>
  <c r="G1985" i="19"/>
  <c r="G1977" i="19"/>
  <c r="G1969" i="19"/>
  <c r="G1961" i="19"/>
  <c r="G1953" i="19"/>
  <c r="G1945" i="19"/>
  <c r="G1937" i="19"/>
  <c r="G1929" i="19"/>
  <c r="G1921" i="19"/>
  <c r="G1913" i="19"/>
  <c r="G1905" i="19"/>
  <c r="G1897" i="19"/>
  <c r="G1889" i="19"/>
  <c r="G1881" i="19"/>
  <c r="G1873" i="19"/>
  <c r="B1868" i="19"/>
  <c r="G2032" i="19"/>
  <c r="G2024" i="19"/>
  <c r="G2016" i="19"/>
  <c r="G2008" i="19"/>
  <c r="G2000" i="19"/>
  <c r="G1992" i="19"/>
  <c r="G1984" i="19"/>
  <c r="G1976" i="19"/>
  <c r="G1968" i="19"/>
  <c r="G1960" i="19"/>
  <c r="F1868" i="19"/>
  <c r="G6" i="19"/>
  <c r="G2036" i="19"/>
  <c r="G2034" i="19"/>
  <c r="G2031" i="19"/>
  <c r="G2029" i="19"/>
  <c r="G2028" i="19"/>
  <c r="G2026" i="19"/>
  <c r="G2023" i="19"/>
  <c r="G2021" i="19"/>
  <c r="G2020" i="19"/>
  <c r="G2018" i="19"/>
  <c r="G2015" i="19"/>
  <c r="G2013" i="19"/>
  <c r="G2012" i="19"/>
  <c r="G2010" i="19"/>
  <c r="G2007" i="19"/>
  <c r="G2005" i="19"/>
  <c r="G2004" i="19"/>
  <c r="G2002" i="19"/>
  <c r="G1999" i="19"/>
  <c r="G1997" i="19"/>
  <c r="G1996" i="19"/>
  <c r="G1994" i="19"/>
  <c r="G1991" i="19"/>
  <c r="G1989" i="19"/>
  <c r="G1988" i="19"/>
  <c r="G1986" i="19"/>
  <c r="G1983" i="19"/>
  <c r="G1981" i="19"/>
  <c r="G1980" i="19"/>
  <c r="G1978" i="19"/>
  <c r="G1975" i="19"/>
  <c r="G1973" i="19"/>
  <c r="G1972" i="19"/>
  <c r="G1970" i="19"/>
  <c r="G1967" i="19"/>
  <c r="G1965" i="19"/>
  <c r="G1964" i="19"/>
  <c r="G1962" i="19"/>
  <c r="G1959" i="19"/>
  <c r="G1957" i="19"/>
  <c r="G1956" i="19"/>
  <c r="G1954" i="19"/>
  <c r="G1951" i="19"/>
  <c r="G1949" i="19"/>
  <c r="G1948" i="19"/>
  <c r="G1946" i="19"/>
  <c r="G1943" i="19"/>
  <c r="G1941" i="19"/>
  <c r="G1940" i="19"/>
  <c r="G1938" i="19"/>
  <c r="G1935" i="19"/>
  <c r="G1933" i="19"/>
  <c r="G1932" i="19"/>
  <c r="G1930" i="19"/>
  <c r="G1927" i="19"/>
  <c r="G1925" i="19"/>
  <c r="G1924" i="19"/>
  <c r="G1922" i="19"/>
  <c r="G1919" i="19"/>
  <c r="G1917" i="19"/>
  <c r="G1916" i="19"/>
  <c r="G1914" i="19"/>
  <c r="G1911" i="19"/>
  <c r="G1909" i="19"/>
  <c r="G1908" i="19"/>
  <c r="G1906" i="19"/>
  <c r="G1903" i="19"/>
  <c r="G1901" i="19"/>
  <c r="G1900" i="19"/>
  <c r="G1898" i="19"/>
  <c r="G1895" i="19"/>
  <c r="G1893" i="19"/>
  <c r="G1892" i="19"/>
  <c r="G1890" i="19"/>
  <c r="G1887" i="19"/>
  <c r="G1885" i="19"/>
  <c r="G1884" i="19"/>
  <c r="G1882" i="19"/>
  <c r="G1879" i="19"/>
  <c r="G1877" i="19"/>
  <c r="G1876" i="19"/>
  <c r="G1874" i="19"/>
  <c r="G1871" i="19"/>
  <c r="F937" i="19"/>
  <c r="G1102" i="19"/>
  <c r="G1094" i="19"/>
  <c r="G1086" i="19"/>
  <c r="G1078" i="19"/>
  <c r="G1070" i="19"/>
  <c r="G1062" i="19"/>
  <c r="G1054" i="19"/>
  <c r="G1046" i="19"/>
  <c r="G1038" i="19"/>
  <c r="G1030" i="19"/>
  <c r="G1022" i="19"/>
  <c r="G1014" i="19"/>
  <c r="G1006" i="19"/>
  <c r="G998" i="19"/>
  <c r="G990" i="19"/>
  <c r="G982" i="19"/>
  <c r="G974" i="19"/>
  <c r="G966" i="19"/>
  <c r="G958" i="19"/>
  <c r="G950" i="19"/>
  <c r="G942" i="19"/>
  <c r="G1100" i="19"/>
  <c r="G1092" i="19"/>
  <c r="G1084" i="19"/>
  <c r="G1076" i="19"/>
  <c r="G1068" i="19"/>
  <c r="G1060" i="19"/>
  <c r="G1052" i="19"/>
  <c r="G1044" i="19"/>
  <c r="G1036" i="19"/>
  <c r="G1028" i="19"/>
  <c r="G1020" i="19"/>
  <c r="G1012" i="19"/>
  <c r="G1004" i="19"/>
  <c r="G996" i="19"/>
  <c r="G988" i="19"/>
  <c r="G980" i="19"/>
  <c r="G972" i="19"/>
  <c r="G964" i="19"/>
  <c r="G956" i="19"/>
  <c r="G948" i="19"/>
  <c r="G940" i="19"/>
  <c r="G1099" i="19"/>
  <c r="G1091" i="19"/>
  <c r="G1083" i="19"/>
  <c r="G1075" i="19"/>
  <c r="G1067" i="19"/>
  <c r="G1059" i="19"/>
  <c r="G1051" i="19"/>
  <c r="G1043" i="19"/>
  <c r="G1035" i="19"/>
  <c r="G1027" i="19"/>
  <c r="G1019" i="19"/>
  <c r="G1011" i="19"/>
  <c r="G1003" i="19"/>
  <c r="G995" i="19"/>
  <c r="G987" i="19"/>
  <c r="G979" i="19"/>
  <c r="G971" i="19"/>
  <c r="G963" i="19"/>
  <c r="G955" i="19"/>
  <c r="G947" i="19"/>
  <c r="G939" i="19"/>
  <c r="G938" i="19"/>
  <c r="B1836" i="21" s="1"/>
  <c r="E937" i="19"/>
  <c r="G1101" i="19"/>
  <c r="G1093" i="19"/>
  <c r="G1085" i="19"/>
  <c r="G1077" i="19"/>
  <c r="G1069" i="19"/>
  <c r="G1061" i="19"/>
  <c r="G1053" i="19"/>
  <c r="G1045" i="19"/>
  <c r="G1037" i="19"/>
  <c r="G1029" i="19"/>
  <c r="G1021" i="19"/>
  <c r="G1013" i="19"/>
  <c r="G1005" i="19"/>
  <c r="G997" i="19"/>
  <c r="G989" i="19"/>
  <c r="G981" i="19"/>
  <c r="G973" i="19"/>
  <c r="G965" i="19"/>
  <c r="G957" i="19"/>
  <c r="G949" i="19"/>
  <c r="G941" i="19"/>
  <c r="G1098" i="19"/>
  <c r="G1090" i="19"/>
  <c r="G1082" i="19"/>
  <c r="G1074" i="19"/>
  <c r="G1066" i="19"/>
  <c r="G1058" i="19"/>
  <c r="G1050" i="19"/>
  <c r="G1042" i="19"/>
  <c r="G1034" i="19"/>
  <c r="G1026" i="19"/>
  <c r="G1018" i="19"/>
  <c r="G1010" i="19"/>
  <c r="G1002" i="19"/>
  <c r="G994" i="19"/>
  <c r="G986" i="19"/>
  <c r="G978" i="19"/>
  <c r="G970" i="19"/>
  <c r="G962" i="19"/>
  <c r="G954" i="19"/>
  <c r="G946" i="19"/>
  <c r="B937" i="19"/>
  <c r="G1105" i="19"/>
  <c r="G1097" i="19"/>
  <c r="G1089" i="19"/>
  <c r="G1081" i="19"/>
  <c r="G1073" i="19"/>
  <c r="G1065" i="19"/>
  <c r="G1057" i="19"/>
  <c r="G1049" i="19"/>
  <c r="G1041" i="19"/>
  <c r="G1033" i="19"/>
  <c r="G1025" i="19"/>
  <c r="G1017" i="19"/>
  <c r="G1009" i="19"/>
  <c r="G1001" i="19"/>
  <c r="G993" i="19"/>
  <c r="G985" i="19"/>
  <c r="G977" i="19"/>
  <c r="G969" i="19"/>
  <c r="G961" i="19"/>
  <c r="G953" i="19"/>
  <c r="G945" i="19"/>
  <c r="C937" i="19"/>
  <c r="D937" i="19"/>
  <c r="G1104" i="19"/>
  <c r="G1096" i="19"/>
  <c r="G1088" i="19"/>
  <c r="G1080" i="19"/>
  <c r="G1072" i="19"/>
  <c r="G1064" i="19"/>
  <c r="G1056" i="19"/>
  <c r="G1048" i="19"/>
  <c r="G1040" i="19"/>
  <c r="G1032" i="19"/>
  <c r="G1024" i="19"/>
  <c r="G1016" i="19"/>
  <c r="G1008" i="19"/>
  <c r="G1000" i="19"/>
  <c r="G992" i="19"/>
  <c r="G984" i="19"/>
  <c r="G976" i="19"/>
  <c r="G968" i="19"/>
  <c r="G960" i="19"/>
  <c r="G952" i="19"/>
  <c r="G944" i="19"/>
  <c r="G1103" i="19"/>
  <c r="G1095" i="19"/>
  <c r="G1087" i="19"/>
  <c r="G1079" i="19"/>
  <c r="G1071" i="19"/>
  <c r="G1063" i="19"/>
  <c r="G1055" i="19"/>
  <c r="G1047" i="19"/>
  <c r="G1039" i="19"/>
  <c r="G1031" i="19"/>
  <c r="G1023" i="19"/>
  <c r="G1015" i="19"/>
  <c r="G1007" i="19"/>
  <c r="G999" i="19"/>
  <c r="G991" i="19"/>
  <c r="G983" i="19"/>
  <c r="G975" i="19"/>
  <c r="G967" i="19"/>
  <c r="G959" i="19"/>
  <c r="G951" i="19"/>
  <c r="G943" i="19"/>
  <c r="G1868" i="19" l="1"/>
  <c r="G937" i="19"/>
  <c r="E10" i="47" l="1"/>
  <c r="F10" i="47"/>
  <c r="G10" i="47"/>
  <c r="H10" i="47"/>
  <c r="I10" i="47"/>
  <c r="J10" i="47"/>
  <c r="K10" i="47"/>
  <c r="D10" i="47"/>
  <c r="D495" i="47" s="1"/>
  <c r="D74" i="47"/>
  <c r="E74" i="47"/>
  <c r="F74" i="47"/>
  <c r="G74" i="47"/>
  <c r="H74" i="47"/>
  <c r="I74" i="47"/>
  <c r="J74" i="47"/>
  <c r="K74" i="47"/>
  <c r="L73" i="47"/>
  <c r="L41" i="47"/>
  <c r="L40" i="47"/>
  <c r="L39" i="47"/>
  <c r="L38" i="47"/>
  <c r="L37" i="47"/>
  <c r="G82" i="21" s="1"/>
  <c r="L36" i="47"/>
  <c r="L35" i="47"/>
  <c r="L34" i="47"/>
  <c r="L33" i="47"/>
  <c r="G84" i="21" s="1"/>
  <c r="L32" i="47"/>
  <c r="L31" i="47"/>
  <c r="L30" i="47"/>
  <c r="G120" i="21" s="1"/>
  <c r="L29" i="47"/>
  <c r="G143" i="21" s="1"/>
  <c r="L28" i="47"/>
  <c r="G48" i="21" s="1"/>
  <c r="L27" i="47"/>
  <c r="G97" i="21" s="1"/>
  <c r="L26" i="47"/>
  <c r="L25" i="47"/>
  <c r="L24" i="47"/>
  <c r="G89" i="21" s="1"/>
  <c r="L23" i="47"/>
  <c r="L22" i="47"/>
  <c r="G21" i="21" s="1"/>
  <c r="L21" i="47"/>
  <c r="G15" i="21" s="1"/>
  <c r="L20" i="47"/>
  <c r="G159" i="21" s="1"/>
  <c r="L19" i="47"/>
  <c r="G114" i="21" s="1"/>
  <c r="L18" i="47"/>
  <c r="G14" i="21" s="1"/>
  <c r="L17" i="47"/>
  <c r="G52" i="21" s="1"/>
  <c r="L16" i="47"/>
  <c r="L15" i="47"/>
  <c r="L14" i="47"/>
  <c r="L13" i="47"/>
  <c r="G96" i="21" s="1"/>
  <c r="L12" i="47"/>
  <c r="L56" i="47"/>
  <c r="L55" i="47"/>
  <c r="L54" i="47"/>
  <c r="L53" i="47"/>
  <c r="L52" i="47"/>
  <c r="L51" i="47"/>
  <c r="L50" i="47"/>
  <c r="G140" i="21" s="1"/>
  <c r="L49" i="47"/>
  <c r="L48" i="47"/>
  <c r="L47" i="47"/>
  <c r="L46" i="47"/>
  <c r="G111" i="21" s="1"/>
  <c r="L45" i="47"/>
  <c r="L44" i="47"/>
  <c r="L43" i="47"/>
  <c r="L42" i="47"/>
  <c r="L11" i="47"/>
  <c r="G158" i="21" s="1"/>
  <c r="L64" i="47"/>
  <c r="L63" i="47"/>
  <c r="L62" i="47"/>
  <c r="L61" i="47"/>
  <c r="L60" i="47"/>
  <c r="L59" i="47"/>
  <c r="L58" i="47"/>
  <c r="L57" i="47"/>
  <c r="L68" i="47"/>
  <c r="L67" i="47"/>
  <c r="L66" i="47"/>
  <c r="L65" i="47"/>
  <c r="L70" i="47"/>
  <c r="L69" i="47"/>
  <c r="G24" i="21" l="1"/>
  <c r="C835" i="21"/>
  <c r="G122" i="21"/>
  <c r="H495" i="47"/>
  <c r="J495" i="47"/>
  <c r="G83" i="21"/>
  <c r="I495" i="47"/>
  <c r="G495" i="47"/>
  <c r="K495" i="47"/>
  <c r="E495" i="47"/>
  <c r="G90" i="21"/>
  <c r="G76" i="21"/>
  <c r="G78" i="21"/>
  <c r="G36" i="21"/>
  <c r="G44" i="21"/>
  <c r="G119" i="21"/>
  <c r="G17" i="21"/>
  <c r="G108" i="21"/>
  <c r="C8" i="36"/>
  <c r="D8" i="36"/>
  <c r="E6" i="21" s="1"/>
  <c r="E829" i="21" s="1"/>
  <c r="B8" i="36"/>
  <c r="B136" i="36" s="1"/>
  <c r="C835" i="46"/>
  <c r="D835" i="46"/>
  <c r="D1656" i="46" s="1"/>
  <c r="B835" i="46"/>
  <c r="E994" i="46"/>
  <c r="E993" i="46"/>
  <c r="E992" i="46"/>
  <c r="E991" i="46"/>
  <c r="E990" i="46"/>
  <c r="E989" i="46"/>
  <c r="E988" i="46"/>
  <c r="E987" i="46"/>
  <c r="E986" i="46"/>
  <c r="E985" i="46"/>
  <c r="E984" i="46"/>
  <c r="E983" i="46"/>
  <c r="E982" i="46"/>
  <c r="E981" i="46"/>
  <c r="E980" i="46"/>
  <c r="E979" i="46"/>
  <c r="E978" i="46"/>
  <c r="E977" i="46"/>
  <c r="E976" i="46"/>
  <c r="E975" i="46"/>
  <c r="E974" i="46"/>
  <c r="E973" i="46"/>
  <c r="E972" i="46"/>
  <c r="E971" i="46"/>
  <c r="E970" i="46"/>
  <c r="E969" i="46"/>
  <c r="E968" i="46"/>
  <c r="E967" i="46"/>
  <c r="E966" i="46"/>
  <c r="E965" i="46"/>
  <c r="E964" i="46"/>
  <c r="E963" i="46"/>
  <c r="E962" i="46"/>
  <c r="E961" i="46"/>
  <c r="E960" i="46"/>
  <c r="E959" i="46"/>
  <c r="E958" i="46"/>
  <c r="E957" i="46"/>
  <c r="E956" i="46"/>
  <c r="E955" i="46"/>
  <c r="E954" i="46"/>
  <c r="E953" i="46"/>
  <c r="E952" i="46"/>
  <c r="E951" i="46"/>
  <c r="E950" i="46"/>
  <c r="E949" i="46"/>
  <c r="E948" i="46"/>
  <c r="E947" i="46"/>
  <c r="E946" i="46"/>
  <c r="E945" i="46"/>
  <c r="E944" i="46"/>
  <c r="E943" i="46"/>
  <c r="E942" i="46"/>
  <c r="E941" i="46"/>
  <c r="E940" i="46"/>
  <c r="E939" i="46"/>
  <c r="E938" i="46"/>
  <c r="E937" i="46"/>
  <c r="E936" i="46"/>
  <c r="E935" i="46"/>
  <c r="E934" i="46"/>
  <c r="E933" i="46"/>
  <c r="E932" i="46"/>
  <c r="E931" i="46"/>
  <c r="E930" i="46"/>
  <c r="E929" i="46"/>
  <c r="E928" i="46"/>
  <c r="E927" i="46"/>
  <c r="E926" i="46"/>
  <c r="E925" i="46"/>
  <c r="E924" i="46"/>
  <c r="E923" i="46"/>
  <c r="E922" i="46"/>
  <c r="E921" i="46"/>
  <c r="E920" i="46"/>
  <c r="E919" i="46"/>
  <c r="E918" i="46"/>
  <c r="E917" i="46"/>
  <c r="E916" i="46"/>
  <c r="E915" i="46"/>
  <c r="E914" i="46"/>
  <c r="E913" i="46"/>
  <c r="E912" i="46"/>
  <c r="E911" i="46"/>
  <c r="E910" i="46"/>
  <c r="E909" i="46"/>
  <c r="E908" i="46"/>
  <c r="E907" i="46"/>
  <c r="E906" i="46"/>
  <c r="E905" i="46"/>
  <c r="E904" i="46"/>
  <c r="E903" i="46"/>
  <c r="E902" i="46"/>
  <c r="E901" i="46"/>
  <c r="E900" i="46"/>
  <c r="E899" i="46"/>
  <c r="E898" i="46"/>
  <c r="E897" i="46"/>
  <c r="E896" i="46"/>
  <c r="E895" i="46"/>
  <c r="E894" i="46"/>
  <c r="E893" i="46"/>
  <c r="E892" i="46"/>
  <c r="E891" i="46"/>
  <c r="E890" i="46"/>
  <c r="E889" i="46"/>
  <c r="E888" i="46"/>
  <c r="E887" i="46"/>
  <c r="E886" i="46"/>
  <c r="E885" i="46"/>
  <c r="E884" i="46"/>
  <c r="E883" i="46"/>
  <c r="E882" i="46"/>
  <c r="E881" i="46"/>
  <c r="E880" i="46"/>
  <c r="E879" i="46"/>
  <c r="E878" i="46"/>
  <c r="E877" i="46"/>
  <c r="E876" i="46"/>
  <c r="E875" i="46"/>
  <c r="E874" i="46"/>
  <c r="E873" i="46"/>
  <c r="E872" i="46"/>
  <c r="E871" i="46"/>
  <c r="E870" i="46"/>
  <c r="E869" i="46"/>
  <c r="E868" i="46"/>
  <c r="E867" i="46"/>
  <c r="E866" i="46"/>
  <c r="E865" i="46"/>
  <c r="E864" i="46"/>
  <c r="E863" i="46"/>
  <c r="E862" i="46"/>
  <c r="E861" i="46"/>
  <c r="E860" i="46"/>
  <c r="E859" i="46"/>
  <c r="E858" i="46"/>
  <c r="E857" i="46"/>
  <c r="E856" i="46"/>
  <c r="E855" i="46"/>
  <c r="E854" i="46"/>
  <c r="E853" i="46"/>
  <c r="E852" i="46"/>
  <c r="E851" i="46"/>
  <c r="E850" i="46"/>
  <c r="E849" i="46"/>
  <c r="E848" i="46"/>
  <c r="E847" i="46"/>
  <c r="E846" i="46"/>
  <c r="E845" i="46"/>
  <c r="E844" i="46"/>
  <c r="E843" i="46"/>
  <c r="E842" i="46"/>
  <c r="E841" i="46"/>
  <c r="E840" i="46"/>
  <c r="E839" i="46"/>
  <c r="E838" i="46"/>
  <c r="C7" i="46"/>
  <c r="D7" i="46"/>
  <c r="E161" i="46"/>
  <c r="B989" i="21" s="1"/>
  <c r="D989" i="21" s="1"/>
  <c r="E160" i="46"/>
  <c r="B988" i="21" s="1"/>
  <c r="D988" i="21" s="1"/>
  <c r="E159" i="46"/>
  <c r="B987" i="21" s="1"/>
  <c r="D987" i="21" s="1"/>
  <c r="E158" i="46"/>
  <c r="B986" i="21" s="1"/>
  <c r="D986" i="21" s="1"/>
  <c r="D6" i="21" l="1"/>
  <c r="D829" i="21" s="1"/>
  <c r="C136" i="36"/>
  <c r="C6" i="21"/>
  <c r="F564" i="35"/>
  <c r="E564" i="35"/>
  <c r="F563" i="35"/>
  <c r="E563" i="35"/>
  <c r="F562" i="35"/>
  <c r="E562" i="35"/>
  <c r="F561" i="35"/>
  <c r="E561" i="35"/>
  <c r="F560" i="35"/>
  <c r="E560" i="35"/>
  <c r="F559" i="35"/>
  <c r="E559" i="35"/>
  <c r="F558" i="35"/>
  <c r="E558" i="35"/>
  <c r="F557" i="35"/>
  <c r="E557" i="35"/>
  <c r="F556" i="35"/>
  <c r="E556" i="35"/>
  <c r="F555" i="35"/>
  <c r="E555" i="35"/>
  <c r="F554" i="35"/>
  <c r="E554" i="35"/>
  <c r="F553" i="35"/>
  <c r="E553" i="35"/>
  <c r="F552" i="35"/>
  <c r="E552" i="35"/>
  <c r="F551" i="35"/>
  <c r="E551" i="35"/>
  <c r="F550" i="35"/>
  <c r="E550" i="35"/>
  <c r="F549" i="35"/>
  <c r="E549" i="35"/>
  <c r="F548" i="35"/>
  <c r="E548" i="35"/>
  <c r="F547" i="35"/>
  <c r="E547" i="35"/>
  <c r="F546" i="35"/>
  <c r="E546" i="35"/>
  <c r="F545" i="35"/>
  <c r="E545" i="35"/>
  <c r="F544" i="35"/>
  <c r="E544" i="35"/>
  <c r="F543" i="35"/>
  <c r="E543" i="35"/>
  <c r="F542" i="35"/>
  <c r="E542" i="35"/>
  <c r="F541" i="35"/>
  <c r="E541" i="35"/>
  <c r="F540" i="35"/>
  <c r="E540" i="35"/>
  <c r="F539" i="35"/>
  <c r="E539" i="35"/>
  <c r="F538" i="35"/>
  <c r="E538" i="35"/>
  <c r="F537" i="35"/>
  <c r="E537" i="35"/>
  <c r="F536" i="35"/>
  <c r="E536" i="35"/>
  <c r="F535" i="35"/>
  <c r="E535" i="35"/>
  <c r="F534" i="35"/>
  <c r="E534" i="35"/>
  <c r="F533" i="35"/>
  <c r="E533" i="35"/>
  <c r="F532" i="35"/>
  <c r="E532" i="35"/>
  <c r="F531" i="35"/>
  <c r="E531" i="35"/>
  <c r="F530" i="35"/>
  <c r="E530" i="35"/>
  <c r="F529" i="35"/>
  <c r="E529" i="35"/>
  <c r="F528" i="35"/>
  <c r="E528" i="35"/>
  <c r="F527" i="35"/>
  <c r="E527" i="35"/>
  <c r="F526" i="35"/>
  <c r="E526" i="35"/>
  <c r="F525" i="35"/>
  <c r="E525" i="35"/>
  <c r="F524" i="35"/>
  <c r="E524" i="35"/>
  <c r="F523" i="35"/>
  <c r="E523" i="35"/>
  <c r="F522" i="35"/>
  <c r="E522" i="35"/>
  <c r="F521" i="35"/>
  <c r="E521" i="35"/>
  <c r="F520" i="35"/>
  <c r="E520" i="35"/>
  <c r="F519" i="35"/>
  <c r="E519" i="35"/>
  <c r="F518" i="35"/>
  <c r="E518" i="35"/>
  <c r="F517" i="35"/>
  <c r="E517" i="35"/>
  <c r="F516" i="35"/>
  <c r="E516" i="35"/>
  <c r="F515" i="35"/>
  <c r="E515" i="35"/>
  <c r="F514" i="35"/>
  <c r="E514" i="35"/>
  <c r="F513" i="35"/>
  <c r="E513" i="35"/>
  <c r="F512" i="35"/>
  <c r="E512" i="35"/>
  <c r="F511" i="35"/>
  <c r="E511" i="35"/>
  <c r="F510" i="35"/>
  <c r="E510" i="35"/>
  <c r="F509" i="35"/>
  <c r="E509" i="35"/>
  <c r="F508" i="35"/>
  <c r="E508" i="35"/>
  <c r="F507" i="35"/>
  <c r="E507" i="35"/>
  <c r="F506" i="35"/>
  <c r="E506" i="35"/>
  <c r="F505" i="35"/>
  <c r="E505" i="35"/>
  <c r="F504" i="35"/>
  <c r="E504" i="35"/>
  <c r="F503" i="35"/>
  <c r="E503" i="35"/>
  <c r="F502" i="35"/>
  <c r="E502" i="35"/>
  <c r="F501" i="35"/>
  <c r="E501" i="35"/>
  <c r="F500" i="35"/>
  <c r="E500" i="35"/>
  <c r="F499" i="35"/>
  <c r="E499" i="35"/>
  <c r="F498" i="35"/>
  <c r="E498" i="35"/>
  <c r="F497" i="35"/>
  <c r="E497" i="35"/>
  <c r="F496" i="35"/>
  <c r="E496" i="35"/>
  <c r="F495" i="35"/>
  <c r="E495" i="35"/>
  <c r="F494" i="35"/>
  <c r="E494" i="35"/>
  <c r="F493" i="35"/>
  <c r="E493" i="35"/>
  <c r="F492" i="35"/>
  <c r="E492" i="35"/>
  <c r="F491" i="35"/>
  <c r="E491" i="35"/>
  <c r="F490" i="35"/>
  <c r="E490" i="35"/>
  <c r="F489" i="35"/>
  <c r="E489" i="35"/>
  <c r="F488" i="35"/>
  <c r="E488" i="35"/>
  <c r="F487" i="35"/>
  <c r="E487" i="35"/>
  <c r="F486" i="35"/>
  <c r="E486" i="35"/>
  <c r="F485" i="35"/>
  <c r="E485" i="35"/>
  <c r="F484" i="35"/>
  <c r="E484" i="35"/>
  <c r="F483" i="35"/>
  <c r="E483" i="35"/>
  <c r="F482" i="35"/>
  <c r="F481" i="35"/>
  <c r="E481" i="35"/>
  <c r="F480" i="35"/>
  <c r="E480" i="35"/>
  <c r="F479" i="35"/>
  <c r="E479" i="35"/>
  <c r="F478" i="35"/>
  <c r="E478" i="35"/>
  <c r="F477" i="35"/>
  <c r="E477" i="35"/>
  <c r="F476" i="35"/>
  <c r="E476" i="35"/>
  <c r="F475" i="35"/>
  <c r="E475" i="35"/>
  <c r="F474" i="35"/>
  <c r="E474" i="35"/>
  <c r="F473" i="35"/>
  <c r="E473" i="35"/>
  <c r="F472" i="35"/>
  <c r="E472" i="35"/>
  <c r="F471" i="35"/>
  <c r="E471" i="35"/>
  <c r="F470" i="35"/>
  <c r="E470" i="35"/>
  <c r="F469" i="35"/>
  <c r="E469" i="35"/>
  <c r="F468" i="35"/>
  <c r="E468" i="35"/>
  <c r="F467" i="35"/>
  <c r="E467" i="35"/>
  <c r="F466" i="35"/>
  <c r="E466" i="35"/>
  <c r="F465" i="35"/>
  <c r="E465" i="35"/>
  <c r="F464" i="35"/>
  <c r="E464" i="35"/>
  <c r="F463" i="35"/>
  <c r="E463" i="35"/>
  <c r="F462" i="35"/>
  <c r="E462" i="35"/>
  <c r="F461" i="35"/>
  <c r="E461" i="35"/>
  <c r="F460" i="35"/>
  <c r="E460" i="35"/>
  <c r="F459" i="35"/>
  <c r="E459" i="35"/>
  <c r="F458" i="35"/>
  <c r="E458" i="35"/>
  <c r="F457" i="35"/>
  <c r="E457" i="35"/>
  <c r="F456" i="35"/>
  <c r="E456" i="35"/>
  <c r="F455" i="35"/>
  <c r="E455" i="35"/>
  <c r="F454" i="35"/>
  <c r="E454" i="35"/>
  <c r="F453" i="35"/>
  <c r="E453" i="35"/>
  <c r="F452" i="35"/>
  <c r="E452" i="35"/>
  <c r="F451" i="35"/>
  <c r="E451" i="35"/>
  <c r="F450" i="35"/>
  <c r="E450" i="35"/>
  <c r="F449" i="35"/>
  <c r="E449" i="35"/>
  <c r="F448" i="35"/>
  <c r="E448" i="35"/>
  <c r="F447" i="35"/>
  <c r="E447" i="35"/>
  <c r="F446" i="35"/>
  <c r="E446" i="35"/>
  <c r="F445" i="35"/>
  <c r="E445" i="35"/>
  <c r="F444" i="35"/>
  <c r="E444" i="35"/>
  <c r="F443" i="35"/>
  <c r="E443" i="35"/>
  <c r="F442" i="35"/>
  <c r="E442" i="35"/>
  <c r="F441" i="35"/>
  <c r="E441" i="35"/>
  <c r="F440" i="35"/>
  <c r="E440" i="35"/>
  <c r="F439" i="35"/>
  <c r="E439" i="35"/>
  <c r="F438" i="35"/>
  <c r="E438" i="35"/>
  <c r="F437" i="35"/>
  <c r="E437" i="35"/>
  <c r="F436" i="35"/>
  <c r="E436" i="35"/>
  <c r="F435" i="35"/>
  <c r="E435" i="35"/>
  <c r="F434" i="35"/>
  <c r="E434" i="35"/>
  <c r="F433" i="35"/>
  <c r="E433" i="35"/>
  <c r="F432" i="35"/>
  <c r="E432" i="35"/>
  <c r="F431" i="35"/>
  <c r="E431" i="35"/>
  <c r="F430" i="35"/>
  <c r="E430" i="35"/>
  <c r="F429" i="35"/>
  <c r="E429" i="35"/>
  <c r="F428" i="35"/>
  <c r="E428" i="35"/>
  <c r="F427" i="35"/>
  <c r="E427" i="35"/>
  <c r="F426" i="35"/>
  <c r="E426" i="35"/>
  <c r="F425" i="35"/>
  <c r="E425" i="35"/>
  <c r="F424" i="35"/>
  <c r="E424" i="35"/>
  <c r="F423" i="35"/>
  <c r="E423" i="35"/>
  <c r="F422" i="35"/>
  <c r="E422" i="35"/>
  <c r="F421" i="35"/>
  <c r="E421" i="35"/>
  <c r="F420" i="35"/>
  <c r="E420" i="35"/>
  <c r="F419" i="35"/>
  <c r="E419" i="35"/>
  <c r="F418" i="35"/>
  <c r="E418" i="35"/>
  <c r="F417" i="35"/>
  <c r="E417" i="35"/>
  <c r="F416" i="35"/>
  <c r="E416" i="35"/>
  <c r="F415" i="35"/>
  <c r="E415" i="35"/>
  <c r="F414" i="35"/>
  <c r="E414" i="35"/>
  <c r="F413" i="35"/>
  <c r="E413" i="35"/>
  <c r="F412" i="35"/>
  <c r="E412" i="35"/>
  <c r="F411" i="35"/>
  <c r="E411" i="35"/>
  <c r="F410" i="35"/>
  <c r="E410" i="35"/>
  <c r="F409" i="35"/>
  <c r="E409" i="35"/>
  <c r="F408" i="35"/>
  <c r="E408" i="35"/>
  <c r="F407" i="35"/>
  <c r="E407" i="35"/>
  <c r="F406" i="35"/>
  <c r="E406" i="35"/>
  <c r="F405" i="35"/>
  <c r="E405" i="35"/>
  <c r="F404" i="35"/>
  <c r="E404" i="35"/>
  <c r="F403" i="35"/>
  <c r="E403" i="35"/>
  <c r="F402" i="35"/>
  <c r="E402" i="35"/>
  <c r="F401" i="35"/>
  <c r="E401" i="35"/>
  <c r="F400" i="35"/>
  <c r="E400" i="35"/>
  <c r="F399" i="35"/>
  <c r="E399" i="35"/>
  <c r="F398" i="35"/>
  <c r="E398" i="35"/>
  <c r="F397" i="35"/>
  <c r="E397" i="35"/>
  <c r="F396" i="35"/>
  <c r="E396" i="35"/>
  <c r="F395" i="35"/>
  <c r="E395" i="35"/>
  <c r="F394" i="35"/>
  <c r="E394" i="35"/>
  <c r="F393" i="35"/>
  <c r="E393" i="35"/>
  <c r="F392" i="35"/>
  <c r="E392" i="35"/>
  <c r="F391" i="35"/>
  <c r="E391" i="35"/>
  <c r="F390" i="35"/>
  <c r="E390" i="35"/>
  <c r="F389" i="35"/>
  <c r="E389" i="35"/>
  <c r="F388" i="35"/>
  <c r="E388" i="35"/>
  <c r="F387" i="35"/>
  <c r="E387" i="35"/>
  <c r="F386" i="35"/>
  <c r="E386" i="35"/>
  <c r="F385" i="35"/>
  <c r="E385" i="35"/>
  <c r="F384" i="35"/>
  <c r="E384" i="35"/>
  <c r="F383" i="35"/>
  <c r="E383" i="35"/>
  <c r="F382" i="35"/>
  <c r="E382" i="35"/>
  <c r="F381" i="35"/>
  <c r="E381" i="35"/>
  <c r="F380" i="35"/>
  <c r="E380" i="35"/>
  <c r="F379" i="35"/>
  <c r="E379" i="35"/>
  <c r="F378" i="35"/>
  <c r="E378" i="35"/>
  <c r="F377" i="35"/>
  <c r="E377" i="35"/>
  <c r="F376" i="35"/>
  <c r="E376" i="35"/>
  <c r="F375" i="35"/>
  <c r="E375" i="35"/>
  <c r="F374" i="35"/>
  <c r="E374" i="35"/>
  <c r="F373" i="35"/>
  <c r="E373" i="35"/>
  <c r="F372" i="35"/>
  <c r="E372" i="35"/>
  <c r="F371" i="35"/>
  <c r="E371" i="35"/>
  <c r="F370" i="35"/>
  <c r="E370" i="35"/>
  <c r="F369" i="35"/>
  <c r="E369" i="35"/>
  <c r="F368" i="35"/>
  <c r="E368" i="35"/>
  <c r="F367" i="35"/>
  <c r="E367" i="35"/>
  <c r="F366" i="35"/>
  <c r="E366" i="35"/>
  <c r="F365" i="35"/>
  <c r="E365" i="35"/>
  <c r="F364" i="35"/>
  <c r="E364" i="35"/>
  <c r="F363" i="35"/>
  <c r="E363" i="35"/>
  <c r="F362" i="35"/>
  <c r="E362" i="35"/>
  <c r="F361" i="35"/>
  <c r="E361" i="35"/>
  <c r="F360" i="35"/>
  <c r="E360" i="35"/>
  <c r="F359" i="35"/>
  <c r="E359" i="35"/>
  <c r="F358" i="35"/>
  <c r="E358" i="35"/>
  <c r="F357" i="35"/>
  <c r="E357" i="35"/>
  <c r="F356" i="35"/>
  <c r="E356" i="35"/>
  <c r="F355" i="35"/>
  <c r="E355" i="35"/>
  <c r="F354" i="35"/>
  <c r="E354" i="35"/>
  <c r="F353" i="35"/>
  <c r="E353" i="35"/>
  <c r="F352" i="35"/>
  <c r="E352" i="35"/>
  <c r="F351" i="35"/>
  <c r="E351" i="35"/>
  <c r="F350" i="35"/>
  <c r="E350" i="35"/>
  <c r="F349" i="35"/>
  <c r="E349" i="35"/>
  <c r="F348" i="35"/>
  <c r="E348" i="35"/>
  <c r="F347" i="35"/>
  <c r="E347" i="35"/>
  <c r="F346" i="35"/>
  <c r="E346" i="35"/>
  <c r="F345" i="35"/>
  <c r="E345" i="35"/>
  <c r="F344" i="35"/>
  <c r="E344" i="35"/>
  <c r="F343" i="35"/>
  <c r="E343" i="35"/>
  <c r="F342" i="35"/>
  <c r="E342" i="35"/>
  <c r="F341" i="35"/>
  <c r="E341" i="35"/>
  <c r="F340" i="35"/>
  <c r="E340" i="35"/>
  <c r="F339" i="35"/>
  <c r="E339" i="35"/>
  <c r="F338" i="35"/>
  <c r="E338" i="35"/>
  <c r="F337" i="35"/>
  <c r="E337" i="35"/>
  <c r="F336" i="35"/>
  <c r="E336" i="35"/>
  <c r="F335" i="35"/>
  <c r="E335" i="35"/>
  <c r="F334" i="35"/>
  <c r="E334" i="35"/>
  <c r="F333" i="35"/>
  <c r="E333" i="35"/>
  <c r="F332" i="35"/>
  <c r="E332" i="35"/>
  <c r="F331" i="35"/>
  <c r="E331" i="35"/>
  <c r="F330" i="35"/>
  <c r="E330" i="35"/>
  <c r="F329" i="35"/>
  <c r="E329" i="35"/>
  <c r="F328" i="35"/>
  <c r="E328" i="35"/>
  <c r="F327" i="35"/>
  <c r="E327" i="35"/>
  <c r="F326" i="35"/>
  <c r="E326" i="35"/>
  <c r="F325" i="35"/>
  <c r="E325" i="35"/>
  <c r="F324" i="35"/>
  <c r="E324" i="35"/>
  <c r="F323" i="35"/>
  <c r="E323" i="35"/>
  <c r="F322" i="35"/>
  <c r="E322" i="35"/>
  <c r="F321" i="35"/>
  <c r="E321" i="35"/>
  <c r="F320" i="35"/>
  <c r="E320" i="35"/>
  <c r="F319" i="35"/>
  <c r="E319" i="35"/>
  <c r="F318" i="35"/>
  <c r="E318" i="35"/>
  <c r="F317" i="35"/>
  <c r="E317" i="35"/>
  <c r="F316" i="35"/>
  <c r="E316" i="35"/>
  <c r="F315" i="35"/>
  <c r="E315" i="35"/>
  <c r="F314" i="35"/>
  <c r="E314" i="35"/>
  <c r="F313" i="35"/>
  <c r="E313" i="35"/>
  <c r="F312" i="35"/>
  <c r="E312" i="35"/>
  <c r="F311" i="35"/>
  <c r="E311" i="35"/>
  <c r="F310" i="35"/>
  <c r="E310" i="35"/>
  <c r="F309" i="35"/>
  <c r="E309" i="35"/>
  <c r="F308" i="35"/>
  <c r="E308" i="35"/>
  <c r="F307" i="35"/>
  <c r="E307" i="35"/>
  <c r="F306" i="35"/>
  <c r="E306" i="35"/>
  <c r="F305" i="35"/>
  <c r="E305" i="35"/>
  <c r="F304" i="35"/>
  <c r="E304" i="35"/>
  <c r="F303" i="35"/>
  <c r="E303" i="35"/>
  <c r="F302" i="35"/>
  <c r="E302" i="35"/>
  <c r="F301" i="35"/>
  <c r="E301" i="35"/>
  <c r="F300" i="35"/>
  <c r="E300" i="35"/>
  <c r="F299" i="35"/>
  <c r="E299" i="35"/>
  <c r="F298" i="35"/>
  <c r="E298" i="35"/>
  <c r="F297" i="35"/>
  <c r="E297" i="35"/>
  <c r="F296" i="35"/>
  <c r="E296" i="35"/>
  <c r="F295" i="35"/>
  <c r="E295" i="35"/>
  <c r="F294" i="35"/>
  <c r="E294" i="35"/>
  <c r="F293" i="35"/>
  <c r="E293" i="35"/>
  <c r="F292" i="35"/>
  <c r="E292" i="35"/>
  <c r="F291" i="35"/>
  <c r="E291" i="35"/>
  <c r="F290" i="35"/>
  <c r="E290" i="35"/>
  <c r="F289" i="35"/>
  <c r="E289" i="35"/>
  <c r="F288" i="35"/>
  <c r="E288" i="35"/>
  <c r="F287" i="35"/>
  <c r="E287" i="35"/>
  <c r="F286" i="35"/>
  <c r="E286" i="35"/>
  <c r="F285" i="35"/>
  <c r="E285" i="35"/>
  <c r="F284" i="35"/>
  <c r="E284" i="35"/>
  <c r="F283" i="35"/>
  <c r="E283" i="35"/>
  <c r="F282" i="35"/>
  <c r="E282" i="35"/>
  <c r="F281" i="35"/>
  <c r="E281" i="35"/>
  <c r="F280" i="35"/>
  <c r="E280" i="35"/>
  <c r="F279" i="35"/>
  <c r="E279" i="35"/>
  <c r="F278" i="35"/>
  <c r="E278" i="35"/>
  <c r="F277" i="35"/>
  <c r="E277" i="35"/>
  <c r="F276" i="35"/>
  <c r="E276" i="35"/>
  <c r="F275" i="35"/>
  <c r="E275" i="35"/>
  <c r="F274" i="35"/>
  <c r="E274" i="35"/>
  <c r="F273" i="35"/>
  <c r="E273" i="35"/>
  <c r="F272" i="35"/>
  <c r="E272" i="35"/>
  <c r="F271" i="35"/>
  <c r="E271" i="35"/>
  <c r="F270" i="35"/>
  <c r="E270" i="35"/>
  <c r="F269" i="35"/>
  <c r="E269" i="35"/>
  <c r="F268" i="35"/>
  <c r="E268" i="35"/>
  <c r="F267" i="35"/>
  <c r="E267" i="35"/>
  <c r="F266" i="35"/>
  <c r="E266" i="35"/>
  <c r="F265" i="35"/>
  <c r="E265" i="35"/>
  <c r="F264" i="35"/>
  <c r="E264" i="35"/>
  <c r="F263" i="35"/>
  <c r="E263" i="35"/>
  <c r="F262" i="35"/>
  <c r="E262" i="35"/>
  <c r="F261" i="35"/>
  <c r="E261" i="35"/>
  <c r="F260" i="35"/>
  <c r="E260" i="35"/>
  <c r="F259" i="35"/>
  <c r="E259" i="35"/>
  <c r="F258" i="35"/>
  <c r="E258" i="35"/>
  <c r="F257" i="35"/>
  <c r="E257" i="35"/>
  <c r="F256" i="35"/>
  <c r="E256" i="35"/>
  <c r="F255" i="35"/>
  <c r="E255" i="35"/>
  <c r="F254" i="35"/>
  <c r="E254" i="35"/>
  <c r="F253" i="35"/>
  <c r="E253" i="35"/>
  <c r="F252" i="35"/>
  <c r="E252" i="35"/>
  <c r="F251" i="35"/>
  <c r="E251" i="35"/>
  <c r="F250" i="35"/>
  <c r="E250" i="35"/>
  <c r="F249" i="35"/>
  <c r="E249" i="35"/>
  <c r="F248" i="35"/>
  <c r="E248" i="35"/>
  <c r="F247" i="35"/>
  <c r="E247" i="35"/>
  <c r="F246" i="35"/>
  <c r="E246" i="35"/>
  <c r="F245" i="35"/>
  <c r="E245" i="35"/>
  <c r="F244" i="35"/>
  <c r="E244" i="35"/>
  <c r="F243" i="35"/>
  <c r="E243" i="35"/>
  <c r="F242" i="35"/>
  <c r="E242" i="35"/>
  <c r="F241" i="35"/>
  <c r="E241" i="35"/>
  <c r="F240" i="35"/>
  <c r="E240" i="35"/>
  <c r="F239" i="35"/>
  <c r="E239" i="35"/>
  <c r="F238" i="35"/>
  <c r="E238" i="35"/>
  <c r="F237" i="35"/>
  <c r="E237" i="35"/>
  <c r="F236" i="35"/>
  <c r="E236" i="35"/>
  <c r="F235" i="35"/>
  <c r="E235" i="35"/>
  <c r="F234" i="35"/>
  <c r="E234" i="35"/>
  <c r="F233" i="35"/>
  <c r="E233" i="35"/>
  <c r="F232" i="35"/>
  <c r="E232" i="35"/>
  <c r="F231" i="35"/>
  <c r="E231" i="35"/>
  <c r="F230" i="35"/>
  <c r="E230" i="35"/>
  <c r="F229" i="35"/>
  <c r="E229" i="35"/>
  <c r="F228" i="35"/>
  <c r="E228" i="35"/>
  <c r="F227" i="35"/>
  <c r="E227" i="35"/>
  <c r="F226" i="35"/>
  <c r="E226" i="35"/>
  <c r="F225" i="35"/>
  <c r="E225" i="35"/>
  <c r="F224" i="35"/>
  <c r="E224" i="35"/>
  <c r="F223" i="35"/>
  <c r="E223" i="35"/>
  <c r="F222" i="35"/>
  <c r="E222" i="35"/>
  <c r="F221" i="35"/>
  <c r="E221" i="35"/>
  <c r="F220" i="35"/>
  <c r="E220" i="35"/>
  <c r="F219" i="35"/>
  <c r="E219" i="35"/>
  <c r="F218" i="35"/>
  <c r="E218" i="35"/>
  <c r="F217" i="35"/>
  <c r="E217" i="35"/>
  <c r="F216" i="35"/>
  <c r="E216" i="35"/>
  <c r="F215" i="35"/>
  <c r="E214" i="35"/>
  <c r="F213" i="35"/>
  <c r="F211" i="35"/>
  <c r="E210" i="35"/>
  <c r="F209" i="35"/>
  <c r="E208" i="35"/>
  <c r="C1106" i="19"/>
  <c r="C1863" i="19" s="1"/>
  <c r="B1305" i="19"/>
  <c r="D1305" i="19"/>
  <c r="E1305" i="19"/>
  <c r="F1305" i="19"/>
  <c r="B1153" i="19"/>
  <c r="D1153" i="19"/>
  <c r="E1153" i="19"/>
  <c r="F1153" i="19"/>
  <c r="B1165" i="19"/>
  <c r="D1165" i="19"/>
  <c r="E1165" i="19"/>
  <c r="F1165" i="19"/>
  <c r="B1285" i="19"/>
  <c r="D1285" i="19"/>
  <c r="E1285" i="19"/>
  <c r="F1285" i="19"/>
  <c r="B1110" i="19"/>
  <c r="D1110" i="19"/>
  <c r="E1110" i="19"/>
  <c r="F1110" i="19"/>
  <c r="B1257" i="19"/>
  <c r="D1257" i="19"/>
  <c r="E1257" i="19"/>
  <c r="F1257" i="19"/>
  <c r="B1276" i="19"/>
  <c r="D1276" i="19"/>
  <c r="E1276" i="19"/>
  <c r="F1276" i="19"/>
  <c r="B1203" i="19"/>
  <c r="D1203" i="19"/>
  <c r="E1203" i="19"/>
  <c r="F1203" i="19"/>
  <c r="B1328" i="19"/>
  <c r="D1328" i="19"/>
  <c r="E1328" i="19"/>
  <c r="F1328" i="19"/>
  <c r="B1131" i="19"/>
  <c r="D1131" i="19"/>
  <c r="E1131" i="19"/>
  <c r="F1131" i="19"/>
  <c r="B1157" i="19"/>
  <c r="D1157" i="19"/>
  <c r="E1157" i="19"/>
  <c r="F1157" i="19"/>
  <c r="B1226" i="19"/>
  <c r="D1226" i="19"/>
  <c r="E1226" i="19"/>
  <c r="F1226" i="19"/>
  <c r="B1189" i="19"/>
  <c r="D1189" i="19"/>
  <c r="E1189" i="19"/>
  <c r="F1189" i="19"/>
  <c r="B1235" i="19"/>
  <c r="D1235" i="19"/>
  <c r="E1235" i="19"/>
  <c r="F1235" i="19"/>
  <c r="B1280" i="19"/>
  <c r="D1280" i="19"/>
  <c r="E1280" i="19"/>
  <c r="F1280" i="19"/>
  <c r="B1297" i="19"/>
  <c r="D1297" i="19"/>
  <c r="E1297" i="19"/>
  <c r="F1297" i="19"/>
  <c r="B1227" i="19"/>
  <c r="D1227" i="19"/>
  <c r="E1227" i="19"/>
  <c r="F1227" i="19"/>
  <c r="B1270" i="19"/>
  <c r="D1270" i="19"/>
  <c r="E1270" i="19"/>
  <c r="F1270" i="19"/>
  <c r="B1120" i="19"/>
  <c r="D1120" i="19"/>
  <c r="E1120" i="19"/>
  <c r="F1120" i="19"/>
  <c r="B1162" i="19"/>
  <c r="D1162" i="19"/>
  <c r="E1162" i="19"/>
  <c r="F1162" i="19"/>
  <c r="B1275" i="19"/>
  <c r="D1275" i="19"/>
  <c r="E1275" i="19"/>
  <c r="F1275" i="19"/>
  <c r="B1224" i="19"/>
  <c r="D1224" i="19"/>
  <c r="E1224" i="19"/>
  <c r="F1224" i="19"/>
  <c r="B1311" i="19"/>
  <c r="D1311" i="19"/>
  <c r="E1311" i="19"/>
  <c r="F1311" i="19"/>
  <c r="B1164" i="19"/>
  <c r="D1164" i="19"/>
  <c r="E1164" i="19"/>
  <c r="F1164" i="19"/>
  <c r="B1320" i="19"/>
  <c r="D1320" i="19"/>
  <c r="E1320" i="19"/>
  <c r="F1320" i="19"/>
  <c r="B1324" i="19"/>
  <c r="D1324" i="19"/>
  <c r="E1324" i="19"/>
  <c r="F1324" i="19"/>
  <c r="B1150" i="19"/>
  <c r="D1150" i="19"/>
  <c r="E1150" i="19"/>
  <c r="F1150" i="19"/>
  <c r="B1337" i="19"/>
  <c r="D1337" i="19"/>
  <c r="E1337" i="19"/>
  <c r="F1337" i="19"/>
  <c r="B1118" i="19"/>
  <c r="D1118" i="19"/>
  <c r="E1118" i="19"/>
  <c r="F1118" i="19"/>
  <c r="B1173" i="19"/>
  <c r="D1173" i="19"/>
  <c r="E1173" i="19"/>
  <c r="F1173" i="19"/>
  <c r="B1294" i="19"/>
  <c r="D1294" i="19"/>
  <c r="E1294" i="19"/>
  <c r="F1294" i="19"/>
  <c r="B1123" i="19"/>
  <c r="D1123" i="19"/>
  <c r="E1123" i="19"/>
  <c r="F1123" i="19"/>
  <c r="B1112" i="19"/>
  <c r="D1112" i="19"/>
  <c r="E1112" i="19"/>
  <c r="F1112" i="19"/>
  <c r="B1194" i="19"/>
  <c r="D1194" i="19"/>
  <c r="E1194" i="19"/>
  <c r="F1194" i="19"/>
  <c r="B1249" i="19"/>
  <c r="D1249" i="19"/>
  <c r="E1249" i="19"/>
  <c r="F1249" i="19"/>
  <c r="B1170" i="19"/>
  <c r="D1170" i="19"/>
  <c r="E1170" i="19"/>
  <c r="F1170" i="19"/>
  <c r="B1284" i="19"/>
  <c r="D1284" i="19"/>
  <c r="E1284" i="19"/>
  <c r="F1284" i="19"/>
  <c r="B1136" i="19"/>
  <c r="D1136" i="19"/>
  <c r="E1136" i="19"/>
  <c r="F1136" i="19"/>
  <c r="B1289" i="19"/>
  <c r="D1289" i="19"/>
  <c r="E1289" i="19"/>
  <c r="F1289" i="19"/>
  <c r="B1326" i="19"/>
  <c r="D1326" i="19"/>
  <c r="E1326" i="19"/>
  <c r="F1326" i="19"/>
  <c r="B1132" i="19"/>
  <c r="D1132" i="19"/>
  <c r="E1132" i="19"/>
  <c r="F1132" i="19"/>
  <c r="B1209" i="19"/>
  <c r="D1209" i="19"/>
  <c r="E1209" i="19"/>
  <c r="F1209" i="19"/>
  <c r="B1187" i="19"/>
  <c r="D1187" i="19"/>
  <c r="E1187" i="19"/>
  <c r="F1187" i="19"/>
  <c r="B1137" i="19"/>
  <c r="D1137" i="19"/>
  <c r="E1137" i="19"/>
  <c r="F1137" i="19"/>
  <c r="B1149" i="19"/>
  <c r="D1149" i="19"/>
  <c r="E1149" i="19"/>
  <c r="F1149" i="19"/>
  <c r="B1262" i="19"/>
  <c r="D1262" i="19"/>
  <c r="E1262" i="19"/>
  <c r="F1262" i="19"/>
  <c r="B1231" i="19"/>
  <c r="D1231" i="19"/>
  <c r="E1231" i="19"/>
  <c r="F1231" i="19"/>
  <c r="B1268" i="19"/>
  <c r="D1268" i="19"/>
  <c r="E1268" i="19"/>
  <c r="F1268" i="19"/>
  <c r="B1248" i="19"/>
  <c r="D1248" i="19"/>
  <c r="E1248" i="19"/>
  <c r="F1248" i="19"/>
  <c r="B1330" i="19"/>
  <c r="D1330" i="19"/>
  <c r="E1330" i="19"/>
  <c r="F1330" i="19"/>
  <c r="B1185" i="19"/>
  <c r="D1185" i="19"/>
  <c r="E1185" i="19"/>
  <c r="F1185" i="19"/>
  <c r="B1240" i="19"/>
  <c r="D1240" i="19"/>
  <c r="E1240" i="19"/>
  <c r="F1240" i="19"/>
  <c r="B1310" i="19"/>
  <c r="D1310" i="19"/>
  <c r="E1310" i="19"/>
  <c r="F1310" i="19"/>
  <c r="B1152" i="19"/>
  <c r="D1152" i="19"/>
  <c r="E1152" i="19"/>
  <c r="F1152" i="19"/>
  <c r="B1141" i="19"/>
  <c r="D1141" i="19"/>
  <c r="E1141" i="19"/>
  <c r="F1141" i="19"/>
  <c r="B1217" i="19"/>
  <c r="D1217" i="19"/>
  <c r="E1217" i="19"/>
  <c r="F1217" i="19"/>
  <c r="B1322" i="19"/>
  <c r="D1322" i="19"/>
  <c r="E1322" i="19"/>
  <c r="F1322" i="19"/>
  <c r="B1334" i="19"/>
  <c r="D1334" i="19"/>
  <c r="E1334" i="19"/>
  <c r="F1334" i="19"/>
  <c r="B1331" i="19"/>
  <c r="D1331" i="19"/>
  <c r="E1331" i="19"/>
  <c r="F1331" i="19"/>
  <c r="B1238" i="19"/>
  <c r="D1238" i="19"/>
  <c r="E1238" i="19"/>
  <c r="F1238" i="19"/>
  <c r="B1133" i="19"/>
  <c r="D1133" i="19"/>
  <c r="E1133" i="19"/>
  <c r="F1133" i="19"/>
  <c r="B1265" i="19"/>
  <c r="D1265" i="19"/>
  <c r="E1265" i="19"/>
  <c r="F1265" i="19"/>
  <c r="B1274" i="19"/>
  <c r="D1274" i="19"/>
  <c r="E1274" i="19"/>
  <c r="F1274" i="19"/>
  <c r="B1323" i="19"/>
  <c r="D1323" i="19"/>
  <c r="E1323" i="19"/>
  <c r="F1323" i="19"/>
  <c r="B1126" i="19"/>
  <c r="D1126" i="19"/>
  <c r="E1126" i="19"/>
  <c r="F1126" i="19"/>
  <c r="B1218" i="19"/>
  <c r="D1218" i="19"/>
  <c r="E1218" i="19"/>
  <c r="F1218" i="19"/>
  <c r="B1308" i="19"/>
  <c r="D1308" i="19"/>
  <c r="E1308" i="19"/>
  <c r="F1308" i="19"/>
  <c r="B1339" i="19"/>
  <c r="D1339" i="19"/>
  <c r="E1339" i="19"/>
  <c r="F1339" i="19"/>
  <c r="B1108" i="19"/>
  <c r="D1108" i="19"/>
  <c r="E1108" i="19"/>
  <c r="F1108" i="19"/>
  <c r="B1336" i="19"/>
  <c r="D1336" i="19"/>
  <c r="E1336" i="19"/>
  <c r="F1336" i="19"/>
  <c r="B1259" i="19"/>
  <c r="D1259" i="19"/>
  <c r="E1259" i="19"/>
  <c r="F1259" i="19"/>
  <c r="B1183" i="19"/>
  <c r="D1183" i="19"/>
  <c r="E1183" i="19"/>
  <c r="F1183" i="19"/>
  <c r="B1245" i="19"/>
  <c r="D1245" i="19"/>
  <c r="E1245" i="19"/>
  <c r="F1245" i="19"/>
  <c r="B1278" i="19"/>
  <c r="D1278" i="19"/>
  <c r="E1278" i="19"/>
  <c r="F1278" i="19"/>
  <c r="B1237" i="19"/>
  <c r="D1237" i="19"/>
  <c r="E1237" i="19"/>
  <c r="F1237" i="19"/>
  <c r="B1288" i="19"/>
  <c r="D1288" i="19"/>
  <c r="E1288" i="19"/>
  <c r="F1288" i="19"/>
  <c r="B1219" i="19"/>
  <c r="D1219" i="19"/>
  <c r="E1219" i="19"/>
  <c r="F1219" i="19"/>
  <c r="B1202" i="19"/>
  <c r="D1202" i="19"/>
  <c r="E1202" i="19"/>
  <c r="F1202" i="19"/>
  <c r="B1317" i="19"/>
  <c r="D1317" i="19"/>
  <c r="E1317" i="19"/>
  <c r="F1317" i="19"/>
  <c r="B1134" i="19"/>
  <c r="D1134" i="19"/>
  <c r="E1134" i="19"/>
  <c r="F1134" i="19"/>
  <c r="B1115" i="19"/>
  <c r="D1115" i="19"/>
  <c r="E1115" i="19"/>
  <c r="F1115" i="19"/>
  <c r="B1210" i="19"/>
  <c r="D1210" i="19"/>
  <c r="E1210" i="19"/>
  <c r="F1210" i="19"/>
  <c r="B1307" i="19"/>
  <c r="D1307" i="19"/>
  <c r="E1307" i="19"/>
  <c r="F1307" i="19"/>
  <c r="B1233" i="19"/>
  <c r="D1233" i="19"/>
  <c r="E1233" i="19"/>
  <c r="F1233" i="19"/>
  <c r="B1169" i="19"/>
  <c r="D1169" i="19"/>
  <c r="E1169" i="19"/>
  <c r="F1169" i="19"/>
  <c r="B1122" i="19"/>
  <c r="D1122" i="19"/>
  <c r="E1122" i="19"/>
  <c r="F1122" i="19"/>
  <c r="B1198" i="19"/>
  <c r="D1198" i="19"/>
  <c r="E1198" i="19"/>
  <c r="F1198" i="19"/>
  <c r="B1242" i="19"/>
  <c r="D1242" i="19"/>
  <c r="E1242" i="19"/>
  <c r="F1242" i="19"/>
  <c r="B1281" i="19"/>
  <c r="D1281" i="19"/>
  <c r="E1281" i="19"/>
  <c r="F1281" i="19"/>
  <c r="B1212" i="19"/>
  <c r="D1212" i="19"/>
  <c r="E1212" i="19"/>
  <c r="F1212" i="19"/>
  <c r="B1125" i="19"/>
  <c r="D1125" i="19"/>
  <c r="E1125" i="19"/>
  <c r="F1125" i="19"/>
  <c r="B1176" i="19"/>
  <c r="D1176" i="19"/>
  <c r="E1176" i="19"/>
  <c r="F1176" i="19"/>
  <c r="B1177" i="19"/>
  <c r="D1177" i="19"/>
  <c r="E1177" i="19"/>
  <c r="F1177" i="19"/>
  <c r="B1167" i="19"/>
  <c r="D1167" i="19"/>
  <c r="E1167" i="19"/>
  <c r="F1167" i="19"/>
  <c r="B1179" i="19"/>
  <c r="D1179" i="19"/>
  <c r="E1179" i="19"/>
  <c r="F1179" i="19"/>
  <c r="B1158" i="19"/>
  <c r="D1158" i="19"/>
  <c r="E1158" i="19"/>
  <c r="F1158" i="19"/>
  <c r="B1124" i="19"/>
  <c r="D1124" i="19"/>
  <c r="E1124" i="19"/>
  <c r="F1124" i="19"/>
  <c r="B1190" i="19"/>
  <c r="D1190" i="19"/>
  <c r="E1190" i="19"/>
  <c r="F1190" i="19"/>
  <c r="B1111" i="19"/>
  <c r="D1111" i="19"/>
  <c r="E1111" i="19"/>
  <c r="F1111" i="19"/>
  <c r="B1290" i="19"/>
  <c r="D1290" i="19"/>
  <c r="E1290" i="19"/>
  <c r="F1290" i="19"/>
  <c r="B1208" i="19"/>
  <c r="D1208" i="19"/>
  <c r="E1208" i="19"/>
  <c r="F1208" i="19"/>
  <c r="B1333" i="19"/>
  <c r="D1333" i="19"/>
  <c r="E1333" i="19"/>
  <c r="F1333" i="19"/>
  <c r="B1312" i="19"/>
  <c r="D1312" i="19"/>
  <c r="E1312" i="19"/>
  <c r="F1312" i="19"/>
  <c r="B1251" i="19"/>
  <c r="D1251" i="19"/>
  <c r="E1251" i="19"/>
  <c r="F1251" i="19"/>
  <c r="B1239" i="19"/>
  <c r="D1239" i="19"/>
  <c r="E1239" i="19"/>
  <c r="F1239" i="19"/>
  <c r="B1196" i="19"/>
  <c r="D1196" i="19"/>
  <c r="E1196" i="19"/>
  <c r="F1196" i="19"/>
  <c r="B1114" i="19"/>
  <c r="D1114" i="19"/>
  <c r="E1114" i="19"/>
  <c r="F1114" i="19"/>
  <c r="B1117" i="19"/>
  <c r="D1117" i="19"/>
  <c r="E1117" i="19"/>
  <c r="F1117" i="19"/>
  <c r="B1146" i="19"/>
  <c r="D1146" i="19"/>
  <c r="E1146" i="19"/>
  <c r="F1146" i="19"/>
  <c r="B1228" i="19"/>
  <c r="D1228" i="19"/>
  <c r="E1228" i="19"/>
  <c r="F1228" i="19"/>
  <c r="B1335" i="19"/>
  <c r="D1335" i="19"/>
  <c r="E1335" i="19"/>
  <c r="F1335" i="19"/>
  <c r="B1327" i="19"/>
  <c r="D1327" i="19"/>
  <c r="E1327" i="19"/>
  <c r="F1327" i="19"/>
  <c r="B1296" i="19"/>
  <c r="D1296" i="19"/>
  <c r="E1296" i="19"/>
  <c r="F1296" i="19"/>
  <c r="B1299" i="19"/>
  <c r="D1299" i="19"/>
  <c r="E1299" i="19"/>
  <c r="F1299" i="19"/>
  <c r="B1272" i="19"/>
  <c r="D1272" i="19"/>
  <c r="E1272" i="19"/>
  <c r="F1272" i="19"/>
  <c r="B1113" i="19"/>
  <c r="D1113" i="19"/>
  <c r="E1113" i="19"/>
  <c r="F1113" i="19"/>
  <c r="B1135" i="19"/>
  <c r="D1135" i="19"/>
  <c r="E1135" i="19"/>
  <c r="F1135" i="19"/>
  <c r="B1130" i="19"/>
  <c r="D1130" i="19"/>
  <c r="E1130" i="19"/>
  <c r="F1130" i="19"/>
  <c r="B1214" i="19"/>
  <c r="D1214" i="19"/>
  <c r="E1214" i="19"/>
  <c r="F1214" i="19"/>
  <c r="B1225" i="19"/>
  <c r="D1225" i="19"/>
  <c r="E1225" i="19"/>
  <c r="F1225" i="19"/>
  <c r="B1142" i="19"/>
  <c r="D1142" i="19"/>
  <c r="E1142" i="19"/>
  <c r="F1142" i="19"/>
  <c r="B1143" i="19"/>
  <c r="D1143" i="19"/>
  <c r="E1143" i="19"/>
  <c r="F1143" i="19"/>
  <c r="B1303" i="19"/>
  <c r="D1303" i="19"/>
  <c r="E1303" i="19"/>
  <c r="F1303" i="19"/>
  <c r="B1223" i="19"/>
  <c r="D1223" i="19"/>
  <c r="E1223" i="19"/>
  <c r="F1223" i="19"/>
  <c r="B1306" i="19"/>
  <c r="D1306" i="19"/>
  <c r="E1306" i="19"/>
  <c r="F1306" i="19"/>
  <c r="B1200" i="19"/>
  <c r="D1200" i="19"/>
  <c r="E1200" i="19"/>
  <c r="F1200" i="19"/>
  <c r="B1309" i="19"/>
  <c r="D1309" i="19"/>
  <c r="E1309" i="19"/>
  <c r="F1309" i="19"/>
  <c r="B1332" i="19"/>
  <c r="D1332" i="19"/>
  <c r="E1332" i="19"/>
  <c r="F1332" i="19"/>
  <c r="B1211" i="19"/>
  <c r="D1211" i="19"/>
  <c r="E1211" i="19"/>
  <c r="F1211" i="19"/>
  <c r="B1156" i="19"/>
  <c r="D1156" i="19"/>
  <c r="E1156" i="19"/>
  <c r="F1156" i="19"/>
  <c r="B1319" i="19"/>
  <c r="D1319" i="19"/>
  <c r="E1319" i="19"/>
  <c r="F1319" i="19"/>
  <c r="B1232" i="19"/>
  <c r="D1232" i="19"/>
  <c r="E1232" i="19"/>
  <c r="F1232" i="19"/>
  <c r="B1128" i="19"/>
  <c r="D1128" i="19"/>
  <c r="E1128" i="19"/>
  <c r="F1128" i="19"/>
  <c r="B1140" i="19"/>
  <c r="D1140" i="19"/>
  <c r="E1140" i="19"/>
  <c r="F1140" i="19"/>
  <c r="B1241" i="19"/>
  <c r="D1241" i="19"/>
  <c r="E1241" i="19"/>
  <c r="F1241" i="19"/>
  <c r="B1116" i="19"/>
  <c r="D1116" i="19"/>
  <c r="E1116" i="19"/>
  <c r="F1116" i="19"/>
  <c r="B1246" i="19"/>
  <c r="D1246" i="19"/>
  <c r="E1246" i="19"/>
  <c r="F1246" i="19"/>
  <c r="B1287" i="19"/>
  <c r="D1287" i="19"/>
  <c r="E1287" i="19"/>
  <c r="F1287" i="19"/>
  <c r="B1301" i="19"/>
  <c r="D1301" i="19"/>
  <c r="E1301" i="19"/>
  <c r="F1301" i="19"/>
  <c r="B1316" i="19"/>
  <c r="D1316" i="19"/>
  <c r="E1316" i="19"/>
  <c r="F1316" i="19"/>
  <c r="B1191" i="19"/>
  <c r="D1191" i="19"/>
  <c r="E1191" i="19"/>
  <c r="F1191" i="19"/>
  <c r="B1338" i="19"/>
  <c r="D1338" i="19"/>
  <c r="E1338" i="19"/>
  <c r="F1338" i="19"/>
  <c r="B1180" i="19"/>
  <c r="D1180" i="19"/>
  <c r="E1180" i="19"/>
  <c r="F1180" i="19"/>
  <c r="B1253" i="19"/>
  <c r="D1253" i="19"/>
  <c r="E1253" i="19"/>
  <c r="F1253" i="19"/>
  <c r="B1229" i="19"/>
  <c r="D1229" i="19"/>
  <c r="E1229" i="19"/>
  <c r="F1229" i="19"/>
  <c r="B1138" i="19"/>
  <c r="D1138" i="19"/>
  <c r="E1138" i="19"/>
  <c r="F1138" i="19"/>
  <c r="B1273" i="19"/>
  <c r="D1273" i="19"/>
  <c r="E1273" i="19"/>
  <c r="F1273" i="19"/>
  <c r="B1260" i="19"/>
  <c r="D1260" i="19"/>
  <c r="E1260" i="19"/>
  <c r="F1260" i="19"/>
  <c r="B1168" i="19"/>
  <c r="D1168" i="19"/>
  <c r="E1168" i="19"/>
  <c r="F1168" i="19"/>
  <c r="B1243" i="19"/>
  <c r="D1243" i="19"/>
  <c r="E1243" i="19"/>
  <c r="F1243" i="19"/>
  <c r="B1266" i="19"/>
  <c r="D1266" i="19"/>
  <c r="E1266" i="19"/>
  <c r="F1266" i="19"/>
  <c r="B1221" i="19"/>
  <c r="D1221" i="19"/>
  <c r="E1221" i="19"/>
  <c r="F1221" i="19"/>
  <c r="B1119" i="19"/>
  <c r="D1119" i="19"/>
  <c r="E1119" i="19"/>
  <c r="F1119" i="19"/>
  <c r="B1277" i="19"/>
  <c r="D1277" i="19"/>
  <c r="E1277" i="19"/>
  <c r="F1277" i="19"/>
  <c r="B1197" i="19"/>
  <c r="D1197" i="19"/>
  <c r="E1197" i="19"/>
  <c r="F1197" i="19"/>
  <c r="B1184" i="19"/>
  <c r="D1184" i="19"/>
  <c r="E1184" i="19"/>
  <c r="F1184" i="19"/>
  <c r="B1206" i="19"/>
  <c r="D1206" i="19"/>
  <c r="E1206" i="19"/>
  <c r="F1206" i="19"/>
  <c r="B1234" i="19"/>
  <c r="D1234" i="19"/>
  <c r="E1234" i="19"/>
  <c r="F1234" i="19"/>
  <c r="B1159" i="19"/>
  <c r="D1159" i="19"/>
  <c r="E1159" i="19"/>
  <c r="F1159" i="19"/>
  <c r="B1250" i="19"/>
  <c r="D1250" i="19"/>
  <c r="E1250" i="19"/>
  <c r="F1250" i="19"/>
  <c r="B1300" i="19"/>
  <c r="D1300" i="19"/>
  <c r="E1300" i="19"/>
  <c r="F1300" i="19"/>
  <c r="B1313" i="19"/>
  <c r="D1313" i="19"/>
  <c r="E1313" i="19"/>
  <c r="F1313" i="19"/>
  <c r="B1291" i="19"/>
  <c r="D1291" i="19"/>
  <c r="E1291" i="19"/>
  <c r="F1291" i="19"/>
  <c r="B1193" i="19"/>
  <c r="D1193" i="19"/>
  <c r="E1193" i="19"/>
  <c r="F1193" i="19"/>
  <c r="B1144" i="19"/>
  <c r="D1144" i="19"/>
  <c r="E1144" i="19"/>
  <c r="F1144" i="19"/>
  <c r="B1318" i="19"/>
  <c r="D1318" i="19"/>
  <c r="E1318" i="19"/>
  <c r="F1318" i="19"/>
  <c r="B1314" i="19"/>
  <c r="D1314" i="19"/>
  <c r="E1314" i="19"/>
  <c r="F1314" i="19"/>
  <c r="B1236" i="19"/>
  <c r="D1236" i="19"/>
  <c r="E1236" i="19"/>
  <c r="F1236" i="19"/>
  <c r="B1195" i="19"/>
  <c r="D1195" i="19"/>
  <c r="E1195" i="19"/>
  <c r="F1195" i="19"/>
  <c r="B1151" i="19"/>
  <c r="D1151" i="19"/>
  <c r="E1151" i="19"/>
  <c r="F1151" i="19"/>
  <c r="B1181" i="19"/>
  <c r="D1181" i="19"/>
  <c r="E1181" i="19"/>
  <c r="F1181" i="19"/>
  <c r="B1172" i="19"/>
  <c r="D1172" i="19"/>
  <c r="E1172" i="19"/>
  <c r="F1172" i="19"/>
  <c r="B1222" i="19"/>
  <c r="D1222" i="19"/>
  <c r="E1222" i="19"/>
  <c r="F1222" i="19"/>
  <c r="B1244" i="19"/>
  <c r="D1244" i="19"/>
  <c r="E1244" i="19"/>
  <c r="F1244" i="19"/>
  <c r="B1325" i="19"/>
  <c r="D1325" i="19"/>
  <c r="E1325" i="19"/>
  <c r="F1325" i="19"/>
  <c r="B1220" i="19"/>
  <c r="D1220" i="19"/>
  <c r="E1220" i="19"/>
  <c r="F1220" i="19"/>
  <c r="B1292" i="19"/>
  <c r="D1292" i="19"/>
  <c r="E1292" i="19"/>
  <c r="F1292" i="19"/>
  <c r="B1315" i="19"/>
  <c r="D1315" i="19"/>
  <c r="E1315" i="19"/>
  <c r="F1315" i="19"/>
  <c r="B1148" i="19"/>
  <c r="D1148" i="19"/>
  <c r="E1148" i="19"/>
  <c r="F1148" i="19"/>
  <c r="B1205" i="19"/>
  <c r="D1205" i="19"/>
  <c r="E1205" i="19"/>
  <c r="F1205" i="19"/>
  <c r="B1304" i="19"/>
  <c r="D1304" i="19"/>
  <c r="E1304" i="19"/>
  <c r="F1304" i="19"/>
  <c r="B1174" i="19"/>
  <c r="D1174" i="19"/>
  <c r="E1174" i="19"/>
  <c r="F1174" i="19"/>
  <c r="B1271" i="19"/>
  <c r="D1271" i="19"/>
  <c r="E1271" i="19"/>
  <c r="F1271" i="19"/>
  <c r="B1247" i="19"/>
  <c r="D1247" i="19"/>
  <c r="E1247" i="19"/>
  <c r="F1247" i="19"/>
  <c r="B1127" i="19"/>
  <c r="D1127" i="19"/>
  <c r="E1127" i="19"/>
  <c r="F1127" i="19"/>
  <c r="B1154" i="19"/>
  <c r="D1154" i="19"/>
  <c r="E1154" i="19"/>
  <c r="F1154" i="19"/>
  <c r="B1107" i="19"/>
  <c r="D1107" i="19"/>
  <c r="E1107" i="19"/>
  <c r="F1107" i="19"/>
  <c r="B1199" i="19"/>
  <c r="D1199" i="19"/>
  <c r="E1199" i="19"/>
  <c r="F1199" i="19"/>
  <c r="B1147" i="19"/>
  <c r="D1147" i="19"/>
  <c r="E1147" i="19"/>
  <c r="F1147" i="19"/>
  <c r="B1178" i="19"/>
  <c r="D1178" i="19"/>
  <c r="E1178" i="19"/>
  <c r="F1178" i="19"/>
  <c r="B1204" i="19"/>
  <c r="D1204" i="19"/>
  <c r="E1204" i="19"/>
  <c r="F1204" i="19"/>
  <c r="B1279" i="19"/>
  <c r="D1279" i="19"/>
  <c r="E1279" i="19"/>
  <c r="F1279" i="19"/>
  <c r="B1163" i="19"/>
  <c r="D1163" i="19"/>
  <c r="E1163" i="19"/>
  <c r="F1163" i="19"/>
  <c r="B1207" i="19"/>
  <c r="D1207" i="19"/>
  <c r="E1207" i="19"/>
  <c r="F1207" i="19"/>
  <c r="B1258" i="19"/>
  <c r="D1258" i="19"/>
  <c r="E1258" i="19"/>
  <c r="F1258" i="19"/>
  <c r="B1261" i="19"/>
  <c r="D1261" i="19"/>
  <c r="E1261" i="19"/>
  <c r="F1261" i="19"/>
  <c r="B1155" i="19"/>
  <c r="D1155" i="19"/>
  <c r="E1155" i="19"/>
  <c r="F1155" i="19"/>
  <c r="B1293" i="19"/>
  <c r="D1293" i="19"/>
  <c r="E1293" i="19"/>
  <c r="F1293" i="19"/>
  <c r="B1216" i="19"/>
  <c r="D1216" i="19"/>
  <c r="E1216" i="19"/>
  <c r="F1216" i="19"/>
  <c r="B1283" i="19"/>
  <c r="D1283" i="19"/>
  <c r="E1283" i="19"/>
  <c r="F1283" i="19"/>
  <c r="B1267" i="19"/>
  <c r="D1267" i="19"/>
  <c r="E1267" i="19"/>
  <c r="F1267" i="19"/>
  <c r="B1145" i="19"/>
  <c r="D1145" i="19"/>
  <c r="E1145" i="19"/>
  <c r="F1145" i="19"/>
  <c r="B1286" i="19"/>
  <c r="D1286" i="19"/>
  <c r="E1286" i="19"/>
  <c r="F1286" i="19"/>
  <c r="B1298" i="19"/>
  <c r="D1298" i="19"/>
  <c r="E1298" i="19"/>
  <c r="F1298" i="19"/>
  <c r="B1295" i="19"/>
  <c r="D1295" i="19"/>
  <c r="E1295" i="19"/>
  <c r="F1295" i="19"/>
  <c r="B1230" i="19"/>
  <c r="D1230" i="19"/>
  <c r="E1230" i="19"/>
  <c r="F1230" i="19"/>
  <c r="B1302" i="19"/>
  <c r="D1302" i="19"/>
  <c r="E1302" i="19"/>
  <c r="F1302" i="19"/>
  <c r="B1161" i="19"/>
  <c r="D1161" i="19"/>
  <c r="E1161" i="19"/>
  <c r="F1161" i="19"/>
  <c r="B1256" i="19"/>
  <c r="D1256" i="19"/>
  <c r="E1256" i="19"/>
  <c r="F1256" i="19"/>
  <c r="B1201" i="19"/>
  <c r="D1201" i="19"/>
  <c r="E1201" i="19"/>
  <c r="F1201" i="19"/>
  <c r="B1264" i="19"/>
  <c r="D1264" i="19"/>
  <c r="E1264" i="19"/>
  <c r="F1264" i="19"/>
  <c r="B1254" i="19"/>
  <c r="D1254" i="19"/>
  <c r="E1254" i="19"/>
  <c r="F1254" i="19"/>
  <c r="B1215" i="19"/>
  <c r="D1215" i="19"/>
  <c r="E1215" i="19"/>
  <c r="F1215" i="19"/>
  <c r="B1166" i="19"/>
  <c r="D1166" i="19"/>
  <c r="E1166" i="19"/>
  <c r="F1166" i="19"/>
  <c r="B1129" i="19"/>
  <c r="D1129" i="19"/>
  <c r="E1129" i="19"/>
  <c r="F1129" i="19"/>
  <c r="B1282" i="19"/>
  <c r="D1282" i="19"/>
  <c r="E1282" i="19"/>
  <c r="F1282" i="19"/>
  <c r="B1255" i="19"/>
  <c r="D1255" i="19"/>
  <c r="E1255" i="19"/>
  <c r="F1255" i="19"/>
  <c r="B1109" i="19"/>
  <c r="D1109" i="19"/>
  <c r="E1109" i="19"/>
  <c r="F1109" i="19"/>
  <c r="B1329" i="19"/>
  <c r="D1329" i="19"/>
  <c r="E1329" i="19"/>
  <c r="F1329" i="19"/>
  <c r="B1321" i="19"/>
  <c r="D1321" i="19"/>
  <c r="E1321" i="19"/>
  <c r="F1321" i="19"/>
  <c r="B1182" i="19"/>
  <c r="D1182" i="19"/>
  <c r="E1182" i="19"/>
  <c r="F1182" i="19"/>
  <c r="B1175" i="19"/>
  <c r="D1175" i="19"/>
  <c r="E1175" i="19"/>
  <c r="F1175" i="19"/>
  <c r="B1171" i="19"/>
  <c r="D1171" i="19"/>
  <c r="E1171" i="19"/>
  <c r="F1171" i="19"/>
  <c r="B1252" i="19"/>
  <c r="D1252" i="19"/>
  <c r="E1252" i="19"/>
  <c r="F1252" i="19"/>
  <c r="B1188" i="19"/>
  <c r="D1188" i="19"/>
  <c r="E1188" i="19"/>
  <c r="F1188" i="19"/>
  <c r="B1192" i="19"/>
  <c r="D1192" i="19"/>
  <c r="E1192" i="19"/>
  <c r="F1192" i="19"/>
  <c r="B1269" i="19"/>
  <c r="D1269" i="19"/>
  <c r="E1269" i="19"/>
  <c r="F1269" i="19"/>
  <c r="B1160" i="19"/>
  <c r="D1160" i="19"/>
  <c r="E1160" i="19"/>
  <c r="F1160" i="19"/>
  <c r="B1139" i="19"/>
  <c r="D1139" i="19"/>
  <c r="E1139" i="19"/>
  <c r="F1139" i="19"/>
  <c r="B1263" i="19"/>
  <c r="D1263" i="19"/>
  <c r="E1263" i="19"/>
  <c r="F1263" i="19"/>
  <c r="B1121" i="19"/>
  <c r="D1121" i="19"/>
  <c r="E1121" i="19"/>
  <c r="F1121" i="19"/>
  <c r="B1213" i="19"/>
  <c r="D1213" i="19"/>
  <c r="E1213" i="19"/>
  <c r="F1213" i="19"/>
  <c r="F1186" i="19"/>
  <c r="E1186" i="19"/>
  <c r="D1186" i="19"/>
  <c r="B1186" i="19"/>
  <c r="E565" i="35" l="1"/>
  <c r="F1834" i="21" s="1"/>
  <c r="F565" i="35"/>
  <c r="D1106" i="19"/>
  <c r="D1863" i="19" s="1"/>
  <c r="F1106" i="19"/>
  <c r="F1863" i="19" s="1"/>
  <c r="B1106" i="19"/>
  <c r="B1863" i="19" s="1"/>
  <c r="E1106" i="19"/>
  <c r="E1863" i="19" s="1"/>
  <c r="G1186" i="19"/>
  <c r="G1305" i="19"/>
  <c r="B2033" i="21" s="1"/>
  <c r="E2033" i="21" s="1"/>
  <c r="G2033" i="21" s="1"/>
  <c r="G1153" i="19"/>
  <c r="G1165" i="19"/>
  <c r="G1285" i="19"/>
  <c r="B2013" i="21" s="1"/>
  <c r="E2013" i="21" s="1"/>
  <c r="G2013" i="21" s="1"/>
  <c r="G1110" i="19"/>
  <c r="G1257" i="19"/>
  <c r="G1276" i="19"/>
  <c r="G1203" i="19"/>
  <c r="G1328" i="19"/>
  <c r="B2056" i="21" s="1"/>
  <c r="E2056" i="21" s="1"/>
  <c r="G2056" i="21" s="1"/>
  <c r="G1131" i="19"/>
  <c r="G1157" i="19"/>
  <c r="G1226" i="19"/>
  <c r="G1189" i="19"/>
  <c r="G1235" i="19"/>
  <c r="G1280" i="19"/>
  <c r="B2008" i="21" s="1"/>
  <c r="E2008" i="21" s="1"/>
  <c r="G2008" i="21" s="1"/>
  <c r="G1297" i="19"/>
  <c r="B2025" i="21" s="1"/>
  <c r="E2025" i="21" s="1"/>
  <c r="G2025" i="21" s="1"/>
  <c r="G1227" i="19"/>
  <c r="G1270" i="19"/>
  <c r="G1120" i="19"/>
  <c r="G1162" i="19"/>
  <c r="G1275" i="19"/>
  <c r="G1224" i="19"/>
  <c r="G1311" i="19"/>
  <c r="B2039" i="21" s="1"/>
  <c r="E2039" i="21" s="1"/>
  <c r="G2039" i="21" s="1"/>
  <c r="G1164" i="19"/>
  <c r="G1320" i="19"/>
  <c r="B2048" i="21" s="1"/>
  <c r="E2048" i="21" s="1"/>
  <c r="G2048" i="21" s="1"/>
  <c r="G1324" i="19"/>
  <c r="B2052" i="21" s="1"/>
  <c r="E2052" i="21" s="1"/>
  <c r="G2052" i="21" s="1"/>
  <c r="G1150" i="19"/>
  <c r="G1337" i="19"/>
  <c r="B2065" i="21" s="1"/>
  <c r="E2065" i="21" s="1"/>
  <c r="G2065" i="21" s="1"/>
  <c r="G1118" i="19"/>
  <c r="G1173" i="19"/>
  <c r="G1294" i="19"/>
  <c r="B2022" i="21" s="1"/>
  <c r="E2022" i="21" s="1"/>
  <c r="G2022" i="21" s="1"/>
  <c r="G1123" i="19"/>
  <c r="G1112" i="19"/>
  <c r="G1194" i="19"/>
  <c r="G1249" i="19"/>
  <c r="G1170" i="19"/>
  <c r="G1284" i="19"/>
  <c r="B2012" i="21" s="1"/>
  <c r="E2012" i="21" s="1"/>
  <c r="G2012" i="21" s="1"/>
  <c r="G1136" i="19"/>
  <c r="G1289" i="19"/>
  <c r="B2017" i="21" s="1"/>
  <c r="E2017" i="21" s="1"/>
  <c r="G2017" i="21" s="1"/>
  <c r="G1326" i="19"/>
  <c r="B2054" i="21" s="1"/>
  <c r="E2054" i="21" s="1"/>
  <c r="G2054" i="21" s="1"/>
  <c r="G1132" i="19"/>
  <c r="G1209" i="19"/>
  <c r="G1187" i="19"/>
  <c r="G1137" i="19"/>
  <c r="G1149" i="19"/>
  <c r="G1262" i="19"/>
  <c r="G1231" i="19"/>
  <c r="G1268" i="19"/>
  <c r="G1248" i="19"/>
  <c r="G1330" i="19"/>
  <c r="B2058" i="21" s="1"/>
  <c r="E2058" i="21" s="1"/>
  <c r="G2058" i="21" s="1"/>
  <c r="G1185" i="19"/>
  <c r="G1240" i="19"/>
  <c r="G1310" i="19"/>
  <c r="B2038" i="21" s="1"/>
  <c r="E2038" i="21" s="1"/>
  <c r="G2038" i="21" s="1"/>
  <c r="G1152" i="19"/>
  <c r="G1141" i="19"/>
  <c r="G1217" i="19"/>
  <c r="G1322" i="19"/>
  <c r="B2050" i="21" s="1"/>
  <c r="E2050" i="21" s="1"/>
  <c r="G2050" i="21" s="1"/>
  <c r="G1334" i="19"/>
  <c r="B2062" i="21" s="1"/>
  <c r="E2062" i="21" s="1"/>
  <c r="G2062" i="21" s="1"/>
  <c r="G1331" i="19"/>
  <c r="B2059" i="21" s="1"/>
  <c r="E2059" i="21" s="1"/>
  <c r="G2059" i="21" s="1"/>
  <c r="G1238" i="19"/>
  <c r="G1133" i="19"/>
  <c r="G1265" i="19"/>
  <c r="G1274" i="19"/>
  <c r="G1323" i="19"/>
  <c r="B2051" i="21" s="1"/>
  <c r="E2051" i="21" s="1"/>
  <c r="G2051" i="21" s="1"/>
  <c r="G1126" i="19"/>
  <c r="G1218" i="19"/>
  <c r="G1308" i="19"/>
  <c r="B2036" i="21" s="1"/>
  <c r="E2036" i="21" s="1"/>
  <c r="G2036" i="21" s="1"/>
  <c r="G1339" i="19"/>
  <c r="B2067" i="21" s="1"/>
  <c r="E2067" i="21" s="1"/>
  <c r="G2067" i="21" s="1"/>
  <c r="G1108" i="19"/>
  <c r="G1336" i="19"/>
  <c r="B2064" i="21" s="1"/>
  <c r="E2064" i="21" s="1"/>
  <c r="G2064" i="21" s="1"/>
  <c r="G1259" i="19"/>
  <c r="G1183" i="19"/>
  <c r="G1245" i="19"/>
  <c r="G1278" i="19"/>
  <c r="B2006" i="21" s="1"/>
  <c r="E2006" i="21" s="1"/>
  <c r="G2006" i="21" s="1"/>
  <c r="G1237" i="19"/>
  <c r="G1288" i="19"/>
  <c r="B2016" i="21" s="1"/>
  <c r="E2016" i="21" s="1"/>
  <c r="G2016" i="21" s="1"/>
  <c r="G1219" i="19"/>
  <c r="G1202" i="19"/>
  <c r="G1317" i="19"/>
  <c r="B2045" i="21" s="1"/>
  <c r="E2045" i="21" s="1"/>
  <c r="G2045" i="21" s="1"/>
  <c r="G1134" i="19"/>
  <c r="G1115" i="19"/>
  <c r="G1210" i="19"/>
  <c r="G1307" i="19"/>
  <c r="B2035" i="21" s="1"/>
  <c r="E2035" i="21" s="1"/>
  <c r="G2035" i="21" s="1"/>
  <c r="G1233" i="19"/>
  <c r="G1169" i="19"/>
  <c r="G1122" i="19"/>
  <c r="G1198" i="19"/>
  <c r="G1242" i="19"/>
  <c r="G1281" i="19"/>
  <c r="B2009" i="21" s="1"/>
  <c r="E2009" i="21" s="1"/>
  <c r="G2009" i="21" s="1"/>
  <c r="G1212" i="19"/>
  <c r="G1125" i="19"/>
  <c r="G1176" i="19"/>
  <c r="G1177" i="19"/>
  <c r="G1167" i="19"/>
  <c r="G1179" i="19"/>
  <c r="G1158" i="19"/>
  <c r="G1124" i="19"/>
  <c r="G1190" i="19"/>
  <c r="G1111" i="19"/>
  <c r="G1290" i="19"/>
  <c r="B2018" i="21" s="1"/>
  <c r="E2018" i="21" s="1"/>
  <c r="G2018" i="21" s="1"/>
  <c r="G1208" i="19"/>
  <c r="G1333" i="19"/>
  <c r="B2061" i="21" s="1"/>
  <c r="E2061" i="21" s="1"/>
  <c r="G2061" i="21" s="1"/>
  <c r="G1312" i="19"/>
  <c r="B2040" i="21" s="1"/>
  <c r="E2040" i="21" s="1"/>
  <c r="G2040" i="21" s="1"/>
  <c r="G1251" i="19"/>
  <c r="G1239" i="19"/>
  <c r="G1196" i="19"/>
  <c r="G1114" i="19"/>
  <c r="G1117" i="19"/>
  <c r="G1146" i="19"/>
  <c r="G1228" i="19"/>
  <c r="G1335" i="19"/>
  <c r="B2063" i="21" s="1"/>
  <c r="E2063" i="21" s="1"/>
  <c r="G2063" i="21" s="1"/>
  <c r="G1327" i="19"/>
  <c r="B2055" i="21" s="1"/>
  <c r="E2055" i="21" s="1"/>
  <c r="G2055" i="21" s="1"/>
  <c r="G1296" i="19"/>
  <c r="B2024" i="21" s="1"/>
  <c r="E2024" i="21" s="1"/>
  <c r="G2024" i="21" s="1"/>
  <c r="G1299" i="19"/>
  <c r="B2027" i="21" s="1"/>
  <c r="E2027" i="21" s="1"/>
  <c r="G2027" i="21" s="1"/>
  <c r="G1272" i="19"/>
  <c r="G1113" i="19"/>
  <c r="G1135" i="19"/>
  <c r="G1130" i="19"/>
  <c r="G1214" i="19"/>
  <c r="G1225" i="19"/>
  <c r="G1142" i="19"/>
  <c r="G1143" i="19"/>
  <c r="G1303" i="19"/>
  <c r="B2031" i="21" s="1"/>
  <c r="E2031" i="21" s="1"/>
  <c r="G2031" i="21" s="1"/>
  <c r="G1223" i="19"/>
  <c r="G1306" i="19"/>
  <c r="B2034" i="21" s="1"/>
  <c r="E2034" i="21" s="1"/>
  <c r="G2034" i="21" s="1"/>
  <c r="G1200" i="19"/>
  <c r="G1309" i="19"/>
  <c r="B2037" i="21" s="1"/>
  <c r="E2037" i="21" s="1"/>
  <c r="G2037" i="21" s="1"/>
  <c r="G1332" i="19"/>
  <c r="B2060" i="21" s="1"/>
  <c r="E2060" i="21" s="1"/>
  <c r="G2060" i="21" s="1"/>
  <c r="G1211" i="19"/>
  <c r="G1156" i="19"/>
  <c r="G1319" i="19"/>
  <c r="B2047" i="21" s="1"/>
  <c r="E2047" i="21" s="1"/>
  <c r="G2047" i="21" s="1"/>
  <c r="G1232" i="19"/>
  <c r="G1128" i="19"/>
  <c r="G1140" i="19"/>
  <c r="G1241" i="19"/>
  <c r="G1116" i="19"/>
  <c r="G1246" i="19"/>
  <c r="G1287" i="19"/>
  <c r="B2015" i="21" s="1"/>
  <c r="E2015" i="21" s="1"/>
  <c r="G2015" i="21" s="1"/>
  <c r="G1301" i="19"/>
  <c r="B2029" i="21" s="1"/>
  <c r="E2029" i="21" s="1"/>
  <c r="G2029" i="21" s="1"/>
  <c r="G1316" i="19"/>
  <c r="B2044" i="21" s="1"/>
  <c r="E2044" i="21" s="1"/>
  <c r="G2044" i="21" s="1"/>
  <c r="G1191" i="19"/>
  <c r="G1338" i="19"/>
  <c r="B2066" i="21" s="1"/>
  <c r="E2066" i="21" s="1"/>
  <c r="G2066" i="21" s="1"/>
  <c r="G1180" i="19"/>
  <c r="G1253" i="19"/>
  <c r="G1229" i="19"/>
  <c r="G1138" i="19"/>
  <c r="G1273" i="19"/>
  <c r="G1260" i="19"/>
  <c r="G1168" i="19"/>
  <c r="G1243" i="19"/>
  <c r="G1266" i="19"/>
  <c r="G1221" i="19"/>
  <c r="G1119" i="19"/>
  <c r="G1277" i="19"/>
  <c r="B2005" i="21" s="1"/>
  <c r="E2005" i="21" s="1"/>
  <c r="G2005" i="21" s="1"/>
  <c r="G1197" i="19"/>
  <c r="G1184" i="19"/>
  <c r="G1206" i="19"/>
  <c r="G1234" i="19"/>
  <c r="G1159" i="19"/>
  <c r="G1250" i="19"/>
  <c r="G1300" i="19"/>
  <c r="B2028" i="21" s="1"/>
  <c r="E2028" i="21" s="1"/>
  <c r="G2028" i="21" s="1"/>
  <c r="G1313" i="19"/>
  <c r="B2041" i="21" s="1"/>
  <c r="E2041" i="21" s="1"/>
  <c r="G2041" i="21" s="1"/>
  <c r="G1291" i="19"/>
  <c r="B2019" i="21" s="1"/>
  <c r="E2019" i="21" s="1"/>
  <c r="G2019" i="21" s="1"/>
  <c r="G1193" i="19"/>
  <c r="G1144" i="19"/>
  <c r="G1318" i="19"/>
  <c r="B2046" i="21" s="1"/>
  <c r="E2046" i="21" s="1"/>
  <c r="G2046" i="21" s="1"/>
  <c r="G1314" i="19"/>
  <c r="B2042" i="21" s="1"/>
  <c r="E2042" i="21" s="1"/>
  <c r="G2042" i="21" s="1"/>
  <c r="G1236" i="19"/>
  <c r="G1195" i="19"/>
  <c r="G1151" i="19"/>
  <c r="G1181" i="19"/>
  <c r="G1172" i="19"/>
  <c r="G1222" i="19"/>
  <c r="G1244" i="19"/>
  <c r="G1325" i="19"/>
  <c r="B2053" i="21" s="1"/>
  <c r="E2053" i="21" s="1"/>
  <c r="G2053" i="21" s="1"/>
  <c r="G1220" i="19"/>
  <c r="G1292" i="19"/>
  <c r="B2020" i="21" s="1"/>
  <c r="E2020" i="21" s="1"/>
  <c r="G2020" i="21" s="1"/>
  <c r="G1315" i="19"/>
  <c r="B2043" i="21" s="1"/>
  <c r="E2043" i="21" s="1"/>
  <c r="G2043" i="21" s="1"/>
  <c r="G1148" i="19"/>
  <c r="G1205" i="19"/>
  <c r="G1304" i="19"/>
  <c r="B2032" i="21" s="1"/>
  <c r="E2032" i="21" s="1"/>
  <c r="G2032" i="21" s="1"/>
  <c r="G1174" i="19"/>
  <c r="G1271" i="19"/>
  <c r="G1247" i="19"/>
  <c r="G1127" i="19"/>
  <c r="G1154" i="19"/>
  <c r="G1107" i="19"/>
  <c r="G1199" i="19"/>
  <c r="G1147" i="19"/>
  <c r="G1178" i="19"/>
  <c r="G1204" i="19"/>
  <c r="G1279" i="19"/>
  <c r="B2007" i="21" s="1"/>
  <c r="E2007" i="21" s="1"/>
  <c r="G2007" i="21" s="1"/>
  <c r="G1163" i="19"/>
  <c r="G1207" i="19"/>
  <c r="G1258" i="19"/>
  <c r="G1261" i="19"/>
  <c r="G1155" i="19"/>
  <c r="G1293" i="19"/>
  <c r="B2021" i="21" s="1"/>
  <c r="E2021" i="21" s="1"/>
  <c r="G2021" i="21" s="1"/>
  <c r="G1216" i="19"/>
  <c r="G1283" i="19"/>
  <c r="B2011" i="21" s="1"/>
  <c r="E2011" i="21" s="1"/>
  <c r="G2011" i="21" s="1"/>
  <c r="G1267" i="19"/>
  <c r="G1145" i="19"/>
  <c r="G1286" i="19"/>
  <c r="B2014" i="21" s="1"/>
  <c r="E2014" i="21" s="1"/>
  <c r="G2014" i="21" s="1"/>
  <c r="G1298" i="19"/>
  <c r="B2026" i="21" s="1"/>
  <c r="E2026" i="21" s="1"/>
  <c r="G2026" i="21" s="1"/>
  <c r="G1295" i="19"/>
  <c r="B2023" i="21" s="1"/>
  <c r="E2023" i="21" s="1"/>
  <c r="G2023" i="21" s="1"/>
  <c r="G1230" i="19"/>
  <c r="G1302" i="19"/>
  <c r="B2030" i="21" s="1"/>
  <c r="E2030" i="21" s="1"/>
  <c r="G2030" i="21" s="1"/>
  <c r="G1161" i="19"/>
  <c r="G1256" i="19"/>
  <c r="G1201" i="19"/>
  <c r="G1264" i="19"/>
  <c r="G1254" i="19"/>
  <c r="G1215" i="19"/>
  <c r="G1166" i="19"/>
  <c r="G1129" i="19"/>
  <c r="G1282" i="19"/>
  <c r="B2010" i="21" s="1"/>
  <c r="E2010" i="21" s="1"/>
  <c r="G2010" i="21" s="1"/>
  <c r="G1255" i="19"/>
  <c r="G1109" i="19"/>
  <c r="G1329" i="19"/>
  <c r="B2057" i="21" s="1"/>
  <c r="E2057" i="21" s="1"/>
  <c r="G2057" i="21" s="1"/>
  <c r="G1321" i="19"/>
  <c r="B2049" i="21" s="1"/>
  <c r="E2049" i="21" s="1"/>
  <c r="G2049" i="21" s="1"/>
  <c r="G1182" i="19"/>
  <c r="G1175" i="19"/>
  <c r="G1171" i="19"/>
  <c r="G1252" i="19"/>
  <c r="G1188" i="19"/>
  <c r="G1192" i="19"/>
  <c r="G1269" i="19"/>
  <c r="G1160" i="19"/>
  <c r="G1139" i="19"/>
  <c r="G1263" i="19"/>
  <c r="G1121" i="19"/>
  <c r="G1213" i="19"/>
  <c r="C2037" i="19"/>
  <c r="C2794" i="19" s="1"/>
  <c r="B2236" i="19"/>
  <c r="D2236" i="19"/>
  <c r="E2236" i="19"/>
  <c r="F2236" i="19"/>
  <c r="B2084" i="19"/>
  <c r="D2084" i="19"/>
  <c r="E2084" i="19"/>
  <c r="F2084" i="19"/>
  <c r="B2096" i="19"/>
  <c r="D2096" i="19"/>
  <c r="E2096" i="19"/>
  <c r="F2096" i="19"/>
  <c r="B2216" i="19"/>
  <c r="D2216" i="19"/>
  <c r="E2216" i="19"/>
  <c r="F2216" i="19"/>
  <c r="B2041" i="19"/>
  <c r="D2041" i="19"/>
  <c r="E2041" i="19"/>
  <c r="F2041" i="19"/>
  <c r="B2188" i="19"/>
  <c r="D2188" i="19"/>
  <c r="E2188" i="19"/>
  <c r="F2188" i="19"/>
  <c r="B2207" i="19"/>
  <c r="D2207" i="19"/>
  <c r="E2207" i="19"/>
  <c r="F2207" i="19"/>
  <c r="B2134" i="19"/>
  <c r="D2134" i="19"/>
  <c r="E2134" i="19"/>
  <c r="F2134" i="19"/>
  <c r="B2259" i="19"/>
  <c r="D2259" i="19"/>
  <c r="E2259" i="19"/>
  <c r="F2259" i="19"/>
  <c r="B2062" i="19"/>
  <c r="D2062" i="19"/>
  <c r="E2062" i="19"/>
  <c r="F2062" i="19"/>
  <c r="B2088" i="19"/>
  <c r="D2088" i="19"/>
  <c r="E2088" i="19"/>
  <c r="F2088" i="19"/>
  <c r="B2157" i="19"/>
  <c r="D2157" i="19"/>
  <c r="E2157" i="19"/>
  <c r="F2157" i="19"/>
  <c r="B2120" i="19"/>
  <c r="D2120" i="19"/>
  <c r="E2120" i="19"/>
  <c r="F2120" i="19"/>
  <c r="B2166" i="19"/>
  <c r="D2166" i="19"/>
  <c r="E2166" i="19"/>
  <c r="F2166" i="19"/>
  <c r="B2211" i="19"/>
  <c r="D2211" i="19"/>
  <c r="E2211" i="19"/>
  <c r="F2211" i="19"/>
  <c r="B2228" i="19"/>
  <c r="D2228" i="19"/>
  <c r="E2228" i="19"/>
  <c r="F2228" i="19"/>
  <c r="B2158" i="19"/>
  <c r="D2158" i="19"/>
  <c r="E2158" i="19"/>
  <c r="F2158" i="19"/>
  <c r="B2201" i="19"/>
  <c r="D2201" i="19"/>
  <c r="E2201" i="19"/>
  <c r="F2201" i="19"/>
  <c r="B2051" i="19"/>
  <c r="D2051" i="19"/>
  <c r="E2051" i="19"/>
  <c r="F2051" i="19"/>
  <c r="B2093" i="19"/>
  <c r="D2093" i="19"/>
  <c r="E2093" i="19"/>
  <c r="F2093" i="19"/>
  <c r="B2206" i="19"/>
  <c r="D2206" i="19"/>
  <c r="E2206" i="19"/>
  <c r="F2206" i="19"/>
  <c r="B2155" i="19"/>
  <c r="D2155" i="19"/>
  <c r="E2155" i="19"/>
  <c r="F2155" i="19"/>
  <c r="B2242" i="19"/>
  <c r="D2242" i="19"/>
  <c r="E2242" i="19"/>
  <c r="F2242" i="19"/>
  <c r="B2095" i="19"/>
  <c r="D2095" i="19"/>
  <c r="E2095" i="19"/>
  <c r="F2095" i="19"/>
  <c r="B2251" i="19"/>
  <c r="D2251" i="19"/>
  <c r="E2251" i="19"/>
  <c r="F2251" i="19"/>
  <c r="B2255" i="19"/>
  <c r="D2255" i="19"/>
  <c r="E2255" i="19"/>
  <c r="F2255" i="19"/>
  <c r="B2081" i="19"/>
  <c r="D2081" i="19"/>
  <c r="E2081" i="19"/>
  <c r="F2081" i="19"/>
  <c r="B2268" i="19"/>
  <c r="D2268" i="19"/>
  <c r="E2268" i="19"/>
  <c r="F2268" i="19"/>
  <c r="B2049" i="19"/>
  <c r="D2049" i="19"/>
  <c r="E2049" i="19"/>
  <c r="F2049" i="19"/>
  <c r="B2104" i="19"/>
  <c r="D2104" i="19"/>
  <c r="E2104" i="19"/>
  <c r="F2104" i="19"/>
  <c r="B2225" i="19"/>
  <c r="D2225" i="19"/>
  <c r="E2225" i="19"/>
  <c r="F2225" i="19"/>
  <c r="B2054" i="19"/>
  <c r="D2054" i="19"/>
  <c r="E2054" i="19"/>
  <c r="F2054" i="19"/>
  <c r="B2043" i="19"/>
  <c r="D2043" i="19"/>
  <c r="E2043" i="19"/>
  <c r="F2043" i="19"/>
  <c r="B2125" i="19"/>
  <c r="D2125" i="19"/>
  <c r="E2125" i="19"/>
  <c r="F2125" i="19"/>
  <c r="B2180" i="19"/>
  <c r="D2180" i="19"/>
  <c r="E2180" i="19"/>
  <c r="F2180" i="19"/>
  <c r="B2101" i="19"/>
  <c r="D2101" i="19"/>
  <c r="E2101" i="19"/>
  <c r="F2101" i="19"/>
  <c r="B2215" i="19"/>
  <c r="D2215" i="19"/>
  <c r="E2215" i="19"/>
  <c r="F2215" i="19"/>
  <c r="B2067" i="19"/>
  <c r="D2067" i="19"/>
  <c r="E2067" i="19"/>
  <c r="F2067" i="19"/>
  <c r="B2220" i="19"/>
  <c r="D2220" i="19"/>
  <c r="E2220" i="19"/>
  <c r="F2220" i="19"/>
  <c r="B2257" i="19"/>
  <c r="D2257" i="19"/>
  <c r="E2257" i="19"/>
  <c r="F2257" i="19"/>
  <c r="B2063" i="19"/>
  <c r="D2063" i="19"/>
  <c r="E2063" i="19"/>
  <c r="F2063" i="19"/>
  <c r="B2140" i="19"/>
  <c r="D2140" i="19"/>
  <c r="E2140" i="19"/>
  <c r="F2140" i="19"/>
  <c r="B2118" i="19"/>
  <c r="D2118" i="19"/>
  <c r="E2118" i="19"/>
  <c r="F2118" i="19"/>
  <c r="B2068" i="19"/>
  <c r="D2068" i="19"/>
  <c r="E2068" i="19"/>
  <c r="F2068" i="19"/>
  <c r="B2080" i="19"/>
  <c r="D2080" i="19"/>
  <c r="E2080" i="19"/>
  <c r="F2080" i="19"/>
  <c r="B2193" i="19"/>
  <c r="D2193" i="19"/>
  <c r="E2193" i="19"/>
  <c r="F2193" i="19"/>
  <c r="B2162" i="19"/>
  <c r="D2162" i="19"/>
  <c r="E2162" i="19"/>
  <c r="F2162" i="19"/>
  <c r="B2199" i="19"/>
  <c r="D2199" i="19"/>
  <c r="E2199" i="19"/>
  <c r="F2199" i="19"/>
  <c r="B2179" i="19"/>
  <c r="D2179" i="19"/>
  <c r="E2179" i="19"/>
  <c r="F2179" i="19"/>
  <c r="B2261" i="19"/>
  <c r="D2261" i="19"/>
  <c r="E2261" i="19"/>
  <c r="F2261" i="19"/>
  <c r="B2116" i="19"/>
  <c r="D2116" i="19"/>
  <c r="E2116" i="19"/>
  <c r="F2116" i="19"/>
  <c r="B2171" i="19"/>
  <c r="D2171" i="19"/>
  <c r="E2171" i="19"/>
  <c r="F2171" i="19"/>
  <c r="B2241" i="19"/>
  <c r="D2241" i="19"/>
  <c r="E2241" i="19"/>
  <c r="F2241" i="19"/>
  <c r="B2083" i="19"/>
  <c r="D2083" i="19"/>
  <c r="E2083" i="19"/>
  <c r="F2083" i="19"/>
  <c r="B2072" i="19"/>
  <c r="D2072" i="19"/>
  <c r="E2072" i="19"/>
  <c r="F2072" i="19"/>
  <c r="B2148" i="19"/>
  <c r="D2148" i="19"/>
  <c r="E2148" i="19"/>
  <c r="F2148" i="19"/>
  <c r="B2253" i="19"/>
  <c r="D2253" i="19"/>
  <c r="E2253" i="19"/>
  <c r="F2253" i="19"/>
  <c r="B2265" i="19"/>
  <c r="D2265" i="19"/>
  <c r="E2265" i="19"/>
  <c r="F2265" i="19"/>
  <c r="B2262" i="19"/>
  <c r="D2262" i="19"/>
  <c r="E2262" i="19"/>
  <c r="F2262" i="19"/>
  <c r="B2169" i="19"/>
  <c r="D2169" i="19"/>
  <c r="E2169" i="19"/>
  <c r="F2169" i="19"/>
  <c r="B2064" i="19"/>
  <c r="D2064" i="19"/>
  <c r="E2064" i="19"/>
  <c r="F2064" i="19"/>
  <c r="B2196" i="19"/>
  <c r="D2196" i="19"/>
  <c r="E2196" i="19"/>
  <c r="F2196" i="19"/>
  <c r="B2205" i="19"/>
  <c r="D2205" i="19"/>
  <c r="E2205" i="19"/>
  <c r="F2205" i="19"/>
  <c r="B2254" i="19"/>
  <c r="D2254" i="19"/>
  <c r="E2254" i="19"/>
  <c r="F2254" i="19"/>
  <c r="B2057" i="19"/>
  <c r="D2057" i="19"/>
  <c r="E2057" i="19"/>
  <c r="F2057" i="19"/>
  <c r="B2149" i="19"/>
  <c r="D2149" i="19"/>
  <c r="E2149" i="19"/>
  <c r="F2149" i="19"/>
  <c r="B2239" i="19"/>
  <c r="D2239" i="19"/>
  <c r="E2239" i="19"/>
  <c r="F2239" i="19"/>
  <c r="B2270" i="19"/>
  <c r="D2270" i="19"/>
  <c r="E2270" i="19"/>
  <c r="F2270" i="19"/>
  <c r="B2039" i="19"/>
  <c r="D2039" i="19"/>
  <c r="E2039" i="19"/>
  <c r="F2039" i="19"/>
  <c r="B2267" i="19"/>
  <c r="D2267" i="19"/>
  <c r="E2267" i="19"/>
  <c r="F2267" i="19"/>
  <c r="B2190" i="19"/>
  <c r="D2190" i="19"/>
  <c r="E2190" i="19"/>
  <c r="F2190" i="19"/>
  <c r="B2114" i="19"/>
  <c r="D2114" i="19"/>
  <c r="E2114" i="19"/>
  <c r="F2114" i="19"/>
  <c r="B2176" i="19"/>
  <c r="D2176" i="19"/>
  <c r="E2176" i="19"/>
  <c r="F2176" i="19"/>
  <c r="B2209" i="19"/>
  <c r="D2209" i="19"/>
  <c r="E2209" i="19"/>
  <c r="F2209" i="19"/>
  <c r="B2168" i="19"/>
  <c r="D2168" i="19"/>
  <c r="E2168" i="19"/>
  <c r="F2168" i="19"/>
  <c r="B2219" i="19"/>
  <c r="D2219" i="19"/>
  <c r="E2219" i="19"/>
  <c r="F2219" i="19"/>
  <c r="B2150" i="19"/>
  <c r="D2150" i="19"/>
  <c r="E2150" i="19"/>
  <c r="F2150" i="19"/>
  <c r="B2133" i="19"/>
  <c r="D2133" i="19"/>
  <c r="E2133" i="19"/>
  <c r="F2133" i="19"/>
  <c r="B2248" i="19"/>
  <c r="D2248" i="19"/>
  <c r="E2248" i="19"/>
  <c r="F2248" i="19"/>
  <c r="B2065" i="19"/>
  <c r="D2065" i="19"/>
  <c r="E2065" i="19"/>
  <c r="F2065" i="19"/>
  <c r="B2046" i="19"/>
  <c r="D2046" i="19"/>
  <c r="E2046" i="19"/>
  <c r="F2046" i="19"/>
  <c r="B2141" i="19"/>
  <c r="D2141" i="19"/>
  <c r="E2141" i="19"/>
  <c r="F2141" i="19"/>
  <c r="B2238" i="19"/>
  <c r="D2238" i="19"/>
  <c r="E2238" i="19"/>
  <c r="F2238" i="19"/>
  <c r="B2164" i="19"/>
  <c r="D2164" i="19"/>
  <c r="E2164" i="19"/>
  <c r="F2164" i="19"/>
  <c r="B2100" i="19"/>
  <c r="D2100" i="19"/>
  <c r="E2100" i="19"/>
  <c r="F2100" i="19"/>
  <c r="B2053" i="19"/>
  <c r="D2053" i="19"/>
  <c r="E2053" i="19"/>
  <c r="F2053" i="19"/>
  <c r="B2129" i="19"/>
  <c r="D2129" i="19"/>
  <c r="E2129" i="19"/>
  <c r="F2129" i="19"/>
  <c r="B2173" i="19"/>
  <c r="D2173" i="19"/>
  <c r="E2173" i="19"/>
  <c r="F2173" i="19"/>
  <c r="B2212" i="19"/>
  <c r="D2212" i="19"/>
  <c r="E2212" i="19"/>
  <c r="F2212" i="19"/>
  <c r="B2143" i="19"/>
  <c r="D2143" i="19"/>
  <c r="E2143" i="19"/>
  <c r="F2143" i="19"/>
  <c r="B2056" i="19"/>
  <c r="D2056" i="19"/>
  <c r="E2056" i="19"/>
  <c r="F2056" i="19"/>
  <c r="B2107" i="19"/>
  <c r="D2107" i="19"/>
  <c r="E2107" i="19"/>
  <c r="F2107" i="19"/>
  <c r="B2108" i="19"/>
  <c r="D2108" i="19"/>
  <c r="E2108" i="19"/>
  <c r="F2108" i="19"/>
  <c r="B2098" i="19"/>
  <c r="D2098" i="19"/>
  <c r="E2098" i="19"/>
  <c r="F2098" i="19"/>
  <c r="B2110" i="19"/>
  <c r="D2110" i="19"/>
  <c r="E2110" i="19"/>
  <c r="F2110" i="19"/>
  <c r="B2089" i="19"/>
  <c r="D2089" i="19"/>
  <c r="E2089" i="19"/>
  <c r="F2089" i="19"/>
  <c r="B2055" i="19"/>
  <c r="D2055" i="19"/>
  <c r="E2055" i="19"/>
  <c r="F2055" i="19"/>
  <c r="B2121" i="19"/>
  <c r="D2121" i="19"/>
  <c r="E2121" i="19"/>
  <c r="F2121" i="19"/>
  <c r="B2042" i="19"/>
  <c r="D2042" i="19"/>
  <c r="E2042" i="19"/>
  <c r="F2042" i="19"/>
  <c r="B2221" i="19"/>
  <c r="D2221" i="19"/>
  <c r="E2221" i="19"/>
  <c r="F2221" i="19"/>
  <c r="B2139" i="19"/>
  <c r="D2139" i="19"/>
  <c r="E2139" i="19"/>
  <c r="F2139" i="19"/>
  <c r="B2264" i="19"/>
  <c r="D2264" i="19"/>
  <c r="E2264" i="19"/>
  <c r="F2264" i="19"/>
  <c r="B2243" i="19"/>
  <c r="D2243" i="19"/>
  <c r="E2243" i="19"/>
  <c r="F2243" i="19"/>
  <c r="B2182" i="19"/>
  <c r="D2182" i="19"/>
  <c r="E2182" i="19"/>
  <c r="F2182" i="19"/>
  <c r="B2170" i="19"/>
  <c r="D2170" i="19"/>
  <c r="E2170" i="19"/>
  <c r="F2170" i="19"/>
  <c r="B2127" i="19"/>
  <c r="D2127" i="19"/>
  <c r="E2127" i="19"/>
  <c r="F2127" i="19"/>
  <c r="B2045" i="19"/>
  <c r="D2045" i="19"/>
  <c r="E2045" i="19"/>
  <c r="F2045" i="19"/>
  <c r="B2048" i="19"/>
  <c r="D2048" i="19"/>
  <c r="E2048" i="19"/>
  <c r="F2048" i="19"/>
  <c r="B2077" i="19"/>
  <c r="D2077" i="19"/>
  <c r="E2077" i="19"/>
  <c r="F2077" i="19"/>
  <c r="B2159" i="19"/>
  <c r="D2159" i="19"/>
  <c r="E2159" i="19"/>
  <c r="F2159" i="19"/>
  <c r="B2266" i="19"/>
  <c r="D2266" i="19"/>
  <c r="E2266" i="19"/>
  <c r="F2266" i="19"/>
  <c r="B2258" i="19"/>
  <c r="D2258" i="19"/>
  <c r="E2258" i="19"/>
  <c r="F2258" i="19"/>
  <c r="B2227" i="19"/>
  <c r="D2227" i="19"/>
  <c r="E2227" i="19"/>
  <c r="F2227" i="19"/>
  <c r="B2230" i="19"/>
  <c r="D2230" i="19"/>
  <c r="E2230" i="19"/>
  <c r="F2230" i="19"/>
  <c r="B2203" i="19"/>
  <c r="D2203" i="19"/>
  <c r="E2203" i="19"/>
  <c r="F2203" i="19"/>
  <c r="B2044" i="19"/>
  <c r="D2044" i="19"/>
  <c r="E2044" i="19"/>
  <c r="F2044" i="19"/>
  <c r="B2066" i="19"/>
  <c r="D2066" i="19"/>
  <c r="E2066" i="19"/>
  <c r="F2066" i="19"/>
  <c r="B2061" i="19"/>
  <c r="D2061" i="19"/>
  <c r="E2061" i="19"/>
  <c r="F2061" i="19"/>
  <c r="B2145" i="19"/>
  <c r="D2145" i="19"/>
  <c r="E2145" i="19"/>
  <c r="F2145" i="19"/>
  <c r="B2156" i="19"/>
  <c r="D2156" i="19"/>
  <c r="E2156" i="19"/>
  <c r="F2156" i="19"/>
  <c r="B2073" i="19"/>
  <c r="D2073" i="19"/>
  <c r="E2073" i="19"/>
  <c r="F2073" i="19"/>
  <c r="B2074" i="19"/>
  <c r="D2074" i="19"/>
  <c r="E2074" i="19"/>
  <c r="F2074" i="19"/>
  <c r="B2234" i="19"/>
  <c r="D2234" i="19"/>
  <c r="E2234" i="19"/>
  <c r="F2234" i="19"/>
  <c r="B2154" i="19"/>
  <c r="D2154" i="19"/>
  <c r="E2154" i="19"/>
  <c r="F2154" i="19"/>
  <c r="B2237" i="19"/>
  <c r="D2237" i="19"/>
  <c r="E2237" i="19"/>
  <c r="F2237" i="19"/>
  <c r="B2131" i="19"/>
  <c r="D2131" i="19"/>
  <c r="E2131" i="19"/>
  <c r="F2131" i="19"/>
  <c r="B2240" i="19"/>
  <c r="D2240" i="19"/>
  <c r="E2240" i="19"/>
  <c r="F2240" i="19"/>
  <c r="B2263" i="19"/>
  <c r="D2263" i="19"/>
  <c r="E2263" i="19"/>
  <c r="F2263" i="19"/>
  <c r="B2142" i="19"/>
  <c r="D2142" i="19"/>
  <c r="E2142" i="19"/>
  <c r="F2142" i="19"/>
  <c r="B2087" i="19"/>
  <c r="D2087" i="19"/>
  <c r="E2087" i="19"/>
  <c r="F2087" i="19"/>
  <c r="B2250" i="19"/>
  <c r="D2250" i="19"/>
  <c r="E2250" i="19"/>
  <c r="F2250" i="19"/>
  <c r="B2163" i="19"/>
  <c r="D2163" i="19"/>
  <c r="E2163" i="19"/>
  <c r="F2163" i="19"/>
  <c r="B2059" i="19"/>
  <c r="D2059" i="19"/>
  <c r="E2059" i="19"/>
  <c r="F2059" i="19"/>
  <c r="B2071" i="19"/>
  <c r="D2071" i="19"/>
  <c r="E2071" i="19"/>
  <c r="F2071" i="19"/>
  <c r="B2172" i="19"/>
  <c r="D2172" i="19"/>
  <c r="E2172" i="19"/>
  <c r="F2172" i="19"/>
  <c r="B2047" i="19"/>
  <c r="D2047" i="19"/>
  <c r="E2047" i="19"/>
  <c r="F2047" i="19"/>
  <c r="B2177" i="19"/>
  <c r="D2177" i="19"/>
  <c r="E2177" i="19"/>
  <c r="F2177" i="19"/>
  <c r="B2218" i="19"/>
  <c r="D2218" i="19"/>
  <c r="E2218" i="19"/>
  <c r="F2218" i="19"/>
  <c r="B2232" i="19"/>
  <c r="D2232" i="19"/>
  <c r="E2232" i="19"/>
  <c r="F2232" i="19"/>
  <c r="B2247" i="19"/>
  <c r="D2247" i="19"/>
  <c r="E2247" i="19"/>
  <c r="F2247" i="19"/>
  <c r="B2122" i="19"/>
  <c r="D2122" i="19"/>
  <c r="E2122" i="19"/>
  <c r="F2122" i="19"/>
  <c r="B2269" i="19"/>
  <c r="D2269" i="19"/>
  <c r="E2269" i="19"/>
  <c r="F2269" i="19"/>
  <c r="B2111" i="19"/>
  <c r="D2111" i="19"/>
  <c r="E2111" i="19"/>
  <c r="F2111" i="19"/>
  <c r="B2184" i="19"/>
  <c r="D2184" i="19"/>
  <c r="E2184" i="19"/>
  <c r="F2184" i="19"/>
  <c r="B2160" i="19"/>
  <c r="D2160" i="19"/>
  <c r="E2160" i="19"/>
  <c r="F2160" i="19"/>
  <c r="B2069" i="19"/>
  <c r="D2069" i="19"/>
  <c r="E2069" i="19"/>
  <c r="F2069" i="19"/>
  <c r="B2204" i="19"/>
  <c r="D2204" i="19"/>
  <c r="E2204" i="19"/>
  <c r="F2204" i="19"/>
  <c r="B2191" i="19"/>
  <c r="D2191" i="19"/>
  <c r="E2191" i="19"/>
  <c r="F2191" i="19"/>
  <c r="B2099" i="19"/>
  <c r="D2099" i="19"/>
  <c r="E2099" i="19"/>
  <c r="F2099" i="19"/>
  <c r="B2174" i="19"/>
  <c r="D2174" i="19"/>
  <c r="E2174" i="19"/>
  <c r="F2174" i="19"/>
  <c r="B2197" i="19"/>
  <c r="D2197" i="19"/>
  <c r="E2197" i="19"/>
  <c r="F2197" i="19"/>
  <c r="B2152" i="19"/>
  <c r="D2152" i="19"/>
  <c r="E2152" i="19"/>
  <c r="F2152" i="19"/>
  <c r="B2050" i="19"/>
  <c r="D2050" i="19"/>
  <c r="E2050" i="19"/>
  <c r="F2050" i="19"/>
  <c r="B2208" i="19"/>
  <c r="D2208" i="19"/>
  <c r="E2208" i="19"/>
  <c r="F2208" i="19"/>
  <c r="B2128" i="19"/>
  <c r="D2128" i="19"/>
  <c r="E2128" i="19"/>
  <c r="F2128" i="19"/>
  <c r="B2115" i="19"/>
  <c r="D2115" i="19"/>
  <c r="E2115" i="19"/>
  <c r="F2115" i="19"/>
  <c r="B2137" i="19"/>
  <c r="D2137" i="19"/>
  <c r="E2137" i="19"/>
  <c r="F2137" i="19"/>
  <c r="B2165" i="19"/>
  <c r="D2165" i="19"/>
  <c r="E2165" i="19"/>
  <c r="F2165" i="19"/>
  <c r="B2090" i="19"/>
  <c r="D2090" i="19"/>
  <c r="E2090" i="19"/>
  <c r="F2090" i="19"/>
  <c r="B2181" i="19"/>
  <c r="D2181" i="19"/>
  <c r="E2181" i="19"/>
  <c r="F2181" i="19"/>
  <c r="B2231" i="19"/>
  <c r="D2231" i="19"/>
  <c r="E2231" i="19"/>
  <c r="F2231" i="19"/>
  <c r="B2244" i="19"/>
  <c r="D2244" i="19"/>
  <c r="E2244" i="19"/>
  <c r="F2244" i="19"/>
  <c r="B2222" i="19"/>
  <c r="D2222" i="19"/>
  <c r="E2222" i="19"/>
  <c r="F2222" i="19"/>
  <c r="B2124" i="19"/>
  <c r="D2124" i="19"/>
  <c r="E2124" i="19"/>
  <c r="F2124" i="19"/>
  <c r="B2075" i="19"/>
  <c r="D2075" i="19"/>
  <c r="E2075" i="19"/>
  <c r="F2075" i="19"/>
  <c r="B2249" i="19"/>
  <c r="D2249" i="19"/>
  <c r="E2249" i="19"/>
  <c r="F2249" i="19"/>
  <c r="B2245" i="19"/>
  <c r="D2245" i="19"/>
  <c r="E2245" i="19"/>
  <c r="F2245" i="19"/>
  <c r="B2167" i="19"/>
  <c r="D2167" i="19"/>
  <c r="E2167" i="19"/>
  <c r="F2167" i="19"/>
  <c r="B2126" i="19"/>
  <c r="D2126" i="19"/>
  <c r="E2126" i="19"/>
  <c r="F2126" i="19"/>
  <c r="B2082" i="19"/>
  <c r="D2082" i="19"/>
  <c r="E2082" i="19"/>
  <c r="F2082" i="19"/>
  <c r="B2112" i="19"/>
  <c r="D2112" i="19"/>
  <c r="E2112" i="19"/>
  <c r="F2112" i="19"/>
  <c r="B2103" i="19"/>
  <c r="D2103" i="19"/>
  <c r="E2103" i="19"/>
  <c r="F2103" i="19"/>
  <c r="B2153" i="19"/>
  <c r="D2153" i="19"/>
  <c r="E2153" i="19"/>
  <c r="F2153" i="19"/>
  <c r="B2175" i="19"/>
  <c r="D2175" i="19"/>
  <c r="E2175" i="19"/>
  <c r="F2175" i="19"/>
  <c r="B2256" i="19"/>
  <c r="D2256" i="19"/>
  <c r="E2256" i="19"/>
  <c r="F2256" i="19"/>
  <c r="B2151" i="19"/>
  <c r="D2151" i="19"/>
  <c r="E2151" i="19"/>
  <c r="F2151" i="19"/>
  <c r="B2223" i="19"/>
  <c r="D2223" i="19"/>
  <c r="E2223" i="19"/>
  <c r="F2223" i="19"/>
  <c r="B2246" i="19"/>
  <c r="D2246" i="19"/>
  <c r="E2246" i="19"/>
  <c r="F2246" i="19"/>
  <c r="B2079" i="19"/>
  <c r="D2079" i="19"/>
  <c r="E2079" i="19"/>
  <c r="F2079" i="19"/>
  <c r="B2136" i="19"/>
  <c r="D2136" i="19"/>
  <c r="E2136" i="19"/>
  <c r="F2136" i="19"/>
  <c r="B2235" i="19"/>
  <c r="D2235" i="19"/>
  <c r="E2235" i="19"/>
  <c r="F2235" i="19"/>
  <c r="B2105" i="19"/>
  <c r="D2105" i="19"/>
  <c r="E2105" i="19"/>
  <c r="F2105" i="19"/>
  <c r="B2202" i="19"/>
  <c r="D2202" i="19"/>
  <c r="E2202" i="19"/>
  <c r="F2202" i="19"/>
  <c r="B2178" i="19"/>
  <c r="D2178" i="19"/>
  <c r="E2178" i="19"/>
  <c r="F2178" i="19"/>
  <c r="B2058" i="19"/>
  <c r="D2058" i="19"/>
  <c r="E2058" i="19"/>
  <c r="F2058" i="19"/>
  <c r="B2085" i="19"/>
  <c r="D2085" i="19"/>
  <c r="E2085" i="19"/>
  <c r="F2085" i="19"/>
  <c r="B2038" i="19"/>
  <c r="D2038" i="19"/>
  <c r="E2038" i="19"/>
  <c r="F2038" i="19"/>
  <c r="B2130" i="19"/>
  <c r="D2130" i="19"/>
  <c r="E2130" i="19"/>
  <c r="F2130" i="19"/>
  <c r="B2078" i="19"/>
  <c r="D2078" i="19"/>
  <c r="E2078" i="19"/>
  <c r="F2078" i="19"/>
  <c r="B2109" i="19"/>
  <c r="D2109" i="19"/>
  <c r="E2109" i="19"/>
  <c r="F2109" i="19"/>
  <c r="B2135" i="19"/>
  <c r="D2135" i="19"/>
  <c r="E2135" i="19"/>
  <c r="F2135" i="19"/>
  <c r="B2210" i="19"/>
  <c r="D2210" i="19"/>
  <c r="E2210" i="19"/>
  <c r="F2210" i="19"/>
  <c r="B2094" i="19"/>
  <c r="D2094" i="19"/>
  <c r="E2094" i="19"/>
  <c r="F2094" i="19"/>
  <c r="B2138" i="19"/>
  <c r="D2138" i="19"/>
  <c r="E2138" i="19"/>
  <c r="F2138" i="19"/>
  <c r="B2189" i="19"/>
  <c r="D2189" i="19"/>
  <c r="E2189" i="19"/>
  <c r="F2189" i="19"/>
  <c r="B2192" i="19"/>
  <c r="D2192" i="19"/>
  <c r="E2192" i="19"/>
  <c r="F2192" i="19"/>
  <c r="B2086" i="19"/>
  <c r="D2086" i="19"/>
  <c r="E2086" i="19"/>
  <c r="F2086" i="19"/>
  <c r="B2224" i="19"/>
  <c r="D2224" i="19"/>
  <c r="E2224" i="19"/>
  <c r="F2224" i="19"/>
  <c r="B2147" i="19"/>
  <c r="D2147" i="19"/>
  <c r="E2147" i="19"/>
  <c r="F2147" i="19"/>
  <c r="B2214" i="19"/>
  <c r="D2214" i="19"/>
  <c r="E2214" i="19"/>
  <c r="F2214" i="19"/>
  <c r="B2198" i="19"/>
  <c r="D2198" i="19"/>
  <c r="E2198" i="19"/>
  <c r="F2198" i="19"/>
  <c r="B2076" i="19"/>
  <c r="D2076" i="19"/>
  <c r="E2076" i="19"/>
  <c r="F2076" i="19"/>
  <c r="B2217" i="19"/>
  <c r="D2217" i="19"/>
  <c r="E2217" i="19"/>
  <c r="F2217" i="19"/>
  <c r="B2229" i="19"/>
  <c r="D2229" i="19"/>
  <c r="E2229" i="19"/>
  <c r="F2229" i="19"/>
  <c r="B2226" i="19"/>
  <c r="D2226" i="19"/>
  <c r="E2226" i="19"/>
  <c r="F2226" i="19"/>
  <c r="B2161" i="19"/>
  <c r="D2161" i="19"/>
  <c r="E2161" i="19"/>
  <c r="F2161" i="19"/>
  <c r="B2233" i="19"/>
  <c r="D2233" i="19"/>
  <c r="E2233" i="19"/>
  <c r="F2233" i="19"/>
  <c r="B2092" i="19"/>
  <c r="D2092" i="19"/>
  <c r="E2092" i="19"/>
  <c r="F2092" i="19"/>
  <c r="B2187" i="19"/>
  <c r="D2187" i="19"/>
  <c r="E2187" i="19"/>
  <c r="F2187" i="19"/>
  <c r="B2132" i="19"/>
  <c r="D2132" i="19"/>
  <c r="E2132" i="19"/>
  <c r="F2132" i="19"/>
  <c r="B2195" i="19"/>
  <c r="D2195" i="19"/>
  <c r="E2195" i="19"/>
  <c r="F2195" i="19"/>
  <c r="B2185" i="19"/>
  <c r="D2185" i="19"/>
  <c r="E2185" i="19"/>
  <c r="F2185" i="19"/>
  <c r="B2146" i="19"/>
  <c r="D2146" i="19"/>
  <c r="E2146" i="19"/>
  <c r="F2146" i="19"/>
  <c r="B2097" i="19"/>
  <c r="D2097" i="19"/>
  <c r="E2097" i="19"/>
  <c r="F2097" i="19"/>
  <c r="B2060" i="19"/>
  <c r="D2060" i="19"/>
  <c r="E2060" i="19"/>
  <c r="F2060" i="19"/>
  <c r="B2213" i="19"/>
  <c r="D2213" i="19"/>
  <c r="E2213" i="19"/>
  <c r="F2213" i="19"/>
  <c r="B2186" i="19"/>
  <c r="D2186" i="19"/>
  <c r="E2186" i="19"/>
  <c r="F2186" i="19"/>
  <c r="B2040" i="19"/>
  <c r="D2040" i="19"/>
  <c r="E2040" i="19"/>
  <c r="F2040" i="19"/>
  <c r="B2260" i="19"/>
  <c r="D2260" i="19"/>
  <c r="E2260" i="19"/>
  <c r="F2260" i="19"/>
  <c r="B2252" i="19"/>
  <c r="D2252" i="19"/>
  <c r="E2252" i="19"/>
  <c r="F2252" i="19"/>
  <c r="B2113" i="19"/>
  <c r="D2113" i="19"/>
  <c r="E2113" i="19"/>
  <c r="F2113" i="19"/>
  <c r="B2106" i="19"/>
  <c r="D2106" i="19"/>
  <c r="E2106" i="19"/>
  <c r="F2106" i="19"/>
  <c r="B2102" i="19"/>
  <c r="D2102" i="19"/>
  <c r="E2102" i="19"/>
  <c r="F2102" i="19"/>
  <c r="B2183" i="19"/>
  <c r="D2183" i="19"/>
  <c r="E2183" i="19"/>
  <c r="F2183" i="19"/>
  <c r="B2119" i="19"/>
  <c r="D2119" i="19"/>
  <c r="E2119" i="19"/>
  <c r="F2119" i="19"/>
  <c r="B2123" i="19"/>
  <c r="D2123" i="19"/>
  <c r="E2123" i="19"/>
  <c r="F2123" i="19"/>
  <c r="B2200" i="19"/>
  <c r="D2200" i="19"/>
  <c r="E2200" i="19"/>
  <c r="F2200" i="19"/>
  <c r="B2091" i="19"/>
  <c r="D2091" i="19"/>
  <c r="E2091" i="19"/>
  <c r="F2091" i="19"/>
  <c r="B2070" i="19"/>
  <c r="D2070" i="19"/>
  <c r="E2070" i="19"/>
  <c r="F2070" i="19"/>
  <c r="B2194" i="19"/>
  <c r="D2194" i="19"/>
  <c r="E2194" i="19"/>
  <c r="F2194" i="19"/>
  <c r="B2052" i="19"/>
  <c r="D2052" i="19"/>
  <c r="E2052" i="19"/>
  <c r="F2052" i="19"/>
  <c r="B2144" i="19"/>
  <c r="D2144" i="19"/>
  <c r="E2144" i="19"/>
  <c r="F2144" i="19"/>
  <c r="F2117" i="19"/>
  <c r="E2117" i="19"/>
  <c r="D2117" i="19"/>
  <c r="B2117" i="19"/>
  <c r="F2037" i="19" l="1"/>
  <c r="F2794" i="19" s="1"/>
  <c r="G1106" i="19"/>
  <c r="G2052" i="19"/>
  <c r="G2200" i="19"/>
  <c r="G2119" i="19"/>
  <c r="G2113" i="19"/>
  <c r="G2186" i="19"/>
  <c r="G2146" i="19"/>
  <c r="G2187" i="19"/>
  <c r="G2226" i="19"/>
  <c r="G2198" i="19"/>
  <c r="G2086" i="19"/>
  <c r="G2094" i="19"/>
  <c r="G2078" i="19"/>
  <c r="G2058" i="19"/>
  <c r="G2202" i="19"/>
  <c r="G2070" i="19"/>
  <c r="G2102" i="19"/>
  <c r="G2260" i="19"/>
  <c r="G2060" i="19"/>
  <c r="G2195" i="19"/>
  <c r="G2233" i="19"/>
  <c r="G2217" i="19"/>
  <c r="G2147" i="19"/>
  <c r="G2189" i="19"/>
  <c r="G2135" i="19"/>
  <c r="G2038" i="19"/>
  <c r="G2235" i="19"/>
  <c r="G2256" i="19"/>
  <c r="G2153" i="19"/>
  <c r="G2245" i="19"/>
  <c r="G2075" i="19"/>
  <c r="G2222" i="19"/>
  <c r="G2231" i="19"/>
  <c r="G2090" i="19"/>
  <c r="G2137" i="19"/>
  <c r="G2128" i="19"/>
  <c r="G2050" i="19"/>
  <c r="G2197" i="19"/>
  <c r="G2099" i="19"/>
  <c r="G2204" i="19"/>
  <c r="G2160" i="19"/>
  <c r="G2111" i="19"/>
  <c r="G2122" i="19"/>
  <c r="G2232" i="19"/>
  <c r="G2177" i="19"/>
  <c r="G2172" i="19"/>
  <c r="G2059" i="19"/>
  <c r="G2250" i="19"/>
  <c r="G2142" i="19"/>
  <c r="G2240" i="19"/>
  <c r="G2237" i="19"/>
  <c r="G2234" i="19"/>
  <c r="G2073" i="19"/>
  <c r="G2145" i="19"/>
  <c r="G2066" i="19"/>
  <c r="G2203" i="19"/>
  <c r="G2227" i="19"/>
  <c r="G2266" i="19"/>
  <c r="G2077" i="19"/>
  <c r="G2045" i="19"/>
  <c r="G2170" i="19"/>
  <c r="G2243" i="19"/>
  <c r="G2139" i="19"/>
  <c r="G2042" i="19"/>
  <c r="G2055" i="19"/>
  <c r="G2110" i="19"/>
  <c r="G2108" i="19"/>
  <c r="G2056" i="19"/>
  <c r="G2212" i="19"/>
  <c r="G2129" i="19"/>
  <c r="G2100" i="19"/>
  <c r="G2238" i="19"/>
  <c r="G2046" i="19"/>
  <c r="G2248" i="19"/>
  <c r="G2150" i="19"/>
  <c r="G2168" i="19"/>
  <c r="G2176" i="19"/>
  <c r="G2190" i="19"/>
  <c r="G2039" i="19"/>
  <c r="G2239" i="19"/>
  <c r="G2057" i="19"/>
  <c r="G2205" i="19"/>
  <c r="G2064" i="19"/>
  <c r="G2262" i="19"/>
  <c r="G2253" i="19"/>
  <c r="G2072" i="19"/>
  <c r="G2241" i="19"/>
  <c r="G2116" i="19"/>
  <c r="G2179" i="19"/>
  <c r="G2162" i="19"/>
  <c r="G2080" i="19"/>
  <c r="G2118" i="19"/>
  <c r="G2063" i="19"/>
  <c r="G2220" i="19"/>
  <c r="G2215" i="19"/>
  <c r="G2180" i="19"/>
  <c r="G2043" i="19"/>
  <c r="G2225" i="19"/>
  <c r="G2049" i="19"/>
  <c r="G2081" i="19"/>
  <c r="G2251" i="19"/>
  <c r="G2242" i="19"/>
  <c r="G2206" i="19"/>
  <c r="G2051" i="19"/>
  <c r="G2158" i="19"/>
  <c r="G2211" i="19"/>
  <c r="G2120" i="19"/>
  <c r="G2088" i="19"/>
  <c r="G2259" i="19"/>
  <c r="G2207" i="19"/>
  <c r="G2041" i="19"/>
  <c r="G2096" i="19"/>
  <c r="G2079" i="19"/>
  <c r="G2126" i="19"/>
  <c r="G2223" i="19"/>
  <c r="G2112" i="19"/>
  <c r="G2236" i="19"/>
  <c r="G2183" i="19"/>
  <c r="G2091" i="19"/>
  <c r="G2194" i="19"/>
  <c r="G2123" i="19"/>
  <c r="G2144" i="19"/>
  <c r="G2213" i="19"/>
  <c r="G2092" i="19"/>
  <c r="G2214" i="19"/>
  <c r="G2138" i="19"/>
  <c r="G2178" i="19"/>
  <c r="G2151" i="19"/>
  <c r="G2167" i="19"/>
  <c r="G2124" i="19"/>
  <c r="G2181" i="19"/>
  <c r="G2165" i="19"/>
  <c r="G2174" i="19"/>
  <c r="G2191" i="19"/>
  <c r="G2069" i="19"/>
  <c r="G2184" i="19"/>
  <c r="G2269" i="19"/>
  <c r="G2247" i="19"/>
  <c r="G2218" i="19"/>
  <c r="G2047" i="19"/>
  <c r="G2071" i="19"/>
  <c r="G2163" i="19"/>
  <c r="G2087" i="19"/>
  <c r="G2263" i="19"/>
  <c r="G2131" i="19"/>
  <c r="G2154" i="19"/>
  <c r="G2074" i="19"/>
  <c r="G2156" i="19"/>
  <c r="G2061" i="19"/>
  <c r="G2044" i="19"/>
  <c r="G2230" i="19"/>
  <c r="G2258" i="19"/>
  <c r="G2159" i="19"/>
  <c r="G2048" i="19"/>
  <c r="G2127" i="19"/>
  <c r="G2182" i="19"/>
  <c r="G2264" i="19"/>
  <c r="G2221" i="19"/>
  <c r="G2121" i="19"/>
  <c r="G2089" i="19"/>
  <c r="G2098" i="19"/>
  <c r="G2107" i="19"/>
  <c r="G2143" i="19"/>
  <c r="G2173" i="19"/>
  <c r="G2053" i="19"/>
  <c r="G2164" i="19"/>
  <c r="G2141" i="19"/>
  <c r="G2065" i="19"/>
  <c r="G2133" i="19"/>
  <c r="G2219" i="19"/>
  <c r="G2209" i="19"/>
  <c r="G2114" i="19"/>
  <c r="G2267" i="19"/>
  <c r="G2270" i="19"/>
  <c r="G2149" i="19"/>
  <c r="G2254" i="19"/>
  <c r="G2196" i="19"/>
  <c r="G2169" i="19"/>
  <c r="G2265" i="19"/>
  <c r="G2148" i="19"/>
  <c r="G2083" i="19"/>
  <c r="G2171" i="19"/>
  <c r="G2261" i="19"/>
  <c r="G2199" i="19"/>
  <c r="G2193" i="19"/>
  <c r="G2068" i="19"/>
  <c r="G2140" i="19"/>
  <c r="G2257" i="19"/>
  <c r="G2067" i="19"/>
  <c r="G2101" i="19"/>
  <c r="G2125" i="19"/>
  <c r="G2054" i="19"/>
  <c r="G2104" i="19"/>
  <c r="G2268" i="19"/>
  <c r="G2255" i="19"/>
  <c r="G2095" i="19"/>
  <c r="G2155" i="19"/>
  <c r="G2093" i="19"/>
  <c r="G2201" i="19"/>
  <c r="G2228" i="19"/>
  <c r="G2166" i="19"/>
  <c r="G2157" i="19"/>
  <c r="G2062" i="19"/>
  <c r="G2134" i="19"/>
  <c r="G2188" i="19"/>
  <c r="G2216" i="19"/>
  <c r="G2084" i="19"/>
  <c r="G2040" i="19"/>
  <c r="G2132" i="19"/>
  <c r="G2076" i="19"/>
  <c r="G2210" i="19"/>
  <c r="G2085" i="19"/>
  <c r="G2246" i="19"/>
  <c r="G2082" i="19"/>
  <c r="G2244" i="19"/>
  <c r="G2152" i="19"/>
  <c r="G2117" i="19"/>
  <c r="G2106" i="19"/>
  <c r="G2097" i="19"/>
  <c r="G2161" i="19"/>
  <c r="G2224" i="19"/>
  <c r="G2130" i="19"/>
  <c r="G2136" i="19"/>
  <c r="G2175" i="19"/>
  <c r="G2249" i="19"/>
  <c r="G2208" i="19"/>
  <c r="D2037" i="19"/>
  <c r="D2794" i="19" s="1"/>
  <c r="G2252" i="19"/>
  <c r="G2185" i="19"/>
  <c r="G2229" i="19"/>
  <c r="G2192" i="19"/>
  <c r="G2109" i="19"/>
  <c r="G2105" i="19"/>
  <c r="G2103" i="19"/>
  <c r="G2115" i="19"/>
  <c r="E2037" i="19"/>
  <c r="E2794" i="19" s="1"/>
  <c r="B2037" i="19"/>
  <c r="B2794" i="19" s="1"/>
  <c r="G2037" i="19" l="1"/>
  <c r="B175" i="19"/>
  <c r="B932" i="19" s="1"/>
  <c r="C175" i="19"/>
  <c r="C932" i="19" s="1"/>
  <c r="D175" i="19"/>
  <c r="D932" i="19" s="1"/>
  <c r="E175" i="19"/>
  <c r="E932" i="19" s="1"/>
  <c r="F175" i="19"/>
  <c r="G374" i="19"/>
  <c r="G222" i="19"/>
  <c r="G234" i="19"/>
  <c r="G354" i="19"/>
  <c r="G179" i="19"/>
  <c r="G326" i="19"/>
  <c r="G345" i="19"/>
  <c r="G272" i="19"/>
  <c r="G397" i="19"/>
  <c r="G200" i="19"/>
  <c r="G226" i="19"/>
  <c r="G295" i="19"/>
  <c r="G258" i="19"/>
  <c r="G304" i="19"/>
  <c r="G349" i="19"/>
  <c r="G366" i="19"/>
  <c r="G296" i="19"/>
  <c r="G339" i="19"/>
  <c r="G189" i="19"/>
  <c r="G231" i="19"/>
  <c r="G344" i="19"/>
  <c r="G293" i="19"/>
  <c r="G380" i="19"/>
  <c r="G233" i="19"/>
  <c r="G389" i="19"/>
  <c r="G393" i="19"/>
  <c r="G219" i="19"/>
  <c r="G406" i="19"/>
  <c r="G187" i="19"/>
  <c r="G242" i="19"/>
  <c r="G363" i="19"/>
  <c r="G192" i="19"/>
  <c r="G181" i="19"/>
  <c r="G263" i="19"/>
  <c r="G318" i="19"/>
  <c r="G239" i="19"/>
  <c r="G353" i="19"/>
  <c r="G205" i="19"/>
  <c r="G358" i="19"/>
  <c r="G395" i="19"/>
  <c r="G201" i="19"/>
  <c r="G278" i="19"/>
  <c r="G256" i="19"/>
  <c r="G206" i="19"/>
  <c r="G218" i="19"/>
  <c r="G331" i="19"/>
  <c r="G300" i="19"/>
  <c r="G337" i="19"/>
  <c r="G317" i="19"/>
  <c r="G399" i="19"/>
  <c r="G254" i="19"/>
  <c r="G309" i="19"/>
  <c r="G379" i="19"/>
  <c r="G221" i="19"/>
  <c r="G210" i="19"/>
  <c r="G286" i="19"/>
  <c r="G391" i="19"/>
  <c r="G403" i="19"/>
  <c r="G400" i="19"/>
  <c r="G307" i="19"/>
  <c r="G202" i="19"/>
  <c r="G334" i="19"/>
  <c r="G343" i="19"/>
  <c r="G392" i="19"/>
  <c r="G195" i="19"/>
  <c r="G287" i="19"/>
  <c r="G377" i="19"/>
  <c r="G408" i="19"/>
  <c r="G177" i="19"/>
  <c r="G405" i="19"/>
  <c r="G328" i="19"/>
  <c r="G252" i="19"/>
  <c r="G314" i="19"/>
  <c r="G347" i="19"/>
  <c r="G306" i="19"/>
  <c r="G357" i="19"/>
  <c r="G288" i="19"/>
  <c r="G271" i="19"/>
  <c r="G386" i="19"/>
  <c r="G203" i="19"/>
  <c r="G184" i="19"/>
  <c r="G279" i="19"/>
  <c r="G376" i="19"/>
  <c r="G302" i="19"/>
  <c r="G238" i="19"/>
  <c r="G191" i="19"/>
  <c r="G267" i="19"/>
  <c r="G311" i="19"/>
  <c r="G350" i="19"/>
  <c r="G281" i="19"/>
  <c r="G194" i="19"/>
  <c r="G245" i="19"/>
  <c r="G246" i="19"/>
  <c r="G236" i="19"/>
  <c r="G248" i="19"/>
  <c r="G227" i="19"/>
  <c r="G193" i="19"/>
  <c r="G259" i="19"/>
  <c r="G180" i="19"/>
  <c r="G359" i="19"/>
  <c r="G277" i="19"/>
  <c r="G402" i="19"/>
  <c r="G381" i="19"/>
  <c r="G320" i="19"/>
  <c r="G308" i="19"/>
  <c r="G265" i="19"/>
  <c r="G183" i="19"/>
  <c r="G186" i="19"/>
  <c r="G215" i="19"/>
  <c r="G297" i="19"/>
  <c r="G404" i="19"/>
  <c r="G396" i="19"/>
  <c r="G365" i="19"/>
  <c r="G368" i="19"/>
  <c r="G341" i="19"/>
  <c r="G182" i="19"/>
  <c r="G204" i="19"/>
  <c r="G199" i="19"/>
  <c r="G283" i="19"/>
  <c r="G294" i="19"/>
  <c r="G211" i="19"/>
  <c r="G212" i="19"/>
  <c r="G372" i="19"/>
  <c r="G292" i="19"/>
  <c r="G375" i="19"/>
  <c r="G269" i="19"/>
  <c r="G378" i="19"/>
  <c r="G401" i="19"/>
  <c r="G280" i="19"/>
  <c r="G225" i="19"/>
  <c r="G388" i="19"/>
  <c r="G301" i="19"/>
  <c r="G197" i="19"/>
  <c r="G209" i="19"/>
  <c r="G310" i="19"/>
  <c r="G185" i="19"/>
  <c r="G315" i="19"/>
  <c r="G356" i="19"/>
  <c r="G370" i="19"/>
  <c r="G385" i="19"/>
  <c r="G260" i="19"/>
  <c r="G407" i="19"/>
  <c r="G249" i="19"/>
  <c r="G322" i="19"/>
  <c r="G298" i="19"/>
  <c r="G207" i="19"/>
  <c r="G342" i="19"/>
  <c r="G329" i="19"/>
  <c r="G237" i="19"/>
  <c r="G312" i="19"/>
  <c r="G335" i="19"/>
  <c r="G290" i="19"/>
  <c r="G188" i="19"/>
  <c r="G346" i="19"/>
  <c r="G266" i="19"/>
  <c r="G253" i="19"/>
  <c r="G275" i="19"/>
  <c r="G303" i="19"/>
  <c r="G228" i="19"/>
  <c r="G319" i="19"/>
  <c r="G369" i="19"/>
  <c r="G382" i="19"/>
  <c r="G360" i="19"/>
  <c r="G262" i="19"/>
  <c r="G213" i="19"/>
  <c r="G387" i="19"/>
  <c r="G383" i="19"/>
  <c r="G305" i="19"/>
  <c r="G264" i="19"/>
  <c r="G220" i="19"/>
  <c r="G250" i="19"/>
  <c r="G241" i="19"/>
  <c r="G291" i="19"/>
  <c r="G313" i="19"/>
  <c r="G394" i="19"/>
  <c r="G289" i="19"/>
  <c r="G361" i="19"/>
  <c r="G384" i="19"/>
  <c r="G217" i="19"/>
  <c r="G274" i="19"/>
  <c r="G373" i="19"/>
  <c r="G243" i="19"/>
  <c r="G340" i="19"/>
  <c r="G316" i="19"/>
  <c r="G196" i="19"/>
  <c r="G223" i="19"/>
  <c r="G176" i="19"/>
  <c r="G268" i="19"/>
  <c r="G216" i="19"/>
  <c r="G247" i="19"/>
  <c r="G273" i="19"/>
  <c r="G348" i="19"/>
  <c r="G232" i="19"/>
  <c r="G276" i="19"/>
  <c r="G327" i="19"/>
  <c r="G330" i="19"/>
  <c r="G224" i="19"/>
  <c r="G362" i="19"/>
  <c r="G285" i="19"/>
  <c r="G352" i="19"/>
  <c r="G336" i="19"/>
  <c r="G214" i="19"/>
  <c r="G355" i="19"/>
  <c r="G367" i="19"/>
  <c r="G364" i="19"/>
  <c r="G299" i="19"/>
  <c r="G371" i="19"/>
  <c r="G230" i="19"/>
  <c r="G325" i="19"/>
  <c r="G270" i="19"/>
  <c r="G333" i="19"/>
  <c r="G323" i="19"/>
  <c r="G284" i="19"/>
  <c r="G235" i="19"/>
  <c r="G198" i="19"/>
  <c r="G351" i="19"/>
  <c r="G324" i="19"/>
  <c r="G178" i="19"/>
  <c r="G398" i="19"/>
  <c r="G390" i="19"/>
  <c r="G251" i="19"/>
  <c r="G244" i="19"/>
  <c r="G240" i="19"/>
  <c r="G321" i="19"/>
  <c r="G257" i="19"/>
  <c r="G261" i="19"/>
  <c r="G338" i="19"/>
  <c r="G229" i="19"/>
  <c r="G208" i="19"/>
  <c r="G332" i="19"/>
  <c r="G190" i="19"/>
  <c r="G282" i="19"/>
  <c r="G255" i="19"/>
  <c r="C2810" i="19"/>
  <c r="C2835" i="19" s="1"/>
  <c r="D2810" i="19"/>
  <c r="D2835" i="19" s="1"/>
  <c r="E2835" i="19"/>
  <c r="F2810" i="19"/>
  <c r="F2835" i="19" s="1"/>
  <c r="G2810" i="19"/>
  <c r="G2835" i="19" s="1"/>
  <c r="H2810" i="19"/>
  <c r="H2835" i="19" s="1"/>
  <c r="I2810" i="19"/>
  <c r="I2835" i="19" s="1"/>
  <c r="J2810" i="19"/>
  <c r="J2835" i="19" s="1"/>
  <c r="B2810" i="19"/>
  <c r="B2835" i="19" s="1"/>
  <c r="C2842" i="19"/>
  <c r="C2851" i="19" s="1"/>
  <c r="D2842" i="19"/>
  <c r="D2851" i="19" s="1"/>
  <c r="E2842" i="19"/>
  <c r="E2851" i="19" s="1"/>
  <c r="F2842" i="19"/>
  <c r="F2851" i="19" s="1"/>
  <c r="G2842" i="19"/>
  <c r="G2851" i="19" s="1"/>
  <c r="B2842" i="19"/>
  <c r="B2851" i="19" s="1"/>
  <c r="C2866" i="19"/>
  <c r="G175" i="19" l="1"/>
  <c r="D2866" i="19"/>
  <c r="L76" i="47" l="1"/>
  <c r="L77" i="47"/>
  <c r="L78" i="47"/>
  <c r="L79" i="47"/>
  <c r="L80" i="47"/>
  <c r="L81" i="47"/>
  <c r="L82" i="47"/>
  <c r="L83" i="47"/>
  <c r="L84" i="47"/>
  <c r="L85" i="47"/>
  <c r="L86" i="47"/>
  <c r="L87" i="47"/>
  <c r="L88" i="47"/>
  <c r="L89" i="47"/>
  <c r="L90" i="47"/>
  <c r="L91" i="47"/>
  <c r="L92" i="47"/>
  <c r="L93" i="47"/>
  <c r="L94" i="47"/>
  <c r="L95" i="47"/>
  <c r="L96" i="47"/>
  <c r="L97" i="47"/>
  <c r="L98" i="47"/>
  <c r="L99" i="47"/>
  <c r="L100" i="47"/>
  <c r="L101" i="47"/>
  <c r="L102" i="47"/>
  <c r="L103" i="47"/>
  <c r="L104" i="47"/>
  <c r="L105" i="47"/>
  <c r="L106" i="47"/>
  <c r="L107" i="47"/>
  <c r="L108" i="47"/>
  <c r="L109" i="47"/>
  <c r="L110" i="47"/>
  <c r="L111" i="47"/>
  <c r="L112" i="47"/>
  <c r="L113" i="47"/>
  <c r="L114" i="47"/>
  <c r="L115" i="47"/>
  <c r="L116" i="47"/>
  <c r="L117" i="47"/>
  <c r="L118" i="47"/>
  <c r="L119" i="47"/>
  <c r="L120" i="47"/>
  <c r="L121" i="47"/>
  <c r="L122" i="47"/>
  <c r="L123" i="47"/>
  <c r="L124" i="47"/>
  <c r="L125" i="47"/>
  <c r="L126" i="47"/>
  <c r="L127" i="47"/>
  <c r="L128" i="47"/>
  <c r="L129" i="47"/>
  <c r="L130" i="47"/>
  <c r="L131" i="47"/>
  <c r="L132" i="47"/>
  <c r="L133" i="47"/>
  <c r="L134" i="47"/>
  <c r="L135" i="47"/>
  <c r="L136" i="47"/>
  <c r="L137" i="47"/>
  <c r="L138" i="47"/>
  <c r="L139" i="47"/>
  <c r="L140" i="47"/>
  <c r="L141" i="47"/>
  <c r="L142" i="47"/>
  <c r="L143" i="47"/>
  <c r="L144" i="47"/>
  <c r="L145" i="47"/>
  <c r="L146" i="47"/>
  <c r="L147" i="47"/>
  <c r="L148" i="47"/>
  <c r="L149" i="47"/>
  <c r="L150" i="47"/>
  <c r="L151" i="47"/>
  <c r="L152" i="47"/>
  <c r="L153" i="47"/>
  <c r="L154" i="47"/>
  <c r="L155" i="47"/>
  <c r="L156" i="47"/>
  <c r="L157" i="47"/>
  <c r="L158" i="47"/>
  <c r="L159" i="47"/>
  <c r="L160" i="47"/>
  <c r="L161" i="47"/>
  <c r="L162" i="47"/>
  <c r="L163" i="47"/>
  <c r="L164" i="47"/>
  <c r="L165" i="47"/>
  <c r="L166" i="47"/>
  <c r="L167" i="47"/>
  <c r="L168" i="47"/>
  <c r="L169" i="47"/>
  <c r="L170" i="47"/>
  <c r="L171" i="47"/>
  <c r="L172" i="47"/>
  <c r="L173" i="47"/>
  <c r="L174" i="47"/>
  <c r="L175" i="47"/>
  <c r="L176" i="47"/>
  <c r="L177" i="47"/>
  <c r="L178" i="47"/>
  <c r="L179" i="47"/>
  <c r="L180" i="47"/>
  <c r="L181" i="47"/>
  <c r="L182" i="47"/>
  <c r="L183" i="47"/>
  <c r="L184" i="47"/>
  <c r="L185" i="47"/>
  <c r="L186" i="47"/>
  <c r="L187" i="47"/>
  <c r="L188" i="47"/>
  <c r="L189" i="47"/>
  <c r="L190" i="47"/>
  <c r="L191" i="47"/>
  <c r="L192" i="47"/>
  <c r="L193" i="47"/>
  <c r="L194" i="47"/>
  <c r="L195" i="47"/>
  <c r="L196" i="47"/>
  <c r="L197" i="47"/>
  <c r="L198" i="47"/>
  <c r="L199" i="47"/>
  <c r="L200" i="47"/>
  <c r="L201" i="47"/>
  <c r="L202" i="47"/>
  <c r="L203" i="47"/>
  <c r="L204" i="47"/>
  <c r="L205" i="47"/>
  <c r="L206" i="47"/>
  <c r="L207" i="47"/>
  <c r="L208" i="47"/>
  <c r="L209" i="47"/>
  <c r="L210" i="47"/>
  <c r="L211" i="47"/>
  <c r="L212" i="47"/>
  <c r="L213" i="47"/>
  <c r="L214" i="47"/>
  <c r="L215" i="47"/>
  <c r="L216" i="47"/>
  <c r="L217" i="47"/>
  <c r="L218" i="47"/>
  <c r="L219" i="47"/>
  <c r="L220" i="47"/>
  <c r="L221" i="47"/>
  <c r="L222" i="47"/>
  <c r="L223" i="47"/>
  <c r="L224" i="47"/>
  <c r="L225" i="47"/>
  <c r="L226" i="47"/>
  <c r="L227" i="47"/>
  <c r="L228" i="47"/>
  <c r="L229" i="47"/>
  <c r="L230" i="47"/>
  <c r="L231" i="47"/>
  <c r="L232" i="47"/>
  <c r="L233" i="47"/>
  <c r="L234" i="47"/>
  <c r="L235" i="47"/>
  <c r="L236" i="47"/>
  <c r="L237" i="47"/>
  <c r="L238" i="47"/>
  <c r="L239" i="47"/>
  <c r="L240" i="47"/>
  <c r="L241" i="47"/>
  <c r="L242" i="47"/>
  <c r="L243" i="47"/>
  <c r="L244" i="47"/>
  <c r="L75" i="47"/>
  <c r="D32" i="36"/>
  <c r="D136" i="36" s="1"/>
  <c r="E1039" i="46"/>
  <c r="H210" i="21" s="1"/>
  <c r="E1048" i="46"/>
  <c r="H219" i="21" s="1"/>
  <c r="E1151" i="46"/>
  <c r="H322" i="21" s="1"/>
  <c r="E999" i="46"/>
  <c r="H170" i="21" s="1"/>
  <c r="E1126" i="46"/>
  <c r="H297" i="21" s="1"/>
  <c r="E1144" i="46"/>
  <c r="H315" i="21" s="1"/>
  <c r="E1081" i="46"/>
  <c r="H252" i="21" s="1"/>
  <c r="E1185" i="46"/>
  <c r="H357" i="21" s="1"/>
  <c r="E1019" i="46"/>
  <c r="E1042" i="46"/>
  <c r="E1101" i="46"/>
  <c r="H272" i="21" s="1"/>
  <c r="E1068" i="46"/>
  <c r="H239" i="21" s="1"/>
  <c r="E1147" i="46"/>
  <c r="H318" i="21" s="1"/>
  <c r="E1161" i="46"/>
  <c r="E1102" i="46"/>
  <c r="E1139" i="46"/>
  <c r="H310" i="21" s="1"/>
  <c r="E1009" i="46"/>
  <c r="H180" i="21" s="1"/>
  <c r="E1143" i="46"/>
  <c r="H314" i="21" s="1"/>
  <c r="E1099" i="46"/>
  <c r="H270" i="21" s="1"/>
  <c r="E1171" i="46"/>
  <c r="H343" i="21" s="1"/>
  <c r="E1047" i="46"/>
  <c r="H218" i="21" s="1"/>
  <c r="E1179" i="46"/>
  <c r="H351" i="21" s="1"/>
  <c r="E1182" i="46"/>
  <c r="H354" i="21" s="1"/>
  <c r="E1037" i="46"/>
  <c r="H208" i="21" s="1"/>
  <c r="E1007" i="46"/>
  <c r="H178" i="21" s="1"/>
  <c r="E1055" i="46"/>
  <c r="H226" i="21" s="1"/>
  <c r="E1159" i="46"/>
  <c r="H330" i="21" s="1"/>
  <c r="E1012" i="46"/>
  <c r="E1001" i="46"/>
  <c r="H172" i="21" s="1"/>
  <c r="E1073" i="46"/>
  <c r="H244" i="21" s="1"/>
  <c r="E1120" i="46"/>
  <c r="H291" i="21" s="1"/>
  <c r="E1053" i="46"/>
  <c r="H224" i="21" s="1"/>
  <c r="E1150" i="46"/>
  <c r="H321" i="21" s="1"/>
  <c r="E1023" i="46"/>
  <c r="E1154" i="46"/>
  <c r="H325" i="21" s="1"/>
  <c r="E1020" i="46"/>
  <c r="H191" i="21" s="1"/>
  <c r="E1087" i="46"/>
  <c r="H258" i="21" s="1"/>
  <c r="E1024" i="46"/>
  <c r="H195" i="21" s="1"/>
  <c r="E1036" i="46"/>
  <c r="E1131" i="46"/>
  <c r="E1137" i="46"/>
  <c r="H308" i="21" s="1"/>
  <c r="E1187" i="46"/>
  <c r="H359" i="21" s="1"/>
  <c r="E1113" i="46"/>
  <c r="H284" i="21" s="1"/>
  <c r="E1028" i="46"/>
  <c r="H199" i="21" s="1"/>
  <c r="E1093" i="46"/>
  <c r="H264" i="21" s="1"/>
  <c r="E1180" i="46"/>
  <c r="H352" i="21" s="1"/>
  <c r="E1191" i="46"/>
  <c r="H363" i="21" s="1"/>
  <c r="E1188" i="46"/>
  <c r="H360" i="21" s="1"/>
  <c r="E1111" i="46"/>
  <c r="H282" i="21" s="1"/>
  <c r="E1134" i="46"/>
  <c r="H305" i="21" s="1"/>
  <c r="E1181" i="46"/>
  <c r="H353" i="21" s="1"/>
  <c r="E1014" i="46"/>
  <c r="H185" i="21" s="1"/>
  <c r="E1170" i="46"/>
  <c r="H341" i="21" s="1"/>
  <c r="E997" i="46"/>
  <c r="H168" i="21" s="1"/>
  <c r="E1193" i="46"/>
  <c r="H365" i="21" s="1"/>
  <c r="E1128" i="46"/>
  <c r="H299" i="21" s="1"/>
  <c r="E1065" i="46"/>
  <c r="H236" i="21" s="1"/>
  <c r="E1117" i="46"/>
  <c r="H288" i="21" s="1"/>
  <c r="E1110" i="46"/>
  <c r="H281" i="21" s="1"/>
  <c r="E1153" i="46"/>
  <c r="H324" i="21" s="1"/>
  <c r="E1094" i="46"/>
  <c r="H265" i="21" s="1"/>
  <c r="E1080" i="46"/>
  <c r="H251" i="21" s="1"/>
  <c r="E1176" i="46"/>
  <c r="H348" i="21" s="1"/>
  <c r="E1021" i="46"/>
  <c r="H192" i="21" s="1"/>
  <c r="E1004" i="46"/>
  <c r="E1088" i="46"/>
  <c r="H259" i="21" s="1"/>
  <c r="E1169" i="46"/>
  <c r="H340" i="21" s="1"/>
  <c r="E1107" i="46"/>
  <c r="E1052" i="46"/>
  <c r="H223" i="21" s="1"/>
  <c r="E1011" i="46"/>
  <c r="E1013" i="46"/>
  <c r="E1058" i="46"/>
  <c r="H229" i="21" s="1"/>
  <c r="E1059" i="46"/>
  <c r="E1050" i="46"/>
  <c r="E1061" i="46"/>
  <c r="H232" i="21" s="1"/>
  <c r="E1043" i="46"/>
  <c r="H214" i="21" s="1"/>
  <c r="E1069" i="46"/>
  <c r="E1000" i="46"/>
  <c r="E1155" i="46"/>
  <c r="H326" i="21" s="1"/>
  <c r="E1086" i="46"/>
  <c r="H257" i="21" s="1"/>
  <c r="E1190" i="46"/>
  <c r="H362" i="21" s="1"/>
  <c r="E1112" i="46"/>
  <c r="H283" i="21" s="1"/>
  <c r="E1075" i="46"/>
  <c r="H246" i="21" s="1"/>
  <c r="E1003" i="46"/>
  <c r="E1006" i="46"/>
  <c r="E1033" i="46"/>
  <c r="E1103" i="46"/>
  <c r="H274" i="21" s="1"/>
  <c r="E1192" i="46"/>
  <c r="H364" i="21" s="1"/>
  <c r="E1184" i="46"/>
  <c r="H356" i="21" s="1"/>
  <c r="E1160" i="46"/>
  <c r="H331" i="21" s="1"/>
  <c r="E1162" i="46"/>
  <c r="H333" i="21" s="1"/>
  <c r="E1141" i="46"/>
  <c r="H312" i="21" s="1"/>
  <c r="E1002" i="46"/>
  <c r="H173" i="21" s="1"/>
  <c r="E1022" i="46"/>
  <c r="H193" i="21" s="1"/>
  <c r="E1018" i="46"/>
  <c r="H189" i="21" s="1"/>
  <c r="E1090" i="46"/>
  <c r="H261" i="21" s="1"/>
  <c r="E1100" i="46"/>
  <c r="H271" i="21" s="1"/>
  <c r="E1029" i="46"/>
  <c r="H200" i="21" s="1"/>
  <c r="E1030" i="46"/>
  <c r="E1166" i="46"/>
  <c r="H337" i="21" s="1"/>
  <c r="E1098" i="46"/>
  <c r="H269" i="21" s="1"/>
  <c r="E1168" i="46"/>
  <c r="H339" i="21" s="1"/>
  <c r="E1078" i="46"/>
  <c r="E1189" i="46"/>
  <c r="H361" i="21" s="1"/>
  <c r="E1089" i="46"/>
  <c r="H260" i="21" s="1"/>
  <c r="E1041" i="46"/>
  <c r="H212" i="21" s="1"/>
  <c r="E1178" i="46"/>
  <c r="H350" i="21" s="1"/>
  <c r="E1106" i="46"/>
  <c r="H277" i="21" s="1"/>
  <c r="E1016" i="46"/>
  <c r="H187" i="21" s="1"/>
  <c r="E1027" i="46"/>
  <c r="E1114" i="46"/>
  <c r="H285" i="21" s="1"/>
  <c r="E1005" i="46"/>
  <c r="E1118" i="46"/>
  <c r="H289" i="21" s="1"/>
  <c r="E1152" i="46"/>
  <c r="H323" i="21" s="1"/>
  <c r="E1164" i="46"/>
  <c r="H335" i="21" s="1"/>
  <c r="E1175" i="46"/>
  <c r="H347" i="21" s="1"/>
  <c r="E1070" i="46"/>
  <c r="H241" i="21" s="1"/>
  <c r="E1194" i="46"/>
  <c r="H366" i="21" s="1"/>
  <c r="E1062" i="46"/>
  <c r="H233" i="21" s="1"/>
  <c r="E1123" i="46"/>
  <c r="H294" i="21" s="1"/>
  <c r="E1104" i="46"/>
  <c r="H275" i="21" s="1"/>
  <c r="E1025" i="46"/>
  <c r="H196" i="21" s="1"/>
  <c r="E1142" i="46"/>
  <c r="E1129" i="46"/>
  <c r="H300" i="21" s="1"/>
  <c r="E1051" i="46"/>
  <c r="H222" i="21" s="1"/>
  <c r="E1115" i="46"/>
  <c r="H286" i="21" s="1"/>
  <c r="E1135" i="46"/>
  <c r="H306" i="21" s="1"/>
  <c r="E1096" i="46"/>
  <c r="H267" i="21" s="1"/>
  <c r="E1008" i="46"/>
  <c r="H179" i="21" s="1"/>
  <c r="E1145" i="46"/>
  <c r="H316" i="21" s="1"/>
  <c r="E1076" i="46"/>
  <c r="H247" i="21" s="1"/>
  <c r="E1066" i="46"/>
  <c r="H237" i="21" s="1"/>
  <c r="E1084" i="46"/>
  <c r="H255" i="21" s="1"/>
  <c r="E1108" i="46"/>
  <c r="H279" i="21" s="1"/>
  <c r="E1044" i="46"/>
  <c r="H215" i="21" s="1"/>
  <c r="E1121" i="46"/>
  <c r="H292" i="21" s="1"/>
  <c r="E1163" i="46"/>
  <c r="H334" i="21" s="1"/>
  <c r="E1172" i="46"/>
  <c r="H344" i="21" s="1"/>
  <c r="E1156" i="46"/>
  <c r="H327" i="21" s="1"/>
  <c r="E1072" i="46"/>
  <c r="H243" i="21" s="1"/>
  <c r="E1031" i="46"/>
  <c r="H202" i="21" s="1"/>
  <c r="E1177" i="46"/>
  <c r="H349" i="21" s="1"/>
  <c r="E1173" i="46"/>
  <c r="H345" i="21" s="1"/>
  <c r="E1109" i="46"/>
  <c r="H280" i="21" s="1"/>
  <c r="E1074" i="46"/>
  <c r="H245" i="21" s="1"/>
  <c r="E1038" i="46"/>
  <c r="H209" i="21" s="1"/>
  <c r="E1063" i="46"/>
  <c r="H234" i="21" s="1"/>
  <c r="E1054" i="46"/>
  <c r="H225" i="21" s="1"/>
  <c r="E1097" i="46"/>
  <c r="H268" i="21" s="1"/>
  <c r="E1116" i="46"/>
  <c r="H287" i="21" s="1"/>
  <c r="E1183" i="46"/>
  <c r="H355" i="21" s="1"/>
  <c r="E1095" i="46"/>
  <c r="H266" i="21" s="1"/>
  <c r="E1157" i="46"/>
  <c r="H328" i="21" s="1"/>
  <c r="E1174" i="46"/>
  <c r="H346" i="21" s="1"/>
  <c r="E1035" i="46"/>
  <c r="H206" i="21" s="1"/>
  <c r="E1083" i="46"/>
  <c r="H254" i="21" s="1"/>
  <c r="E1056" i="46"/>
  <c r="H227" i="21" s="1"/>
  <c r="E1140" i="46"/>
  <c r="E1119" i="46"/>
  <c r="H290" i="21" s="1"/>
  <c r="E1015" i="46"/>
  <c r="H186" i="21" s="1"/>
  <c r="E1040" i="46"/>
  <c r="H211" i="21" s="1"/>
  <c r="E996" i="46"/>
  <c r="E1077" i="46"/>
  <c r="H248" i="21" s="1"/>
  <c r="E1034" i="46"/>
  <c r="H205" i="21" s="1"/>
  <c r="E1060" i="46"/>
  <c r="H231" i="21" s="1"/>
  <c r="E1082" i="46"/>
  <c r="H253" i="21" s="1"/>
  <c r="E1146" i="46"/>
  <c r="H317" i="21" s="1"/>
  <c r="E1046" i="46"/>
  <c r="E1085" i="46"/>
  <c r="H256" i="21" s="1"/>
  <c r="E1127" i="46"/>
  <c r="H298" i="21" s="1"/>
  <c r="E1130" i="46"/>
  <c r="H301" i="21" s="1"/>
  <c r="E1158" i="46"/>
  <c r="H329" i="21" s="1"/>
  <c r="E1092" i="46"/>
  <c r="E1149" i="46"/>
  <c r="H320" i="21" s="1"/>
  <c r="E1136" i="46"/>
  <c r="H307" i="21" s="1"/>
  <c r="E1032" i="46"/>
  <c r="H203" i="21" s="1"/>
  <c r="E1105" i="46"/>
  <c r="H276" i="21" s="1"/>
  <c r="E1165" i="46"/>
  <c r="H336" i="21" s="1"/>
  <c r="E1125" i="46"/>
  <c r="H296" i="21" s="1"/>
  <c r="E1079" i="46"/>
  <c r="H250" i="21" s="1"/>
  <c r="E1133" i="46"/>
  <c r="H304" i="21" s="1"/>
  <c r="E1124" i="46"/>
  <c r="H295" i="21" s="1"/>
  <c r="E1091" i="46"/>
  <c r="H262" i="21" s="1"/>
  <c r="E1049" i="46"/>
  <c r="E1017" i="46"/>
  <c r="E1148" i="46"/>
  <c r="H319" i="21" s="1"/>
  <c r="E998" i="46"/>
  <c r="E1186" i="46"/>
  <c r="H358" i="21" s="1"/>
  <c r="E1064" i="46"/>
  <c r="E1057" i="46"/>
  <c r="H228" i="21" s="1"/>
  <c r="E1122" i="46"/>
  <c r="H293" i="21" s="1"/>
  <c r="E1067" i="46"/>
  <c r="H238" i="21" s="1"/>
  <c r="E1071" i="46"/>
  <c r="H242" i="21" s="1"/>
  <c r="E1138" i="46"/>
  <c r="H309" i="21" s="1"/>
  <c r="E1045" i="46"/>
  <c r="E1026" i="46"/>
  <c r="E1132" i="46"/>
  <c r="H303" i="21" s="1"/>
  <c r="E1010" i="46"/>
  <c r="H181" i="21" s="1"/>
  <c r="E1167" i="46"/>
  <c r="H338" i="21" s="1"/>
  <c r="C995" i="46"/>
  <c r="C1656" i="46" s="1"/>
  <c r="B995" i="46"/>
  <c r="B1656" i="46" s="1"/>
  <c r="C167" i="46"/>
  <c r="C828" i="46" s="1"/>
  <c r="D167" i="46"/>
  <c r="B167" i="46"/>
  <c r="B828" i="46" s="1"/>
  <c r="E259" i="46"/>
  <c r="E196" i="46"/>
  <c r="E208" i="46"/>
  <c r="E303" i="46"/>
  <c r="E309" i="46"/>
  <c r="E359" i="46"/>
  <c r="E285" i="46"/>
  <c r="E200" i="46"/>
  <c r="E265" i="46"/>
  <c r="E352" i="46"/>
  <c r="E363" i="46"/>
  <c r="E360" i="46"/>
  <c r="E283" i="46"/>
  <c r="E306" i="46"/>
  <c r="E353" i="46"/>
  <c r="E186" i="46"/>
  <c r="E342" i="46"/>
  <c r="E169" i="46"/>
  <c r="E365" i="46"/>
  <c r="E300" i="46"/>
  <c r="E237" i="46"/>
  <c r="E289" i="46"/>
  <c r="E282" i="46"/>
  <c r="E325" i="46"/>
  <c r="E266" i="46"/>
  <c r="E252" i="46"/>
  <c r="E348" i="46"/>
  <c r="E193" i="46"/>
  <c r="E176" i="46"/>
  <c r="E260" i="46"/>
  <c r="E341" i="46"/>
  <c r="E279" i="46"/>
  <c r="E224" i="46"/>
  <c r="E183" i="46"/>
  <c r="E185" i="46"/>
  <c r="E230" i="46"/>
  <c r="E231" i="46"/>
  <c r="E222" i="46"/>
  <c r="E233" i="46"/>
  <c r="E215" i="46"/>
  <c r="E241" i="46"/>
  <c r="E172" i="46"/>
  <c r="E327" i="46"/>
  <c r="E258" i="46"/>
  <c r="E362" i="46"/>
  <c r="E284" i="46"/>
  <c r="E247" i="46"/>
  <c r="E175" i="46"/>
  <c r="E178" i="46"/>
  <c r="E205" i="46"/>
  <c r="E275" i="46"/>
  <c r="E364" i="46"/>
  <c r="E356" i="46"/>
  <c r="E332" i="46"/>
  <c r="E334" i="46"/>
  <c r="E313" i="46"/>
  <c r="E174" i="46"/>
  <c r="E194" i="46"/>
  <c r="E190" i="46"/>
  <c r="E262" i="46"/>
  <c r="E272" i="46"/>
  <c r="E201" i="46"/>
  <c r="E202" i="46"/>
  <c r="E338" i="46"/>
  <c r="E270" i="46"/>
  <c r="E340" i="46"/>
  <c r="E250" i="46"/>
  <c r="E361" i="46"/>
  <c r="E261" i="46"/>
  <c r="E213" i="46"/>
  <c r="E350" i="46"/>
  <c r="E278" i="46"/>
  <c r="E188" i="46"/>
  <c r="E199" i="46"/>
  <c r="E286" i="46"/>
  <c r="E177" i="46"/>
  <c r="E290" i="46"/>
  <c r="E324" i="46"/>
  <c r="E336" i="46"/>
  <c r="E347" i="46"/>
  <c r="E242" i="46"/>
  <c r="E366" i="46"/>
  <c r="E234" i="46"/>
  <c r="E295" i="46"/>
  <c r="E276" i="46"/>
  <c r="E197" i="46"/>
  <c r="E314" i="46"/>
  <c r="E301" i="46"/>
  <c r="E223" i="46"/>
  <c r="E287" i="46"/>
  <c r="E307" i="46"/>
  <c r="E268" i="46"/>
  <c r="E180" i="46"/>
  <c r="E317" i="46"/>
  <c r="E248" i="46"/>
  <c r="E238" i="46"/>
  <c r="E256" i="46"/>
  <c r="E280" i="46"/>
  <c r="E216" i="46"/>
  <c r="E293" i="46"/>
  <c r="E335" i="46"/>
  <c r="E344" i="46"/>
  <c r="E328" i="46"/>
  <c r="E244" i="46"/>
  <c r="E203" i="46"/>
  <c r="E349" i="46"/>
  <c r="E345" i="46"/>
  <c r="E281" i="46"/>
  <c r="E246" i="46"/>
  <c r="E210" i="46"/>
  <c r="E235" i="46"/>
  <c r="E226" i="46"/>
  <c r="E269" i="46"/>
  <c r="E288" i="46"/>
  <c r="E355" i="46"/>
  <c r="E267" i="46"/>
  <c r="E329" i="46"/>
  <c r="E346" i="46"/>
  <c r="E207" i="46"/>
  <c r="E255" i="46"/>
  <c r="E228" i="46"/>
  <c r="E312" i="46"/>
  <c r="E291" i="46"/>
  <c r="E187" i="46"/>
  <c r="E212" i="46"/>
  <c r="E168" i="46"/>
  <c r="E249" i="46"/>
  <c r="E206" i="46"/>
  <c r="E232" i="46"/>
  <c r="E254" i="46"/>
  <c r="E318" i="46"/>
  <c r="E218" i="46"/>
  <c r="E257" i="46"/>
  <c r="E299" i="46"/>
  <c r="E302" i="46"/>
  <c r="E330" i="46"/>
  <c r="E264" i="46"/>
  <c r="E321" i="46"/>
  <c r="E308" i="46"/>
  <c r="E204" i="46"/>
  <c r="E277" i="46"/>
  <c r="E337" i="46"/>
  <c r="E297" i="46"/>
  <c r="E251" i="46"/>
  <c r="E305" i="46"/>
  <c r="E296" i="46"/>
  <c r="E263" i="46"/>
  <c r="E221" i="46"/>
  <c r="E189" i="46"/>
  <c r="E320" i="46"/>
  <c r="E170" i="46"/>
  <c r="E358" i="46"/>
  <c r="E236" i="46"/>
  <c r="E229" i="46"/>
  <c r="E294" i="46"/>
  <c r="E239" i="46"/>
  <c r="E243" i="46"/>
  <c r="E310" i="46"/>
  <c r="E217" i="46"/>
  <c r="E198" i="46"/>
  <c r="E304" i="46"/>
  <c r="E182" i="46"/>
  <c r="E339" i="46"/>
  <c r="E211" i="46"/>
  <c r="E220" i="46"/>
  <c r="E323" i="46"/>
  <c r="E171" i="46"/>
  <c r="E298" i="46"/>
  <c r="E316" i="46"/>
  <c r="E253" i="46"/>
  <c r="E357" i="46"/>
  <c r="E191" i="46"/>
  <c r="E214" i="46"/>
  <c r="E273" i="46"/>
  <c r="E240" i="46"/>
  <c r="E319" i="46"/>
  <c r="E333" i="46"/>
  <c r="E274" i="46"/>
  <c r="E311" i="46"/>
  <c r="E181" i="46"/>
  <c r="E315" i="46"/>
  <c r="E271" i="46"/>
  <c r="E343" i="46"/>
  <c r="E219" i="46"/>
  <c r="E351" i="46"/>
  <c r="E354" i="46"/>
  <c r="E209" i="46"/>
  <c r="E179" i="46"/>
  <c r="E227" i="46"/>
  <c r="E331" i="46"/>
  <c r="E184" i="46"/>
  <c r="E173" i="46"/>
  <c r="E245" i="46"/>
  <c r="E292" i="46"/>
  <c r="E225" i="46"/>
  <c r="E322" i="46"/>
  <c r="E195" i="46"/>
  <c r="E326" i="46"/>
  <c r="E192" i="46"/>
  <c r="A3930" i="21"/>
  <c r="A4312" i="21"/>
  <c r="A3696" i="21"/>
  <c r="A2999" i="21"/>
  <c r="A2765" i="21"/>
  <c r="A2450" i="21"/>
  <c r="A1834" i="21"/>
  <c r="A1665" i="21"/>
  <c r="A2877" i="19"/>
  <c r="A2878" i="19"/>
  <c r="C1911" i="21" s="1"/>
  <c r="A2876" i="19"/>
  <c r="A2875" i="19"/>
  <c r="A2867" i="19"/>
  <c r="A2868" i="19"/>
  <c r="A2866" i="19"/>
  <c r="A2865" i="19"/>
  <c r="A2858" i="19"/>
  <c r="A2859" i="19"/>
  <c r="A2857" i="19"/>
  <c r="A2856" i="19"/>
  <c r="A2845" i="19"/>
  <c r="A2849" i="19"/>
  <c r="A2842" i="19"/>
  <c r="A2841" i="19"/>
  <c r="A2820" i="19"/>
  <c r="A2832" i="19"/>
  <c r="A2810" i="19"/>
  <c r="A2800" i="19"/>
  <c r="A2271" i="19"/>
  <c r="A2653" i="19"/>
  <c r="A2037" i="19"/>
  <c r="A1340" i="19"/>
  <c r="A1722" i="19"/>
  <c r="A1106" i="19"/>
  <c r="A937" i="19"/>
  <c r="B1835" i="21" s="1"/>
  <c r="F2591" i="21"/>
  <c r="C1892" i="21" l="1"/>
  <c r="C1901" i="21"/>
  <c r="C1890" i="21"/>
  <c r="C1909" i="21"/>
  <c r="C1876" i="21"/>
  <c r="C1899" i="21"/>
  <c r="B1837" i="21"/>
  <c r="B1838" i="21"/>
  <c r="B1839" i="21"/>
  <c r="B1840" i="21"/>
  <c r="B1841" i="21"/>
  <c r="B1842" i="21"/>
  <c r="B1843" i="21"/>
  <c r="B1844" i="21"/>
  <c r="B1845" i="21"/>
  <c r="B1846" i="21"/>
  <c r="B1847" i="21"/>
  <c r="B1848" i="21"/>
  <c r="B1849" i="21"/>
  <c r="B1850" i="21"/>
  <c r="B1851" i="21"/>
  <c r="B1852" i="21"/>
  <c r="B1853" i="21"/>
  <c r="B1854" i="21"/>
  <c r="B1855" i="21"/>
  <c r="B1856" i="21"/>
  <c r="B1857" i="21"/>
  <c r="B1858" i="21"/>
  <c r="B1859" i="21"/>
  <c r="B1860" i="21"/>
  <c r="B1861" i="21"/>
  <c r="B1862" i="21"/>
  <c r="B1863" i="21"/>
  <c r="B1864" i="21"/>
  <c r="B1865" i="21"/>
  <c r="B1866" i="21"/>
  <c r="B1867" i="21"/>
  <c r="B1868" i="21"/>
  <c r="B1869" i="21"/>
  <c r="B1870" i="21"/>
  <c r="B1871" i="21"/>
  <c r="B1872" i="21"/>
  <c r="B1873" i="21"/>
  <c r="B1874" i="21"/>
  <c r="B1875" i="21"/>
  <c r="B1876" i="21"/>
  <c r="E1876" i="21" s="1"/>
  <c r="G1876" i="21" s="1"/>
  <c r="B1877" i="21"/>
  <c r="B1878" i="21"/>
  <c r="B1879" i="21"/>
  <c r="B1880" i="21"/>
  <c r="B1881" i="21"/>
  <c r="B1882" i="21"/>
  <c r="B1883" i="21"/>
  <c r="B1884" i="21"/>
  <c r="B1885" i="21"/>
  <c r="B1886" i="21"/>
  <c r="B1887" i="21"/>
  <c r="B1888" i="21"/>
  <c r="B1889" i="21"/>
  <c r="B1890" i="21"/>
  <c r="E1890" i="21" s="1"/>
  <c r="G1890" i="21" s="1"/>
  <c r="B1891" i="21"/>
  <c r="B1892" i="21"/>
  <c r="E1892" i="21" s="1"/>
  <c r="G1892" i="21" s="1"/>
  <c r="B1893" i="21"/>
  <c r="B1894" i="21"/>
  <c r="B1895" i="21"/>
  <c r="B1896" i="21"/>
  <c r="B1897" i="21"/>
  <c r="B1898" i="21"/>
  <c r="B1899" i="21"/>
  <c r="E1899" i="21" s="1"/>
  <c r="G1899" i="21" s="1"/>
  <c r="B1900" i="21"/>
  <c r="B1901" i="21"/>
  <c r="E1901" i="21" s="1"/>
  <c r="G1901" i="21" s="1"/>
  <c r="B1902" i="21"/>
  <c r="B1903" i="21"/>
  <c r="B1904" i="21"/>
  <c r="B1905" i="21"/>
  <c r="B1906" i="21"/>
  <c r="B1907" i="21"/>
  <c r="B1908" i="21"/>
  <c r="B1909" i="21"/>
  <c r="E1909" i="21" s="1"/>
  <c r="G1909" i="21" s="1"/>
  <c r="B1910" i="21"/>
  <c r="B1911" i="21"/>
  <c r="E1911" i="21" s="1"/>
  <c r="G1911" i="21" s="1"/>
  <c r="B1912" i="21"/>
  <c r="E1912" i="21" s="1"/>
  <c r="G1912" i="21" s="1"/>
  <c r="B1913" i="21"/>
  <c r="E1913" i="21" s="1"/>
  <c r="G1913" i="21" s="1"/>
  <c r="B1914" i="21"/>
  <c r="E1914" i="21" s="1"/>
  <c r="G1914" i="21" s="1"/>
  <c r="B1915" i="21"/>
  <c r="E1915" i="21" s="1"/>
  <c r="G1915" i="21" s="1"/>
  <c r="B1916" i="21"/>
  <c r="E1916" i="21" s="1"/>
  <c r="G1916" i="21" s="1"/>
  <c r="B1917" i="21"/>
  <c r="E1917" i="21" s="1"/>
  <c r="G1917" i="21" s="1"/>
  <c r="B1918" i="21"/>
  <c r="E1918" i="21" s="1"/>
  <c r="G1918" i="21" s="1"/>
  <c r="B1919" i="21"/>
  <c r="E1919" i="21" s="1"/>
  <c r="G1919" i="21" s="1"/>
  <c r="B1920" i="21"/>
  <c r="E1920" i="21" s="1"/>
  <c r="G1920" i="21" s="1"/>
  <c r="B1921" i="21"/>
  <c r="E1921" i="21" s="1"/>
  <c r="G1921" i="21" s="1"/>
  <c r="B1922" i="21"/>
  <c r="E1922" i="21" s="1"/>
  <c r="G1922" i="21" s="1"/>
  <c r="B1923" i="21"/>
  <c r="E1923" i="21" s="1"/>
  <c r="G1923" i="21" s="1"/>
  <c r="B1924" i="21"/>
  <c r="E1924" i="21" s="1"/>
  <c r="G1924" i="21" s="1"/>
  <c r="B1925" i="21"/>
  <c r="E1925" i="21" s="1"/>
  <c r="G1925" i="21" s="1"/>
  <c r="B1926" i="21"/>
  <c r="E1926" i="21" s="1"/>
  <c r="G1926" i="21" s="1"/>
  <c r="B1927" i="21"/>
  <c r="E1927" i="21" s="1"/>
  <c r="G1927" i="21" s="1"/>
  <c r="B1928" i="21"/>
  <c r="E1928" i="21" s="1"/>
  <c r="G1928" i="21" s="1"/>
  <c r="B1929" i="21"/>
  <c r="E1929" i="21" s="1"/>
  <c r="G1929" i="21" s="1"/>
  <c r="B1930" i="21"/>
  <c r="E1930" i="21" s="1"/>
  <c r="G1930" i="21" s="1"/>
  <c r="B1931" i="21"/>
  <c r="E1931" i="21" s="1"/>
  <c r="G1931" i="21" s="1"/>
  <c r="B1932" i="21"/>
  <c r="E1932" i="21" s="1"/>
  <c r="G1932" i="21" s="1"/>
  <c r="B1933" i="21"/>
  <c r="E1933" i="21" s="1"/>
  <c r="G1933" i="21" s="1"/>
  <c r="B1934" i="21"/>
  <c r="E1934" i="21" s="1"/>
  <c r="G1934" i="21" s="1"/>
  <c r="B1935" i="21"/>
  <c r="E1935" i="21" s="1"/>
  <c r="G1935" i="21" s="1"/>
  <c r="B1936" i="21"/>
  <c r="E1936" i="21" s="1"/>
  <c r="G1936" i="21" s="1"/>
  <c r="B1937" i="21"/>
  <c r="E1937" i="21" s="1"/>
  <c r="G1937" i="21" s="1"/>
  <c r="B1938" i="21"/>
  <c r="E1938" i="21" s="1"/>
  <c r="G1938" i="21" s="1"/>
  <c r="B1939" i="21"/>
  <c r="E1939" i="21" s="1"/>
  <c r="G1939" i="21" s="1"/>
  <c r="B1940" i="21"/>
  <c r="E1940" i="21" s="1"/>
  <c r="G1940" i="21" s="1"/>
  <c r="B1941" i="21"/>
  <c r="E1941" i="21" s="1"/>
  <c r="G1941" i="21" s="1"/>
  <c r="B1942" i="21"/>
  <c r="E1942" i="21" s="1"/>
  <c r="G1942" i="21" s="1"/>
  <c r="B1943" i="21"/>
  <c r="E1943" i="21" s="1"/>
  <c r="G1943" i="21" s="1"/>
  <c r="B1944" i="21"/>
  <c r="E1944" i="21" s="1"/>
  <c r="G1944" i="21" s="1"/>
  <c r="B1945" i="21"/>
  <c r="E1945" i="21" s="1"/>
  <c r="G1945" i="21" s="1"/>
  <c r="B1946" i="21"/>
  <c r="E1946" i="21" s="1"/>
  <c r="G1946" i="21" s="1"/>
  <c r="B1947" i="21"/>
  <c r="E1947" i="21" s="1"/>
  <c r="G1947" i="21" s="1"/>
  <c r="B1948" i="21"/>
  <c r="E1948" i="21" s="1"/>
  <c r="G1948" i="21" s="1"/>
  <c r="B1949" i="21"/>
  <c r="E1949" i="21" s="1"/>
  <c r="G1949" i="21" s="1"/>
  <c r="B1950" i="21"/>
  <c r="E1950" i="21" s="1"/>
  <c r="G1950" i="21" s="1"/>
  <c r="B1951" i="21"/>
  <c r="E1951" i="21" s="1"/>
  <c r="G1951" i="21" s="1"/>
  <c r="B1952" i="21"/>
  <c r="E1952" i="21" s="1"/>
  <c r="G1952" i="21" s="1"/>
  <c r="B1953" i="21"/>
  <c r="E1953" i="21" s="1"/>
  <c r="G1953" i="21" s="1"/>
  <c r="B1954" i="21"/>
  <c r="E1954" i="21" s="1"/>
  <c r="G1954" i="21" s="1"/>
  <c r="B1955" i="21"/>
  <c r="E1955" i="21" s="1"/>
  <c r="G1955" i="21" s="1"/>
  <c r="B1956" i="21"/>
  <c r="E1956" i="21" s="1"/>
  <c r="G1956" i="21" s="1"/>
  <c r="B1957" i="21"/>
  <c r="E1957" i="21" s="1"/>
  <c r="G1957" i="21" s="1"/>
  <c r="B1958" i="21"/>
  <c r="E1958" i="21" s="1"/>
  <c r="G1958" i="21" s="1"/>
  <c r="B1959" i="21"/>
  <c r="E1959" i="21" s="1"/>
  <c r="G1959" i="21" s="1"/>
  <c r="B1960" i="21"/>
  <c r="E1960" i="21" s="1"/>
  <c r="G1960" i="21" s="1"/>
  <c r="B1961" i="21"/>
  <c r="E1961" i="21" s="1"/>
  <c r="G1961" i="21" s="1"/>
  <c r="B1962" i="21"/>
  <c r="E1962" i="21" s="1"/>
  <c r="G1962" i="21" s="1"/>
  <c r="B1963" i="21"/>
  <c r="E1963" i="21" s="1"/>
  <c r="G1963" i="21" s="1"/>
  <c r="B1964" i="21"/>
  <c r="E1964" i="21" s="1"/>
  <c r="G1964" i="21" s="1"/>
  <c r="B1965" i="21"/>
  <c r="E1965" i="21" s="1"/>
  <c r="G1965" i="21" s="1"/>
  <c r="B1966" i="21"/>
  <c r="E1966" i="21" s="1"/>
  <c r="G1966" i="21" s="1"/>
  <c r="B1967" i="21"/>
  <c r="E1967" i="21" s="1"/>
  <c r="G1967" i="21" s="1"/>
  <c r="B1968" i="21"/>
  <c r="E1968" i="21" s="1"/>
  <c r="G1968" i="21" s="1"/>
  <c r="B1969" i="21"/>
  <c r="E1969" i="21" s="1"/>
  <c r="G1969" i="21" s="1"/>
  <c r="B1970" i="21"/>
  <c r="E1970" i="21" s="1"/>
  <c r="G1970" i="21" s="1"/>
  <c r="B1971" i="21"/>
  <c r="E1971" i="21" s="1"/>
  <c r="G1971" i="21" s="1"/>
  <c r="B1972" i="21"/>
  <c r="E1972" i="21" s="1"/>
  <c r="G1972" i="21" s="1"/>
  <c r="B1973" i="21"/>
  <c r="E1973" i="21" s="1"/>
  <c r="G1973" i="21" s="1"/>
  <c r="B1974" i="21"/>
  <c r="E1974" i="21" s="1"/>
  <c r="G1974" i="21" s="1"/>
  <c r="B1975" i="21"/>
  <c r="E1975" i="21" s="1"/>
  <c r="G1975" i="21" s="1"/>
  <c r="B1976" i="21"/>
  <c r="E1976" i="21" s="1"/>
  <c r="G1976" i="21" s="1"/>
  <c r="B1977" i="21"/>
  <c r="E1977" i="21" s="1"/>
  <c r="G1977" i="21" s="1"/>
  <c r="B1978" i="21"/>
  <c r="E1978" i="21" s="1"/>
  <c r="G1978" i="21" s="1"/>
  <c r="B1979" i="21"/>
  <c r="E1979" i="21" s="1"/>
  <c r="G1979" i="21" s="1"/>
  <c r="B1980" i="21"/>
  <c r="E1980" i="21" s="1"/>
  <c r="G1980" i="21" s="1"/>
  <c r="B1981" i="21"/>
  <c r="E1981" i="21" s="1"/>
  <c r="G1981" i="21" s="1"/>
  <c r="B1982" i="21"/>
  <c r="E1982" i="21" s="1"/>
  <c r="G1982" i="21" s="1"/>
  <c r="B1983" i="21"/>
  <c r="E1983" i="21" s="1"/>
  <c r="G1983" i="21" s="1"/>
  <c r="B1984" i="21"/>
  <c r="E1984" i="21" s="1"/>
  <c r="G1984" i="21" s="1"/>
  <c r="B1985" i="21"/>
  <c r="E1985" i="21" s="1"/>
  <c r="G1985" i="21" s="1"/>
  <c r="B1986" i="21"/>
  <c r="E1986" i="21" s="1"/>
  <c r="G1986" i="21" s="1"/>
  <c r="B1987" i="21"/>
  <c r="E1987" i="21" s="1"/>
  <c r="G1987" i="21" s="1"/>
  <c r="B1988" i="21"/>
  <c r="E1988" i="21" s="1"/>
  <c r="G1988" i="21" s="1"/>
  <c r="B1989" i="21"/>
  <c r="E1989" i="21" s="1"/>
  <c r="G1989" i="21" s="1"/>
  <c r="B1990" i="21"/>
  <c r="E1990" i="21" s="1"/>
  <c r="G1990" i="21" s="1"/>
  <c r="B1991" i="21"/>
  <c r="E1991" i="21" s="1"/>
  <c r="G1991" i="21" s="1"/>
  <c r="B1992" i="21"/>
  <c r="E1992" i="21" s="1"/>
  <c r="G1992" i="21" s="1"/>
  <c r="B1993" i="21"/>
  <c r="E1993" i="21" s="1"/>
  <c r="G1993" i="21" s="1"/>
  <c r="B1994" i="21"/>
  <c r="E1994" i="21" s="1"/>
  <c r="G1994" i="21" s="1"/>
  <c r="B1995" i="21"/>
  <c r="E1995" i="21" s="1"/>
  <c r="G1995" i="21" s="1"/>
  <c r="B1996" i="21"/>
  <c r="E1996" i="21" s="1"/>
  <c r="G1996" i="21" s="1"/>
  <c r="B1997" i="21"/>
  <c r="E1997" i="21" s="1"/>
  <c r="G1997" i="21" s="1"/>
  <c r="B1998" i="21"/>
  <c r="E1998" i="21" s="1"/>
  <c r="G1998" i="21" s="1"/>
  <c r="B1999" i="21"/>
  <c r="E1999" i="21" s="1"/>
  <c r="G1999" i="21" s="1"/>
  <c r="B2000" i="21"/>
  <c r="E2000" i="21" s="1"/>
  <c r="G2000" i="21" s="1"/>
  <c r="B2001" i="21"/>
  <c r="E2001" i="21" s="1"/>
  <c r="G2001" i="21" s="1"/>
  <c r="B2002" i="21"/>
  <c r="E2002" i="21" s="1"/>
  <c r="G2002" i="21" s="1"/>
  <c r="B2003" i="21"/>
  <c r="E2003" i="21" s="1"/>
  <c r="G2003" i="21" s="1"/>
  <c r="B2004" i="21"/>
  <c r="E2004" i="21" s="1"/>
  <c r="G2004" i="21" s="1"/>
  <c r="C1835" i="21"/>
  <c r="E1835" i="21" s="1"/>
  <c r="G1835" i="21" s="1"/>
  <c r="C1836" i="21"/>
  <c r="E1836" i="21" s="1"/>
  <c r="G1836" i="21" s="1"/>
  <c r="C1837" i="21"/>
  <c r="C1838" i="21"/>
  <c r="C1839" i="21"/>
  <c r="C1840" i="21"/>
  <c r="C1841" i="21"/>
  <c r="C1842" i="21"/>
  <c r="C1843" i="21"/>
  <c r="C1844" i="21"/>
  <c r="C1845" i="21"/>
  <c r="C1846" i="21"/>
  <c r="C1857" i="21"/>
  <c r="C1858" i="21"/>
  <c r="C1859" i="21"/>
  <c r="C1860" i="21"/>
  <c r="C1861" i="21"/>
  <c r="C1862" i="21"/>
  <c r="C1863" i="21"/>
  <c r="C1864" i="21"/>
  <c r="C1865" i="21"/>
  <c r="C1866" i="21"/>
  <c r="C1867" i="21"/>
  <c r="C1868" i="21"/>
  <c r="C1847" i="21"/>
  <c r="C1848" i="21"/>
  <c r="C1849" i="21"/>
  <c r="C1850" i="21"/>
  <c r="C1851" i="21"/>
  <c r="C1852" i="21"/>
  <c r="C1853" i="21"/>
  <c r="C1854" i="21"/>
  <c r="C1855" i="21"/>
  <c r="C1856" i="21"/>
  <c r="C1869" i="21"/>
  <c r="C1870" i="21"/>
  <c r="C1871" i="21"/>
  <c r="C1872" i="21"/>
  <c r="C1873" i="21"/>
  <c r="C1874" i="21"/>
  <c r="C1875" i="21"/>
  <c r="C1880" i="21"/>
  <c r="C1881" i="21"/>
  <c r="C1882" i="21"/>
  <c r="C1883" i="21"/>
  <c r="C1877" i="21"/>
  <c r="C1878" i="21"/>
  <c r="C1879" i="21"/>
  <c r="C1884" i="21"/>
  <c r="C1885" i="21"/>
  <c r="C1886" i="21"/>
  <c r="C1887" i="21"/>
  <c r="C1888" i="21"/>
  <c r="C1889" i="21"/>
  <c r="C1891" i="21"/>
  <c r="C1893" i="21"/>
  <c r="C1894" i="21"/>
  <c r="C1895" i="21"/>
  <c r="C1896" i="21"/>
  <c r="C1897" i="21"/>
  <c r="C1898" i="21"/>
  <c r="C1900" i="21"/>
  <c r="C1902" i="21"/>
  <c r="C1903" i="21"/>
  <c r="C1904" i="21"/>
  <c r="C1905" i="21"/>
  <c r="C1906" i="21"/>
  <c r="C1907" i="21"/>
  <c r="C1908" i="21"/>
  <c r="C1910" i="21"/>
  <c r="D3696" i="21"/>
  <c r="D4453" i="21" s="1"/>
  <c r="B1834" i="21"/>
  <c r="B2591" i="21" s="1"/>
  <c r="H175" i="21"/>
  <c r="H213" i="21"/>
  <c r="H171" i="21"/>
  <c r="H311" i="21"/>
  <c r="H176" i="21"/>
  <c r="H332" i="21"/>
  <c r="H235" i="21"/>
  <c r="H240" i="21"/>
  <c r="H183" i="21"/>
  <c r="H188" i="21"/>
  <c r="H190" i="21"/>
  <c r="H177" i="21"/>
  <c r="H220" i="21"/>
  <c r="H169" i="21"/>
  <c r="H249" i="21"/>
  <c r="H182" i="21"/>
  <c r="H167" i="21"/>
  <c r="C1834" i="21"/>
  <c r="C2591" i="21" s="1"/>
  <c r="D1834" i="21"/>
  <c r="D2591" i="21" s="1"/>
  <c r="E167" i="46"/>
  <c r="G2450" i="21"/>
  <c r="F1" i="35"/>
  <c r="G1" i="19"/>
  <c r="I3" i="21"/>
  <c r="L2" i="47"/>
  <c r="A1" i="36"/>
  <c r="E1910" i="21" l="1"/>
  <c r="G1910" i="21" s="1"/>
  <c r="E1908" i="21"/>
  <c r="G1908" i="21" s="1"/>
  <c r="E1907" i="21"/>
  <c r="G1907" i="21" s="1"/>
  <c r="E1906" i="21"/>
  <c r="G1906" i="21" s="1"/>
  <c r="E1905" i="21"/>
  <c r="G1905" i="21" s="1"/>
  <c r="E1904" i="21"/>
  <c r="G1904" i="21" s="1"/>
  <c r="E1903" i="21"/>
  <c r="G1903" i="21" s="1"/>
  <c r="E1902" i="21"/>
  <c r="G1902" i="21" s="1"/>
  <c r="E1900" i="21"/>
  <c r="G1900" i="21" s="1"/>
  <c r="E1898" i="21"/>
  <c r="G1898" i="21" s="1"/>
  <c r="E1897" i="21"/>
  <c r="G1897" i="21" s="1"/>
  <c r="E1896" i="21"/>
  <c r="G1896" i="21" s="1"/>
  <c r="E1895" i="21"/>
  <c r="G1895" i="21" s="1"/>
  <c r="E1894" i="21"/>
  <c r="G1894" i="21" s="1"/>
  <c r="E1893" i="21"/>
  <c r="G1893" i="21" s="1"/>
  <c r="E1891" i="21"/>
  <c r="G1891" i="21" s="1"/>
  <c r="E1889" i="21"/>
  <c r="G1889" i="21" s="1"/>
  <c r="E1888" i="21"/>
  <c r="G1888" i="21" s="1"/>
  <c r="E1887" i="21"/>
  <c r="G1887" i="21" s="1"/>
  <c r="E1886" i="21"/>
  <c r="G1886" i="21" s="1"/>
  <c r="E1885" i="21"/>
  <c r="G1885" i="21" s="1"/>
  <c r="E1884" i="21"/>
  <c r="G1884" i="21" s="1"/>
  <c r="E1883" i="21"/>
  <c r="G1883" i="21" s="1"/>
  <c r="E1882" i="21"/>
  <c r="G1882" i="21" s="1"/>
  <c r="E1881" i="21"/>
  <c r="G1881" i="21" s="1"/>
  <c r="E1880" i="21"/>
  <c r="G1880" i="21" s="1"/>
  <c r="E1879" i="21"/>
  <c r="G1879" i="21" s="1"/>
  <c r="E1878" i="21"/>
  <c r="G1878" i="21" s="1"/>
  <c r="E1877" i="21"/>
  <c r="G1877" i="21" s="1"/>
  <c r="E1875" i="21"/>
  <c r="G1875" i="21" s="1"/>
  <c r="E1874" i="21"/>
  <c r="G1874" i="21" s="1"/>
  <c r="E1873" i="21"/>
  <c r="G1873" i="21" s="1"/>
  <c r="E1872" i="21"/>
  <c r="G1872" i="21" s="1"/>
  <c r="E1871" i="21"/>
  <c r="G1871" i="21" s="1"/>
  <c r="E1870" i="21"/>
  <c r="G1870" i="21" s="1"/>
  <c r="E1869" i="21"/>
  <c r="G1869" i="21" s="1"/>
  <c r="E1868" i="21"/>
  <c r="G1868" i="21" s="1"/>
  <c r="E1867" i="21"/>
  <c r="G1867" i="21" s="1"/>
  <c r="E1866" i="21"/>
  <c r="G1866" i="21" s="1"/>
  <c r="E1865" i="21"/>
  <c r="G1865" i="21" s="1"/>
  <c r="E1864" i="21"/>
  <c r="G1864" i="21" s="1"/>
  <c r="E1863" i="21"/>
  <c r="G1863" i="21" s="1"/>
  <c r="E1862" i="21"/>
  <c r="G1862" i="21" s="1"/>
  <c r="E1861" i="21"/>
  <c r="G1861" i="21" s="1"/>
  <c r="E1860" i="21"/>
  <c r="G1860" i="21" s="1"/>
  <c r="E1859" i="21"/>
  <c r="G1859" i="21" s="1"/>
  <c r="E1858" i="21"/>
  <c r="G1858" i="21" s="1"/>
  <c r="E1857" i="21"/>
  <c r="G1857" i="21" s="1"/>
  <c r="E1856" i="21"/>
  <c r="G1856" i="21" s="1"/>
  <c r="E1855" i="21"/>
  <c r="G1855" i="21" s="1"/>
  <c r="E1854" i="21"/>
  <c r="G1854" i="21" s="1"/>
  <c r="E1853" i="21"/>
  <c r="G1853" i="21" s="1"/>
  <c r="E1852" i="21"/>
  <c r="G1852" i="21" s="1"/>
  <c r="E1851" i="21"/>
  <c r="G1851" i="21" s="1"/>
  <c r="E1850" i="21"/>
  <c r="G1850" i="21" s="1"/>
  <c r="E1849" i="21"/>
  <c r="G1849" i="21" s="1"/>
  <c r="E1848" i="21"/>
  <c r="G1848" i="21" s="1"/>
  <c r="E1847" i="21"/>
  <c r="G1847" i="21" s="1"/>
  <c r="E1846" i="21"/>
  <c r="G1846" i="21" s="1"/>
  <c r="E1845" i="21"/>
  <c r="G1845" i="21" s="1"/>
  <c r="E1844" i="21"/>
  <c r="G1844" i="21" s="1"/>
  <c r="E1843" i="21"/>
  <c r="G1843" i="21" s="1"/>
  <c r="E1842" i="21"/>
  <c r="G1842" i="21" s="1"/>
  <c r="E1841" i="21"/>
  <c r="G1841" i="21" s="1"/>
  <c r="E1840" i="21"/>
  <c r="G1840" i="21" s="1"/>
  <c r="E1839" i="21"/>
  <c r="G1839" i="21" s="1"/>
  <c r="E1838" i="21"/>
  <c r="G1838" i="21" s="1"/>
  <c r="E1837" i="21"/>
  <c r="G1837" i="21" s="1"/>
  <c r="E1834" i="21"/>
  <c r="G1834" i="21" s="1"/>
  <c r="G2591" i="21" s="1"/>
  <c r="H184" i="21"/>
  <c r="H217" i="21"/>
  <c r="H313" i="21"/>
  <c r="H194" i="21"/>
  <c r="H207" i="21"/>
  <c r="H221" i="21"/>
  <c r="H216" i="21"/>
  <c r="H198" i="21"/>
  <c r="H197" i="21"/>
  <c r="H302" i="21"/>
  <c r="H273" i="21"/>
  <c r="H278" i="21"/>
  <c r="H230" i="21"/>
  <c r="H201" i="21"/>
  <c r="H263" i="21"/>
  <c r="H204" i="21"/>
  <c r="G166" i="21"/>
  <c r="H166" i="21" s="1"/>
  <c r="H174" i="21"/>
  <c r="J2869" i="19"/>
  <c r="I2869" i="19"/>
  <c r="G2869" i="19"/>
  <c r="F2869" i="19"/>
  <c r="D2869" i="19"/>
  <c r="C2869" i="19"/>
  <c r="J2879" i="19"/>
  <c r="I2879" i="19"/>
  <c r="H2879" i="19"/>
  <c r="G2879" i="19"/>
  <c r="F2879" i="19"/>
  <c r="E2879" i="19"/>
  <c r="D2879" i="19"/>
  <c r="C2879" i="19"/>
  <c r="B2879" i="19"/>
  <c r="H2869" i="19"/>
  <c r="E2869" i="19"/>
  <c r="B2869" i="19"/>
  <c r="E836" i="46"/>
  <c r="E837" i="46"/>
  <c r="E995" i="46"/>
  <c r="E1195" i="46"/>
  <c r="E1532" i="46"/>
  <c r="E8" i="46"/>
  <c r="B836" i="21" s="1"/>
  <c r="E9" i="46"/>
  <c r="B837" i="21" s="1"/>
  <c r="D837" i="21" s="1"/>
  <c r="E10" i="46"/>
  <c r="B838" i="21" s="1"/>
  <c r="D838" i="21" s="1"/>
  <c r="E11" i="46"/>
  <c r="B839" i="21" s="1"/>
  <c r="D839" i="21" s="1"/>
  <c r="E12" i="46"/>
  <c r="B840" i="21" s="1"/>
  <c r="D840" i="21" s="1"/>
  <c r="E13" i="46"/>
  <c r="B841" i="21" s="1"/>
  <c r="D841" i="21" s="1"/>
  <c r="E14" i="46"/>
  <c r="B842" i="21" s="1"/>
  <c r="D842" i="21" s="1"/>
  <c r="E15" i="46"/>
  <c r="B843" i="21" s="1"/>
  <c r="D843" i="21" s="1"/>
  <c r="E16" i="46"/>
  <c r="B844" i="21" s="1"/>
  <c r="E17" i="46"/>
  <c r="B845" i="21" s="1"/>
  <c r="D845" i="21" s="1"/>
  <c r="E18" i="46"/>
  <c r="B846" i="21" s="1"/>
  <c r="D846" i="21" s="1"/>
  <c r="E19" i="46"/>
  <c r="B847" i="21" s="1"/>
  <c r="D847" i="21" s="1"/>
  <c r="E20" i="46"/>
  <c r="B848" i="21" s="1"/>
  <c r="D848" i="21" s="1"/>
  <c r="E21" i="46"/>
  <c r="B849" i="21" s="1"/>
  <c r="D849" i="21" s="1"/>
  <c r="E22" i="46"/>
  <c r="B850" i="21" s="1"/>
  <c r="D850" i="21" s="1"/>
  <c r="E23" i="46"/>
  <c r="B851" i="21" s="1"/>
  <c r="D851" i="21" s="1"/>
  <c r="E24" i="46"/>
  <c r="B852" i="21" s="1"/>
  <c r="D852" i="21" s="1"/>
  <c r="E25" i="46"/>
  <c r="B853" i="21" s="1"/>
  <c r="D853" i="21" s="1"/>
  <c r="E26" i="46"/>
  <c r="B854" i="21" s="1"/>
  <c r="D854" i="21" s="1"/>
  <c r="E27" i="46"/>
  <c r="B855" i="21" s="1"/>
  <c r="D855" i="21" s="1"/>
  <c r="E28" i="46"/>
  <c r="B856" i="21" s="1"/>
  <c r="D856" i="21" s="1"/>
  <c r="E29" i="46"/>
  <c r="B857" i="21" s="1"/>
  <c r="D857" i="21" s="1"/>
  <c r="E30" i="46"/>
  <c r="B858" i="21" s="1"/>
  <c r="D858" i="21" s="1"/>
  <c r="E31" i="46"/>
  <c r="B859" i="21" s="1"/>
  <c r="D859" i="21" s="1"/>
  <c r="E32" i="46"/>
  <c r="B860" i="21" s="1"/>
  <c r="D860" i="21" s="1"/>
  <c r="E33" i="46"/>
  <c r="B861" i="21" s="1"/>
  <c r="D861" i="21" s="1"/>
  <c r="E34" i="46"/>
  <c r="B862" i="21" s="1"/>
  <c r="D862" i="21" s="1"/>
  <c r="E35" i="46"/>
  <c r="B863" i="21" s="1"/>
  <c r="D863" i="21" s="1"/>
  <c r="E36" i="46"/>
  <c r="B864" i="21" s="1"/>
  <c r="D864" i="21" s="1"/>
  <c r="E37" i="46"/>
  <c r="B865" i="21" s="1"/>
  <c r="D865" i="21" s="1"/>
  <c r="E38" i="46"/>
  <c r="B866" i="21" s="1"/>
  <c r="D866" i="21" s="1"/>
  <c r="E39" i="46"/>
  <c r="B867" i="21" s="1"/>
  <c r="D867" i="21" s="1"/>
  <c r="E40" i="46"/>
  <c r="B868" i="21" s="1"/>
  <c r="D868" i="21" s="1"/>
  <c r="E41" i="46"/>
  <c r="B869" i="21" s="1"/>
  <c r="D869" i="21" s="1"/>
  <c r="E42" i="46"/>
  <c r="B870" i="21" s="1"/>
  <c r="D870" i="21" s="1"/>
  <c r="E43" i="46"/>
  <c r="B871" i="21" s="1"/>
  <c r="D871" i="21" s="1"/>
  <c r="E44" i="46"/>
  <c r="B872" i="21" s="1"/>
  <c r="D872" i="21" s="1"/>
  <c r="E45" i="46"/>
  <c r="B873" i="21" s="1"/>
  <c r="D873" i="21" s="1"/>
  <c r="E46" i="46"/>
  <c r="B874" i="21" s="1"/>
  <c r="D874" i="21" s="1"/>
  <c r="E47" i="46"/>
  <c r="B875" i="21" s="1"/>
  <c r="D875" i="21" s="1"/>
  <c r="E48" i="46"/>
  <c r="B876" i="21" s="1"/>
  <c r="D876" i="21" s="1"/>
  <c r="E49" i="46"/>
  <c r="B877" i="21" s="1"/>
  <c r="D877" i="21" s="1"/>
  <c r="E50" i="46"/>
  <c r="B878" i="21" s="1"/>
  <c r="D878" i="21" s="1"/>
  <c r="E51" i="46"/>
  <c r="B879" i="21" s="1"/>
  <c r="D879" i="21" s="1"/>
  <c r="E52" i="46"/>
  <c r="B880" i="21" s="1"/>
  <c r="D880" i="21" s="1"/>
  <c r="E53" i="46"/>
  <c r="B881" i="21" s="1"/>
  <c r="D881" i="21" s="1"/>
  <c r="E54" i="46"/>
  <c r="B882" i="21" s="1"/>
  <c r="D882" i="21" s="1"/>
  <c r="E55" i="46"/>
  <c r="B883" i="21" s="1"/>
  <c r="D883" i="21" s="1"/>
  <c r="E56" i="46"/>
  <c r="B884" i="21" s="1"/>
  <c r="D884" i="21" s="1"/>
  <c r="E57" i="46"/>
  <c r="B885" i="21" s="1"/>
  <c r="D885" i="21" s="1"/>
  <c r="E58" i="46"/>
  <c r="B886" i="21" s="1"/>
  <c r="D886" i="21" s="1"/>
  <c r="E59" i="46"/>
  <c r="B887" i="21" s="1"/>
  <c r="D887" i="21" s="1"/>
  <c r="E60" i="46"/>
  <c r="B888" i="21" s="1"/>
  <c r="D888" i="21" s="1"/>
  <c r="E61" i="46"/>
  <c r="B889" i="21" s="1"/>
  <c r="D889" i="21" s="1"/>
  <c r="E62" i="46"/>
  <c r="B890" i="21" s="1"/>
  <c r="D890" i="21" s="1"/>
  <c r="E63" i="46"/>
  <c r="B891" i="21" s="1"/>
  <c r="D891" i="21" s="1"/>
  <c r="E64" i="46"/>
  <c r="B892" i="21" s="1"/>
  <c r="D892" i="21" s="1"/>
  <c r="E65" i="46"/>
  <c r="B893" i="21" s="1"/>
  <c r="D893" i="21" s="1"/>
  <c r="E66" i="46"/>
  <c r="B894" i="21" s="1"/>
  <c r="D894" i="21" s="1"/>
  <c r="E67" i="46"/>
  <c r="B895" i="21" s="1"/>
  <c r="D895" i="21" s="1"/>
  <c r="E68" i="46"/>
  <c r="B896" i="21" s="1"/>
  <c r="D896" i="21" s="1"/>
  <c r="E69" i="46"/>
  <c r="B897" i="21" s="1"/>
  <c r="D897" i="21" s="1"/>
  <c r="E70" i="46"/>
  <c r="B898" i="21" s="1"/>
  <c r="D898" i="21" s="1"/>
  <c r="E71" i="46"/>
  <c r="B899" i="21" s="1"/>
  <c r="D899" i="21" s="1"/>
  <c r="E72" i="46"/>
  <c r="B900" i="21" s="1"/>
  <c r="D900" i="21" s="1"/>
  <c r="E73" i="46"/>
  <c r="B901" i="21" s="1"/>
  <c r="D901" i="21" s="1"/>
  <c r="E74" i="46"/>
  <c r="B902" i="21" s="1"/>
  <c r="D902" i="21" s="1"/>
  <c r="E75" i="46"/>
  <c r="B903" i="21" s="1"/>
  <c r="D903" i="21" s="1"/>
  <c r="E76" i="46"/>
  <c r="B904" i="21" s="1"/>
  <c r="D904" i="21" s="1"/>
  <c r="E77" i="46"/>
  <c r="B905" i="21" s="1"/>
  <c r="D905" i="21" s="1"/>
  <c r="E78" i="46"/>
  <c r="B906" i="21" s="1"/>
  <c r="D906" i="21" s="1"/>
  <c r="E79" i="46"/>
  <c r="B907" i="21" s="1"/>
  <c r="D907" i="21" s="1"/>
  <c r="E80" i="46"/>
  <c r="B908" i="21" s="1"/>
  <c r="D908" i="21" s="1"/>
  <c r="E81" i="46"/>
  <c r="B909" i="21" s="1"/>
  <c r="D909" i="21" s="1"/>
  <c r="E82" i="46"/>
  <c r="B910" i="21" s="1"/>
  <c r="D910" i="21" s="1"/>
  <c r="E83" i="46"/>
  <c r="B911" i="21" s="1"/>
  <c r="D911" i="21" s="1"/>
  <c r="E84" i="46"/>
  <c r="B912" i="21" s="1"/>
  <c r="D912" i="21" s="1"/>
  <c r="E85" i="46"/>
  <c r="B913" i="21" s="1"/>
  <c r="D913" i="21" s="1"/>
  <c r="E86" i="46"/>
  <c r="B914" i="21" s="1"/>
  <c r="D914" i="21" s="1"/>
  <c r="E87" i="46"/>
  <c r="B915" i="21" s="1"/>
  <c r="D915" i="21" s="1"/>
  <c r="E88" i="46"/>
  <c r="B916" i="21" s="1"/>
  <c r="D916" i="21" s="1"/>
  <c r="E89" i="46"/>
  <c r="B917" i="21" s="1"/>
  <c r="D917" i="21" s="1"/>
  <c r="E90" i="46"/>
  <c r="B918" i="21" s="1"/>
  <c r="D918" i="21" s="1"/>
  <c r="E91" i="46"/>
  <c r="B919" i="21" s="1"/>
  <c r="D919" i="21" s="1"/>
  <c r="E92" i="46"/>
  <c r="B920" i="21" s="1"/>
  <c r="D920" i="21" s="1"/>
  <c r="E93" i="46"/>
  <c r="B921" i="21" s="1"/>
  <c r="D921" i="21" s="1"/>
  <c r="E94" i="46"/>
  <c r="B922" i="21" s="1"/>
  <c r="D922" i="21" s="1"/>
  <c r="E95" i="46"/>
  <c r="B923" i="21" s="1"/>
  <c r="D923" i="21" s="1"/>
  <c r="E96" i="46"/>
  <c r="B924" i="21" s="1"/>
  <c r="D924" i="21" s="1"/>
  <c r="E97" i="46"/>
  <c r="B925" i="21" s="1"/>
  <c r="D925" i="21" s="1"/>
  <c r="E98" i="46"/>
  <c r="B926" i="21" s="1"/>
  <c r="D926" i="21" s="1"/>
  <c r="E99" i="46"/>
  <c r="B927" i="21" s="1"/>
  <c r="D927" i="21" s="1"/>
  <c r="E100" i="46"/>
  <c r="B928" i="21" s="1"/>
  <c r="D928" i="21" s="1"/>
  <c r="E101" i="46"/>
  <c r="B929" i="21" s="1"/>
  <c r="D929" i="21" s="1"/>
  <c r="E102" i="46"/>
  <c r="B930" i="21" s="1"/>
  <c r="D930" i="21" s="1"/>
  <c r="E103" i="46"/>
  <c r="B931" i="21" s="1"/>
  <c r="D931" i="21" s="1"/>
  <c r="E104" i="46"/>
  <c r="B932" i="21" s="1"/>
  <c r="D932" i="21" s="1"/>
  <c r="E105" i="46"/>
  <c r="B933" i="21" s="1"/>
  <c r="D933" i="21" s="1"/>
  <c r="E106" i="46"/>
  <c r="B934" i="21" s="1"/>
  <c r="D934" i="21" s="1"/>
  <c r="E107" i="46"/>
  <c r="B935" i="21" s="1"/>
  <c r="D935" i="21" s="1"/>
  <c r="E108" i="46"/>
  <c r="B936" i="21" s="1"/>
  <c r="D936" i="21" s="1"/>
  <c r="E109" i="46"/>
  <c r="B937" i="21" s="1"/>
  <c r="D937" i="21" s="1"/>
  <c r="E110" i="46"/>
  <c r="B938" i="21" s="1"/>
  <c r="D938" i="21" s="1"/>
  <c r="E111" i="46"/>
  <c r="B939" i="21" s="1"/>
  <c r="D939" i="21" s="1"/>
  <c r="E112" i="46"/>
  <c r="B940" i="21" s="1"/>
  <c r="D940" i="21" s="1"/>
  <c r="E113" i="46"/>
  <c r="B941" i="21" s="1"/>
  <c r="D941" i="21" s="1"/>
  <c r="E114" i="46"/>
  <c r="B942" i="21" s="1"/>
  <c r="D942" i="21" s="1"/>
  <c r="E115" i="46"/>
  <c r="B943" i="21" s="1"/>
  <c r="D943" i="21" s="1"/>
  <c r="E116" i="46"/>
  <c r="B944" i="21" s="1"/>
  <c r="D944" i="21" s="1"/>
  <c r="E117" i="46"/>
  <c r="B945" i="21" s="1"/>
  <c r="D945" i="21" s="1"/>
  <c r="E118" i="46"/>
  <c r="B946" i="21" s="1"/>
  <c r="D946" i="21" s="1"/>
  <c r="E119" i="46"/>
  <c r="B947" i="21" s="1"/>
  <c r="D947" i="21" s="1"/>
  <c r="E120" i="46"/>
  <c r="B948" i="21" s="1"/>
  <c r="D948" i="21" s="1"/>
  <c r="E121" i="46"/>
  <c r="B949" i="21" s="1"/>
  <c r="D949" i="21" s="1"/>
  <c r="E122" i="46"/>
  <c r="B950" i="21" s="1"/>
  <c r="D950" i="21" s="1"/>
  <c r="E123" i="46"/>
  <c r="B951" i="21" s="1"/>
  <c r="D951" i="21" s="1"/>
  <c r="E124" i="46"/>
  <c r="B952" i="21" s="1"/>
  <c r="D952" i="21" s="1"/>
  <c r="E125" i="46"/>
  <c r="B953" i="21" s="1"/>
  <c r="D953" i="21" s="1"/>
  <c r="E126" i="46"/>
  <c r="B954" i="21" s="1"/>
  <c r="D954" i="21" s="1"/>
  <c r="E127" i="46"/>
  <c r="B955" i="21" s="1"/>
  <c r="D955" i="21" s="1"/>
  <c r="E128" i="46"/>
  <c r="B956" i="21" s="1"/>
  <c r="D956" i="21" s="1"/>
  <c r="E129" i="46"/>
  <c r="B957" i="21" s="1"/>
  <c r="D957" i="21" s="1"/>
  <c r="E130" i="46"/>
  <c r="B958" i="21" s="1"/>
  <c r="D958" i="21" s="1"/>
  <c r="E131" i="46"/>
  <c r="B959" i="21" s="1"/>
  <c r="D959" i="21" s="1"/>
  <c r="E132" i="46"/>
  <c r="B960" i="21" s="1"/>
  <c r="D960" i="21" s="1"/>
  <c r="E133" i="46"/>
  <c r="B961" i="21" s="1"/>
  <c r="D961" i="21" s="1"/>
  <c r="E134" i="46"/>
  <c r="B962" i="21" s="1"/>
  <c r="D962" i="21" s="1"/>
  <c r="E135" i="46"/>
  <c r="B963" i="21" s="1"/>
  <c r="D963" i="21" s="1"/>
  <c r="E136" i="46"/>
  <c r="B964" i="21" s="1"/>
  <c r="D964" i="21" s="1"/>
  <c r="E137" i="46"/>
  <c r="B965" i="21" s="1"/>
  <c r="D965" i="21" s="1"/>
  <c r="E138" i="46"/>
  <c r="B966" i="21" s="1"/>
  <c r="D966" i="21" s="1"/>
  <c r="E139" i="46"/>
  <c r="B967" i="21" s="1"/>
  <c r="D967" i="21" s="1"/>
  <c r="E140" i="46"/>
  <c r="B968" i="21" s="1"/>
  <c r="D968" i="21" s="1"/>
  <c r="E141" i="46"/>
  <c r="B969" i="21" s="1"/>
  <c r="D969" i="21" s="1"/>
  <c r="E142" i="46"/>
  <c r="B970" i="21" s="1"/>
  <c r="D970" i="21" s="1"/>
  <c r="E143" i="46"/>
  <c r="B971" i="21" s="1"/>
  <c r="D971" i="21" s="1"/>
  <c r="E144" i="46"/>
  <c r="B972" i="21" s="1"/>
  <c r="D972" i="21" s="1"/>
  <c r="E145" i="46"/>
  <c r="B973" i="21" s="1"/>
  <c r="D973" i="21" s="1"/>
  <c r="E146" i="46"/>
  <c r="B974" i="21" s="1"/>
  <c r="D974" i="21" s="1"/>
  <c r="E147" i="46"/>
  <c r="B975" i="21" s="1"/>
  <c r="D975" i="21" s="1"/>
  <c r="E148" i="46"/>
  <c r="B976" i="21" s="1"/>
  <c r="D976" i="21" s="1"/>
  <c r="E149" i="46"/>
  <c r="B977" i="21" s="1"/>
  <c r="D977" i="21" s="1"/>
  <c r="E150" i="46"/>
  <c r="B978" i="21" s="1"/>
  <c r="D978" i="21" s="1"/>
  <c r="E151" i="46"/>
  <c r="B979" i="21" s="1"/>
  <c r="D979" i="21" s="1"/>
  <c r="E152" i="46"/>
  <c r="B980" i="21" s="1"/>
  <c r="D980" i="21" s="1"/>
  <c r="E153" i="46"/>
  <c r="B981" i="21" s="1"/>
  <c r="D981" i="21" s="1"/>
  <c r="E154" i="46"/>
  <c r="B982" i="21" s="1"/>
  <c r="D982" i="21" s="1"/>
  <c r="E155" i="46"/>
  <c r="B983" i="21" s="1"/>
  <c r="D983" i="21" s="1"/>
  <c r="E156" i="46"/>
  <c r="B984" i="21" s="1"/>
  <c r="D984" i="21" s="1"/>
  <c r="E157" i="46"/>
  <c r="B985" i="21" s="1"/>
  <c r="D985" i="21" s="1"/>
  <c r="E162" i="46"/>
  <c r="B990" i="21" s="1"/>
  <c r="D990" i="21" s="1"/>
  <c r="E163" i="46"/>
  <c r="B991" i="21" s="1"/>
  <c r="D991" i="21" s="1"/>
  <c r="E164" i="46"/>
  <c r="B992" i="21" s="1"/>
  <c r="D992" i="21" s="1"/>
  <c r="E165" i="46"/>
  <c r="B993" i="21" s="1"/>
  <c r="D993" i="21" s="1"/>
  <c r="E166" i="46"/>
  <c r="B994" i="21" s="1"/>
  <c r="D994" i="21" s="1"/>
  <c r="E367" i="46"/>
  <c r="E704" i="46"/>
  <c r="D2860" i="19"/>
  <c r="C2860" i="19"/>
  <c r="E2591" i="21" l="1"/>
  <c r="C829" i="21"/>
  <c r="L71" i="47"/>
  <c r="L72" i="47"/>
  <c r="L74" i="47"/>
  <c r="L10" i="47"/>
  <c r="E835" i="46"/>
  <c r="E1656" i="46" s="1"/>
  <c r="A1195" i="46"/>
  <c r="A995" i="46"/>
  <c r="A835" i="46"/>
  <c r="B7" i="21" s="1"/>
  <c r="D834" i="46"/>
  <c r="C834" i="46"/>
  <c r="B834" i="46"/>
  <c r="D828" i="46"/>
  <c r="B6" i="21" l="1"/>
  <c r="B829" i="21" s="1"/>
  <c r="G127" i="21"/>
  <c r="B19" i="21"/>
  <c r="F19" i="21" s="1"/>
  <c r="H19" i="21" s="1"/>
  <c r="B52" i="21"/>
  <c r="F52" i="21" s="1"/>
  <c r="H52" i="21" s="1"/>
  <c r="B116" i="21"/>
  <c r="F116" i="21" s="1"/>
  <c r="H116" i="21" s="1"/>
  <c r="B29" i="21"/>
  <c r="F29" i="21" s="1"/>
  <c r="H29" i="21" s="1"/>
  <c r="B117" i="21"/>
  <c r="F117" i="21" s="1"/>
  <c r="H117" i="21" s="1"/>
  <c r="B51" i="21"/>
  <c r="F51" i="21" s="1"/>
  <c r="H51" i="21" s="1"/>
  <c r="B21" i="21"/>
  <c r="F21" i="21" s="1"/>
  <c r="H21" i="21" s="1"/>
  <c r="B110" i="21"/>
  <c r="F110" i="21" s="1"/>
  <c r="H110" i="21" s="1"/>
  <c r="B45" i="21"/>
  <c r="F45" i="21" s="1"/>
  <c r="H45" i="21" s="1"/>
  <c r="B23" i="21"/>
  <c r="F23" i="21" s="1"/>
  <c r="H23" i="21" s="1"/>
  <c r="B87" i="21"/>
  <c r="F87" i="21" s="1"/>
  <c r="H87" i="21" s="1"/>
  <c r="B151" i="21"/>
  <c r="F151" i="21" s="1"/>
  <c r="H151" i="21" s="1"/>
  <c r="B32" i="21"/>
  <c r="F32" i="21" s="1"/>
  <c r="H32" i="21" s="1"/>
  <c r="B96" i="21"/>
  <c r="F96" i="21" s="1"/>
  <c r="H96" i="21" s="1"/>
  <c r="B160" i="21"/>
  <c r="F160" i="21" s="1"/>
  <c r="H160" i="21" s="1"/>
  <c r="B25" i="21"/>
  <c r="F25" i="21" s="1"/>
  <c r="H25" i="21" s="1"/>
  <c r="B89" i="21"/>
  <c r="F89" i="21" s="1"/>
  <c r="H89" i="21" s="1"/>
  <c r="B153" i="21"/>
  <c r="F153" i="21" s="1"/>
  <c r="H153" i="21" s="1"/>
  <c r="B58" i="21"/>
  <c r="F58" i="21" s="1"/>
  <c r="H58" i="21" s="1"/>
  <c r="B122" i="21"/>
  <c r="F122" i="21" s="1"/>
  <c r="H122" i="21" s="1"/>
  <c r="B43" i="21"/>
  <c r="F43" i="21" s="1"/>
  <c r="H43" i="21" s="1"/>
  <c r="B60" i="21"/>
  <c r="F60" i="21" s="1"/>
  <c r="H60" i="21" s="1"/>
  <c r="B124" i="21"/>
  <c r="F124" i="21" s="1"/>
  <c r="H124" i="21" s="1"/>
  <c r="B61" i="21"/>
  <c r="F61" i="21" s="1"/>
  <c r="H61" i="21" s="1"/>
  <c r="B125" i="21"/>
  <c r="F125" i="21" s="1"/>
  <c r="H125" i="21" s="1"/>
  <c r="B83" i="21"/>
  <c r="F83" i="21" s="1"/>
  <c r="H83" i="21" s="1"/>
  <c r="B14" i="21"/>
  <c r="F14" i="21" s="1"/>
  <c r="H14" i="21" s="1"/>
  <c r="B118" i="21"/>
  <c r="F118" i="21" s="1"/>
  <c r="H118" i="21" s="1"/>
  <c r="B53" i="21"/>
  <c r="F53" i="21" s="1"/>
  <c r="H53" i="21" s="1"/>
  <c r="B31" i="21"/>
  <c r="F31" i="21" s="1"/>
  <c r="H31" i="21" s="1"/>
  <c r="B95" i="21"/>
  <c r="F95" i="21" s="1"/>
  <c r="H95" i="21" s="1"/>
  <c r="B159" i="21"/>
  <c r="F159" i="21" s="1"/>
  <c r="H159" i="21" s="1"/>
  <c r="B40" i="21"/>
  <c r="F40" i="21" s="1"/>
  <c r="H40" i="21" s="1"/>
  <c r="B104" i="21"/>
  <c r="F104" i="21" s="1"/>
  <c r="H104" i="21" s="1"/>
  <c r="B91" i="21"/>
  <c r="F91" i="21" s="1"/>
  <c r="H91" i="21" s="1"/>
  <c r="B33" i="21"/>
  <c r="F33" i="21" s="1"/>
  <c r="H33" i="21" s="1"/>
  <c r="B97" i="21"/>
  <c r="F97" i="21" s="1"/>
  <c r="H97" i="21" s="1"/>
  <c r="B161" i="21"/>
  <c r="F161" i="21" s="1"/>
  <c r="H161" i="21" s="1"/>
  <c r="B66" i="21"/>
  <c r="F66" i="21" s="1"/>
  <c r="H66" i="21" s="1"/>
  <c r="B130" i="21"/>
  <c r="F130" i="21" s="1"/>
  <c r="H130" i="21" s="1"/>
  <c r="B93" i="21"/>
  <c r="F93" i="21" s="1"/>
  <c r="H93" i="21" s="1"/>
  <c r="B63" i="21"/>
  <c r="F63" i="21" s="1"/>
  <c r="H63" i="21" s="1"/>
  <c r="B136" i="21"/>
  <c r="F136" i="21" s="1"/>
  <c r="H136" i="21" s="1"/>
  <c r="B34" i="21"/>
  <c r="F34" i="21" s="1"/>
  <c r="H34" i="21" s="1"/>
  <c r="B75" i="21"/>
  <c r="F75" i="21" s="1"/>
  <c r="H75" i="21" s="1"/>
  <c r="B68" i="21"/>
  <c r="F68" i="21" s="1"/>
  <c r="H68" i="21" s="1"/>
  <c r="B132" i="21"/>
  <c r="F132" i="21" s="1"/>
  <c r="H132" i="21" s="1"/>
  <c r="B69" i="21"/>
  <c r="F69" i="21" s="1"/>
  <c r="H69" i="21" s="1"/>
  <c r="B133" i="21"/>
  <c r="F133" i="21" s="1"/>
  <c r="H133" i="21" s="1"/>
  <c r="B107" i="21"/>
  <c r="F107" i="21" s="1"/>
  <c r="H107" i="21" s="1"/>
  <c r="B30" i="21"/>
  <c r="F30" i="21" s="1"/>
  <c r="H30" i="21" s="1"/>
  <c r="B126" i="21"/>
  <c r="F126" i="21" s="1"/>
  <c r="H126" i="21" s="1"/>
  <c r="B22" i="21"/>
  <c r="F22" i="21" s="1"/>
  <c r="H22" i="21" s="1"/>
  <c r="B39" i="21"/>
  <c r="F39" i="21" s="1"/>
  <c r="H39" i="21" s="1"/>
  <c r="B103" i="21"/>
  <c r="F103" i="21" s="1"/>
  <c r="H103" i="21" s="1"/>
  <c r="B48" i="21"/>
  <c r="F48" i="21" s="1"/>
  <c r="H48" i="21" s="1"/>
  <c r="B112" i="21"/>
  <c r="F112" i="21" s="1"/>
  <c r="H112" i="21" s="1"/>
  <c r="B99" i="21"/>
  <c r="F99" i="21" s="1"/>
  <c r="H99" i="21" s="1"/>
  <c r="B41" i="21"/>
  <c r="F41" i="21" s="1"/>
  <c r="H41" i="21" s="1"/>
  <c r="B105" i="21"/>
  <c r="F105" i="21" s="1"/>
  <c r="H105" i="21" s="1"/>
  <c r="B10" i="21"/>
  <c r="F10" i="21" s="1"/>
  <c r="H10" i="21" s="1"/>
  <c r="B74" i="21"/>
  <c r="F74" i="21" s="1"/>
  <c r="H74" i="21" s="1"/>
  <c r="B138" i="21"/>
  <c r="F138" i="21" s="1"/>
  <c r="H138" i="21" s="1"/>
  <c r="B156" i="21"/>
  <c r="F156" i="21" s="1"/>
  <c r="H156" i="21" s="1"/>
  <c r="B54" i="21"/>
  <c r="F54" i="21" s="1"/>
  <c r="H54" i="21" s="1"/>
  <c r="B72" i="21"/>
  <c r="F72" i="21" s="1"/>
  <c r="H72" i="21" s="1"/>
  <c r="B129" i="21"/>
  <c r="F129" i="21" s="1"/>
  <c r="H129" i="21" s="1"/>
  <c r="B12" i="21"/>
  <c r="F12" i="21" s="1"/>
  <c r="H12" i="21" s="1"/>
  <c r="B76" i="21"/>
  <c r="F76" i="21" s="1"/>
  <c r="H76" i="21" s="1"/>
  <c r="B140" i="21"/>
  <c r="F140" i="21" s="1"/>
  <c r="H140" i="21" s="1"/>
  <c r="B77" i="21"/>
  <c r="F77" i="21" s="1"/>
  <c r="H77" i="21" s="1"/>
  <c r="B141" i="21"/>
  <c r="F141" i="21" s="1"/>
  <c r="H141" i="21" s="1"/>
  <c r="B123" i="21"/>
  <c r="F123" i="21" s="1"/>
  <c r="H123" i="21" s="1"/>
  <c r="B70" i="21"/>
  <c r="F70" i="21" s="1"/>
  <c r="H70" i="21" s="1"/>
  <c r="B134" i="21"/>
  <c r="F134" i="21" s="1"/>
  <c r="H134" i="21" s="1"/>
  <c r="B38" i="21"/>
  <c r="F38" i="21" s="1"/>
  <c r="H38" i="21" s="1"/>
  <c r="B47" i="21"/>
  <c r="F47" i="21" s="1"/>
  <c r="H47" i="21" s="1"/>
  <c r="B111" i="21"/>
  <c r="F111" i="21" s="1"/>
  <c r="H111" i="21" s="1"/>
  <c r="B11" i="21"/>
  <c r="F11" i="21" s="1"/>
  <c r="H11" i="21" s="1"/>
  <c r="B56" i="21"/>
  <c r="F56" i="21" s="1"/>
  <c r="H56" i="21" s="1"/>
  <c r="B120" i="21"/>
  <c r="F120" i="21" s="1"/>
  <c r="H120" i="21" s="1"/>
  <c r="B115" i="21"/>
  <c r="F115" i="21" s="1"/>
  <c r="H115" i="21" s="1"/>
  <c r="B49" i="21"/>
  <c r="F49" i="21" s="1"/>
  <c r="H49" i="21" s="1"/>
  <c r="B113" i="21"/>
  <c r="F113" i="21" s="1"/>
  <c r="H113" i="21" s="1"/>
  <c r="B18" i="21"/>
  <c r="F18" i="21" s="1"/>
  <c r="H18" i="21" s="1"/>
  <c r="B82" i="21"/>
  <c r="F82" i="21" s="1"/>
  <c r="H82" i="21" s="1"/>
  <c r="B146" i="21"/>
  <c r="F146" i="21" s="1"/>
  <c r="H146" i="21" s="1"/>
  <c r="B28" i="21"/>
  <c r="F28" i="21" s="1"/>
  <c r="H28" i="21" s="1"/>
  <c r="B155" i="21"/>
  <c r="F155" i="21" s="1"/>
  <c r="H155" i="21" s="1"/>
  <c r="B86" i="21"/>
  <c r="F86" i="21" s="1"/>
  <c r="H86" i="21" s="1"/>
  <c r="B127" i="21"/>
  <c r="F127" i="21" s="1"/>
  <c r="B147" i="21"/>
  <c r="F147" i="21" s="1"/>
  <c r="H147" i="21" s="1"/>
  <c r="B98" i="21"/>
  <c r="F98" i="21" s="1"/>
  <c r="H98" i="21" s="1"/>
  <c r="B20" i="21"/>
  <c r="F20" i="21" s="1"/>
  <c r="H20" i="21" s="1"/>
  <c r="B84" i="21"/>
  <c r="F84" i="21" s="1"/>
  <c r="H84" i="21" s="1"/>
  <c r="B148" i="21"/>
  <c r="F148" i="21" s="1"/>
  <c r="H148" i="21" s="1"/>
  <c r="B85" i="21"/>
  <c r="F85" i="21" s="1"/>
  <c r="H85" i="21" s="1"/>
  <c r="B149" i="21"/>
  <c r="F149" i="21" s="1"/>
  <c r="H149" i="21" s="1"/>
  <c r="B139" i="21"/>
  <c r="F139" i="21" s="1"/>
  <c r="H139" i="21" s="1"/>
  <c r="B78" i="21"/>
  <c r="F78" i="21" s="1"/>
  <c r="H78" i="21" s="1"/>
  <c r="B142" i="21"/>
  <c r="F142" i="21" s="1"/>
  <c r="H142" i="21" s="1"/>
  <c r="B46" i="21"/>
  <c r="F46" i="21" s="1"/>
  <c r="H46" i="21" s="1"/>
  <c r="B55" i="21"/>
  <c r="F55" i="21" s="1"/>
  <c r="H55" i="21" s="1"/>
  <c r="B119" i="21"/>
  <c r="F119" i="21" s="1"/>
  <c r="H119" i="21" s="1"/>
  <c r="B35" i="21"/>
  <c r="F35" i="21" s="1"/>
  <c r="H35" i="21" s="1"/>
  <c r="B64" i="21"/>
  <c r="F64" i="21" s="1"/>
  <c r="H64" i="21" s="1"/>
  <c r="B128" i="21"/>
  <c r="F128" i="21" s="1"/>
  <c r="H128" i="21" s="1"/>
  <c r="B131" i="21"/>
  <c r="F131" i="21" s="1"/>
  <c r="H131" i="21" s="1"/>
  <c r="B57" i="21"/>
  <c r="F57" i="21" s="1"/>
  <c r="H57" i="21" s="1"/>
  <c r="B121" i="21"/>
  <c r="F121" i="21" s="1"/>
  <c r="H121" i="21" s="1"/>
  <c r="B26" i="21"/>
  <c r="F26" i="21" s="1"/>
  <c r="H26" i="21" s="1"/>
  <c r="B90" i="21"/>
  <c r="F90" i="21" s="1"/>
  <c r="H90" i="21" s="1"/>
  <c r="B154" i="21"/>
  <c r="F154" i="21" s="1"/>
  <c r="H154" i="21" s="1"/>
  <c r="B92" i="21"/>
  <c r="F92" i="21" s="1"/>
  <c r="H92" i="21" s="1"/>
  <c r="B157" i="21"/>
  <c r="F157" i="21" s="1"/>
  <c r="H157" i="21" s="1"/>
  <c r="B150" i="21"/>
  <c r="F150" i="21" s="1"/>
  <c r="H150" i="21" s="1"/>
  <c r="B67" i="21"/>
  <c r="F67" i="21" s="1"/>
  <c r="H67" i="21" s="1"/>
  <c r="B65" i="21"/>
  <c r="F65" i="21" s="1"/>
  <c r="H65" i="21" s="1"/>
  <c r="B162" i="21"/>
  <c r="F162" i="21" s="1"/>
  <c r="H162" i="21" s="1"/>
  <c r="B36" i="21"/>
  <c r="F36" i="21" s="1"/>
  <c r="H36" i="21" s="1"/>
  <c r="B100" i="21"/>
  <c r="F100" i="21" s="1"/>
  <c r="H100" i="21" s="1"/>
  <c r="B164" i="21"/>
  <c r="F164" i="21" s="1"/>
  <c r="H164" i="21" s="1"/>
  <c r="B101" i="21"/>
  <c r="F101" i="21" s="1"/>
  <c r="H101" i="21" s="1"/>
  <c r="B165" i="21"/>
  <c r="F165" i="21" s="1"/>
  <c r="H165" i="21" s="1"/>
  <c r="B163" i="21"/>
  <c r="F163" i="21" s="1"/>
  <c r="H163" i="21" s="1"/>
  <c r="B94" i="21"/>
  <c r="F94" i="21" s="1"/>
  <c r="H94" i="21" s="1"/>
  <c r="B158" i="21"/>
  <c r="F158" i="21" s="1"/>
  <c r="H158" i="21" s="1"/>
  <c r="B62" i="21"/>
  <c r="F62" i="21" s="1"/>
  <c r="H62" i="21" s="1"/>
  <c r="B71" i="21"/>
  <c r="F71" i="21" s="1"/>
  <c r="H71" i="21" s="1"/>
  <c r="B135" i="21"/>
  <c r="F135" i="21" s="1"/>
  <c r="H135" i="21" s="1"/>
  <c r="B16" i="21"/>
  <c r="F16" i="21" s="1"/>
  <c r="H16" i="21" s="1"/>
  <c r="B80" i="21"/>
  <c r="F80" i="21" s="1"/>
  <c r="H80" i="21" s="1"/>
  <c r="B144" i="21"/>
  <c r="F144" i="21" s="1"/>
  <c r="H144" i="21" s="1"/>
  <c r="B9" i="21"/>
  <c r="F9" i="21" s="1"/>
  <c r="H9" i="21" s="1"/>
  <c r="B73" i="21"/>
  <c r="F73" i="21" s="1"/>
  <c r="H73" i="21" s="1"/>
  <c r="B137" i="21"/>
  <c r="F137" i="21" s="1"/>
  <c r="H137" i="21" s="1"/>
  <c r="B42" i="21"/>
  <c r="F42" i="21" s="1"/>
  <c r="H42" i="21" s="1"/>
  <c r="B106" i="21"/>
  <c r="F106" i="21" s="1"/>
  <c r="H106" i="21" s="1"/>
  <c r="B44" i="21"/>
  <c r="F44" i="21" s="1"/>
  <c r="H44" i="21" s="1"/>
  <c r="B108" i="21"/>
  <c r="F108" i="21" s="1"/>
  <c r="H108" i="21" s="1"/>
  <c r="B59" i="21"/>
  <c r="F59" i="21" s="1"/>
  <c r="H59" i="21" s="1"/>
  <c r="B109" i="21"/>
  <c r="F109" i="21" s="1"/>
  <c r="H109" i="21" s="1"/>
  <c r="B27" i="21"/>
  <c r="F27" i="21" s="1"/>
  <c r="H27" i="21" s="1"/>
  <c r="B13" i="21"/>
  <c r="F13" i="21" s="1"/>
  <c r="H13" i="21" s="1"/>
  <c r="B102" i="21"/>
  <c r="F102" i="21" s="1"/>
  <c r="H102" i="21" s="1"/>
  <c r="B37" i="21"/>
  <c r="F37" i="21" s="1"/>
  <c r="H37" i="21" s="1"/>
  <c r="B15" i="21"/>
  <c r="F15" i="21" s="1"/>
  <c r="H15" i="21" s="1"/>
  <c r="B79" i="21"/>
  <c r="F79" i="21" s="1"/>
  <c r="H79" i="21" s="1"/>
  <c r="B143" i="21"/>
  <c r="F143" i="21" s="1"/>
  <c r="H143" i="21" s="1"/>
  <c r="B24" i="21"/>
  <c r="F24" i="21" s="1"/>
  <c r="H24" i="21" s="1"/>
  <c r="B88" i="21"/>
  <c r="F88" i="21" s="1"/>
  <c r="H88" i="21" s="1"/>
  <c r="B152" i="21"/>
  <c r="F152" i="21" s="1"/>
  <c r="H152" i="21" s="1"/>
  <c r="B17" i="21"/>
  <c r="F17" i="21" s="1"/>
  <c r="H17" i="21" s="1"/>
  <c r="B81" i="21"/>
  <c r="F81" i="21" s="1"/>
  <c r="H81" i="21" s="1"/>
  <c r="B145" i="21"/>
  <c r="F145" i="21" s="1"/>
  <c r="H145" i="21" s="1"/>
  <c r="B50" i="21"/>
  <c r="F50" i="21" s="1"/>
  <c r="H50" i="21" s="1"/>
  <c r="B114" i="21"/>
  <c r="F114" i="21" s="1"/>
  <c r="H114" i="21" s="1"/>
  <c r="F7" i="21"/>
  <c r="H7" i="21" s="1"/>
  <c r="G6" i="21"/>
  <c r="G829" i="21" s="1"/>
  <c r="L495" i="47"/>
  <c r="F6" i="21"/>
  <c r="B8" i="21"/>
  <c r="F8" i="21" s="1"/>
  <c r="H8" i="21" s="1"/>
  <c r="H367" i="21"/>
  <c r="D844" i="21"/>
  <c r="D836" i="21"/>
  <c r="E7" i="46"/>
  <c r="E828" i="46" s="1"/>
  <c r="H127" i="21" l="1"/>
  <c r="D1657" i="46"/>
  <c r="B1657" i="46"/>
  <c r="C1657" i="46"/>
  <c r="H6" i="21"/>
  <c r="C829" i="46"/>
  <c r="F829" i="21" l="1"/>
  <c r="D829" i="46"/>
  <c r="B829" i="46"/>
  <c r="E829" i="46" l="1"/>
  <c r="A1534" i="21" l="1"/>
  <c r="A1196" i="21"/>
  <c r="A995" i="21"/>
  <c r="C995" i="21" s="1"/>
  <c r="C1658" i="21" s="1"/>
  <c r="B835" i="21" l="1"/>
  <c r="D1196" i="21" l="1"/>
  <c r="D995" i="21"/>
  <c r="D835" i="21"/>
  <c r="D1658" i="21" l="1"/>
  <c r="E1657" i="46"/>
  <c r="F932" i="19" l="1"/>
  <c r="G932" i="19"/>
  <c r="G1863" i="19"/>
  <c r="G2794" i="19"/>
  <c r="E2765" i="21"/>
  <c r="G2765" i="21" s="1"/>
  <c r="G3522" i="21" s="1"/>
  <c r="B2765" i="21"/>
  <c r="B3522" i="21" s="1"/>
  <c r="E3522" i="21" l="1"/>
  <c r="H705" i="21"/>
  <c r="H829" i="21" s="1"/>
  <c r="F495" i="47" l="1"/>
</calcChain>
</file>

<file path=xl/sharedStrings.xml><?xml version="1.0" encoding="utf-8"?>
<sst xmlns="http://schemas.openxmlformats.org/spreadsheetml/2006/main" count="22303" uniqueCount="1915">
  <si>
    <t>Förderwirksame KWK-Strommengen und Zuschlagszahlungen für das Kalenderjahr 2023 auf Basis der Prüfungsvermerke der ÜNB:</t>
  </si>
  <si>
    <t>Förderwirksame Strommenge</t>
  </si>
  <si>
    <t>KWK-Strommenge und Zuschlagszahlungen 
nach KWKG 2009</t>
  </si>
  <si>
    <t>KWK-Strommenge und Zuschlagszahlungen 
nach KWKG 2012</t>
  </si>
  <si>
    <t>KWK-Strommenge und Zuschlagszahlungen 
nach KWKG 2023</t>
  </si>
  <si>
    <t>Strommengen
gesamt</t>
  </si>
  <si>
    <t>Regelzone 50Hertz (gesamt)</t>
  </si>
  <si>
    <t>SNB901665585874</t>
  </si>
  <si>
    <t>GETEC net GmbH</t>
  </si>
  <si>
    <t>SNB910474681448</t>
  </si>
  <si>
    <t>Stadtwerke Staßfurt GmbH</t>
  </si>
  <si>
    <t>SNB911159111601</t>
  </si>
  <si>
    <t>BASF Schwarzheide GmbH</t>
  </si>
  <si>
    <t>SNB912218404412</t>
  </si>
  <si>
    <t>Kommunale Energieversorgung GmbH Eisenhüttenstadt</t>
  </si>
  <si>
    <t>SNB913006238462</t>
  </si>
  <si>
    <t>Stadtwerke Merseburg GmbH</t>
  </si>
  <si>
    <t>SNB913130054136</t>
  </si>
  <si>
    <t>Netzgesellschaft Schwerin mbH (NGS)</t>
  </si>
  <si>
    <t>SNB913280322543</t>
  </si>
  <si>
    <t>Stadtwerke Schwedt GmbH</t>
  </si>
  <si>
    <t>SNB913563830420</t>
  </si>
  <si>
    <t>ENA Energienetze Apolda GmbH</t>
  </si>
  <si>
    <t>SNB914103081760</t>
  </si>
  <si>
    <t>Meißener Stadtwerke GmbH</t>
  </si>
  <si>
    <t>SNB914630088973</t>
  </si>
  <si>
    <t>Stadtwerke Neustrelitz GmbH</t>
  </si>
  <si>
    <t>SNB914879260819</t>
  </si>
  <si>
    <t>Stadtwerke Wernigerode GmbH</t>
  </si>
  <si>
    <t>SNB915186313908</t>
  </si>
  <si>
    <t>Energieversorgung Guben GmbH</t>
  </si>
  <si>
    <t>SNB915358347793</t>
  </si>
  <si>
    <t>Stadtwerke Lübz GmbH</t>
  </si>
  <si>
    <t>SNB915638224585</t>
  </si>
  <si>
    <t>SWS Netze GmbH</t>
  </si>
  <si>
    <t>SNB916269213931</t>
  </si>
  <si>
    <t>Mitteldeutsche Netzgesellschaft Strom mbH</t>
  </si>
  <si>
    <t>SNB916663914472</t>
  </si>
  <si>
    <t>inetz GmbH</t>
  </si>
  <si>
    <t>SNB917314328846</t>
  </si>
  <si>
    <t>Energienetze Berlin GmbH</t>
  </si>
  <si>
    <t>SNB917432806905</t>
  </si>
  <si>
    <t>Netzgesellschaft Eisenberg mbH</t>
  </si>
  <si>
    <t>SNB918070278383</t>
  </si>
  <si>
    <t>Stadtwerke Meerane GmbH</t>
  </si>
  <si>
    <t>SNB918084816830</t>
  </si>
  <si>
    <t>Stadtwerke Weißwasser GmbH</t>
  </si>
  <si>
    <t>SNB918539636471</t>
  </si>
  <si>
    <t>Stromversorgung Zerbst GmbH &amp; Co. KG</t>
  </si>
  <si>
    <t>SNB918620072652</t>
  </si>
  <si>
    <t>ASCANETZ GmbH</t>
  </si>
  <si>
    <t>SNB919654931526</t>
  </si>
  <si>
    <t>Stadtwerke Blankenburg GmbH</t>
  </si>
  <si>
    <t>SNB919657321775</t>
  </si>
  <si>
    <t>Licht- und Kraftwerke Sonneberg GmbH</t>
  </si>
  <si>
    <t>SNB920348005966</t>
  </si>
  <si>
    <t>Stadtwerke Neuruppin GmbH</t>
  </si>
  <si>
    <t>SNB920699937404</t>
  </si>
  <si>
    <t>Stadtwerke Elbtal GmbH</t>
  </si>
  <si>
    <t>SNB921629791202</t>
  </si>
  <si>
    <t>ENGIE Deutschland GmbH</t>
  </si>
  <si>
    <t>SNB922055731633</t>
  </si>
  <si>
    <t>Netzgesellschaft Forst (Lausitz) mbH &amp; Co. KG</t>
  </si>
  <si>
    <t>SNB922354559020</t>
  </si>
  <si>
    <t>Stadtwerke Pritzwalk GmbH</t>
  </si>
  <si>
    <t>SNB922689183730</t>
  </si>
  <si>
    <t>Stadt- und Überlandwerke GmbH Luckau-Lübbenau</t>
  </si>
  <si>
    <t>SNB922861338965</t>
  </si>
  <si>
    <t>Stadtwerke Sangerhausen GmbH</t>
  </si>
  <si>
    <t>SNB925823629552</t>
  </si>
  <si>
    <t>Zwickauer Energieversorgung GmbH</t>
  </si>
  <si>
    <t>SNB925883927308</t>
  </si>
  <si>
    <t>Stadtwerke Meiningen GmbH</t>
  </si>
  <si>
    <t>SNB926394976090</t>
  </si>
  <si>
    <t>Städtische Werke Spremberg (Lausitz) GmbH</t>
  </si>
  <si>
    <t>SNB926442995943</t>
  </si>
  <si>
    <t>Stadtwerke Greifswald GmbH</t>
  </si>
  <si>
    <t>SNB926470799582</t>
  </si>
  <si>
    <t>Stadtwerke Löbau GmbH</t>
  </si>
  <si>
    <t>SNB927160517950</t>
  </si>
  <si>
    <t>Stadtwerke Burg Energienetze GmbH</t>
  </si>
  <si>
    <t>SNB927925826730</t>
  </si>
  <si>
    <t>Stadtwerke Pirna Energie GmbH</t>
  </si>
  <si>
    <t>SNB928200943784</t>
  </si>
  <si>
    <t>Stadtwerke Ludwigslust-Grabow GmbH</t>
  </si>
  <si>
    <t>SNB928602915495</t>
  </si>
  <si>
    <t>Stadtwerke Hagenow GmbH</t>
  </si>
  <si>
    <t>SNB928759560869</t>
  </si>
  <si>
    <t>WEMAG Netz GmbH</t>
  </si>
  <si>
    <t>SNB929027950139</t>
  </si>
  <si>
    <t>Netzgesellschaft Potsdam GmbH</t>
  </si>
  <si>
    <t>SNB930067626847</t>
  </si>
  <si>
    <t>Greizer Energienetze GmbH</t>
  </si>
  <si>
    <t>SNB930525911119</t>
  </si>
  <si>
    <t>EGC Infrastruktur und Netz GmbH</t>
  </si>
  <si>
    <t>SNB931294328658</t>
  </si>
  <si>
    <t>Stadtwerke Neustadt an der Orla GmbH</t>
  </si>
  <si>
    <t>SNB931431136771</t>
  </si>
  <si>
    <t>Elektroenergieversorgung Cottbus GmbH</t>
  </si>
  <si>
    <t>SNB931986174853</t>
  </si>
  <si>
    <t>Stadtwerke Mühlhausen Netz GmbH</t>
  </si>
  <si>
    <t>SNB932006596143</t>
  </si>
  <si>
    <t>Sömmerdaer Energieversorgung GmbH</t>
  </si>
  <si>
    <t>SNB932107297727</t>
  </si>
  <si>
    <t>Stadtwerke Lutherstadt Wittenberg GmbH</t>
  </si>
  <si>
    <t>SNB932509765411</t>
  </si>
  <si>
    <t>Stadtwerke Teterow GmbH</t>
  </si>
  <si>
    <t>SNB933235634552</t>
  </si>
  <si>
    <t>Stadtwerke Torgau GmbH</t>
  </si>
  <si>
    <t>SNB933274941888</t>
  </si>
  <si>
    <t>Stadtwerke Weißenfels Energienetze GmbH</t>
  </si>
  <si>
    <t>SNB933459598975</t>
  </si>
  <si>
    <t>Netze Magdeburg GmbH</t>
  </si>
  <si>
    <t>SNB933869654360</t>
  </si>
  <si>
    <t>Stromkontor Rostock Port GmbH</t>
  </si>
  <si>
    <t>SNB934071779865</t>
  </si>
  <si>
    <t>OsthessenNetz GmbH</t>
  </si>
  <si>
    <t>SNB934355412402</t>
  </si>
  <si>
    <t>Havelstrom Zehdenick GmbH</t>
  </si>
  <si>
    <t>SNB934514392514</t>
  </si>
  <si>
    <t>Energie- und Wasserversorgung Altenburg GmbH</t>
  </si>
  <si>
    <t>SNB934984130722</t>
  </si>
  <si>
    <t>ewag kamenz Energie und Wasserversorgung Aktiengesellschaft Kamenz</t>
  </si>
  <si>
    <t>SNB935760057516</t>
  </si>
  <si>
    <t>Stadtwerke Suhl/Zella-Mehlis Netz GmbH</t>
  </si>
  <si>
    <t>SNB936461984224</t>
  </si>
  <si>
    <t>Stadtwerke Schönebeck GmbH - SWS -</t>
  </si>
  <si>
    <t>SNB936480897581</t>
  </si>
  <si>
    <t>Elektrizitätswerk Max Peissker</t>
  </si>
  <si>
    <t>SNB936769439815</t>
  </si>
  <si>
    <t>Stadtwerke Annaberg-Buchholz Energie AG</t>
  </si>
  <si>
    <t>SNB936940951426</t>
  </si>
  <si>
    <t>Überlandwerk Rhön GmbH</t>
  </si>
  <si>
    <t>SNB937001443546</t>
  </si>
  <si>
    <t>Stadtwerke Delitzsch GmbH</t>
  </si>
  <si>
    <t>SNB938672757734</t>
  </si>
  <si>
    <t>Stadtwerke Görlitz AG</t>
  </si>
  <si>
    <t>SNB939517994215</t>
  </si>
  <si>
    <t>NETZE Bad Langensalza GmbH</t>
  </si>
  <si>
    <t>SNB939624707241</t>
  </si>
  <si>
    <t>Neubrandenburger Stadtwerke GmbH</t>
  </si>
  <si>
    <t>SNB939724292715</t>
  </si>
  <si>
    <t>Stadtwerke Rostock Netzgesellschaft mbH</t>
  </si>
  <si>
    <t>SNB941081544895</t>
  </si>
  <si>
    <t>Stadtwerke Wittenberge GmbH</t>
  </si>
  <si>
    <t>SNB941283828373</t>
  </si>
  <si>
    <t>Stadtwerke Prenzlau GmbH</t>
  </si>
  <si>
    <t>SNB941314694489</t>
  </si>
  <si>
    <t>Stadtwerke Oelsnitz/V. GmbH</t>
  </si>
  <si>
    <t>SNB941690671609</t>
  </si>
  <si>
    <t>E.DIS Netz GmbH</t>
  </si>
  <si>
    <t>SNB942159258331</t>
  </si>
  <si>
    <t>Stadtwerke Schkeuditz GmbH</t>
  </si>
  <si>
    <t>SNB943531720705</t>
  </si>
  <si>
    <t>Städtische Betriebswerke Luckenwalde GmbH</t>
  </si>
  <si>
    <t>SNB943962034624</t>
  </si>
  <si>
    <t>Energie- und Wasserwerke Bautzen GmbH Energijowe a Wodowezawody Budysin</t>
  </si>
  <si>
    <t>SNB944962954653</t>
  </si>
  <si>
    <t>Stadtwerke Hettstedt GmbH</t>
  </si>
  <si>
    <t>SNB945861817537</t>
  </si>
  <si>
    <t>Stadtwerke Jena Netze GmbH</t>
  </si>
  <si>
    <t>SNB946013720880</t>
  </si>
  <si>
    <t>Städtische Werke Borna Netz GmbH</t>
  </si>
  <si>
    <t>SNB946425570127</t>
  </si>
  <si>
    <t>Stadtwerke Lutherstadt Eisleben GmbH</t>
  </si>
  <si>
    <t>SNB946612539746</t>
  </si>
  <si>
    <t>Versorgungsbetriebe Hoyerswerda GmbH</t>
  </si>
  <si>
    <t>SNB948470226516</t>
  </si>
  <si>
    <t>Stadtwerke Malchow</t>
  </si>
  <si>
    <t>SNB948816192529</t>
  </si>
  <si>
    <t>GeraNetz GmbH</t>
  </si>
  <si>
    <t>SNB948859455841</t>
  </si>
  <si>
    <t>Netz Leipzig GmbH</t>
  </si>
  <si>
    <t>SNB950262883869</t>
  </si>
  <si>
    <t>SWE Netz GmbH (Erfurt)</t>
  </si>
  <si>
    <t>SNB951105240061</t>
  </si>
  <si>
    <t>Stadtwerke Oranienburg GmbH</t>
  </si>
  <si>
    <t>SNB951305396193</t>
  </si>
  <si>
    <t>Stadtwerke Riesa GmbH</t>
  </si>
  <si>
    <t>SNB952677840789</t>
  </si>
  <si>
    <t>Stadtwerke Heilbad Heiligenstadt GmbH</t>
  </si>
  <si>
    <t>SNB953495670831</t>
  </si>
  <si>
    <t>EnR Energienetze Rudolstadt GmbH</t>
  </si>
  <si>
    <t>SNB953669866350</t>
  </si>
  <si>
    <t>Stadtwerke Bernburg GmbH</t>
  </si>
  <si>
    <t>SNB954281375657</t>
  </si>
  <si>
    <t>Dessauer Stromversorgung GmbH</t>
  </si>
  <si>
    <t>SNB954814647626</t>
  </si>
  <si>
    <t>Netzgesellschaft Frankfurt (Oder) mbH</t>
  </si>
  <si>
    <t>SNB957404386462</t>
  </si>
  <si>
    <t>Stadtwerke - Altm. Gas-, Wasseru.Elektrizitätswerke GmbH Stendal</t>
  </si>
  <si>
    <t>SNB957440824454</t>
  </si>
  <si>
    <t>Stadtwerke Velten GmbH</t>
  </si>
  <si>
    <t>SNB957549782006</t>
  </si>
  <si>
    <t>Stadtwerke Finsterwalde GmbH</t>
  </si>
  <si>
    <t>SNB957591716776</t>
  </si>
  <si>
    <t>Stadtwerke Aue - Bad Schlema GmbH</t>
  </si>
  <si>
    <t>SNB958237843443</t>
  </si>
  <si>
    <t>Saalfelder Energienetze GmbH</t>
  </si>
  <si>
    <t>SNB959120377328</t>
  </si>
  <si>
    <t>Stadtwerke Haldensleben GmbH</t>
  </si>
  <si>
    <t>SNB959176447266</t>
  </si>
  <si>
    <t>Nordhausen Netz GmbH</t>
  </si>
  <si>
    <t>SNB959567240391</t>
  </si>
  <si>
    <t>Stadtwerke Reichenbach/Vogtland GmbH</t>
  </si>
  <si>
    <t>SNB959966681252</t>
  </si>
  <si>
    <t>Stadtwerke Zittau GmbH</t>
  </si>
  <si>
    <t>SNB960729432592</t>
  </si>
  <si>
    <t>Stadtwerke Havelberg GmbH</t>
  </si>
  <si>
    <t>SNB961316124487</t>
  </si>
  <si>
    <t>Stadtwerke Gotha Netz GmbH</t>
  </si>
  <si>
    <t>SNB961833910969</t>
  </si>
  <si>
    <t>Stadtwerke Pasewalk GmbH</t>
  </si>
  <si>
    <t>SNB961943991735</t>
  </si>
  <si>
    <t>Stadtwerke Niesky GmbH</t>
  </si>
  <si>
    <t>SNB962389410347</t>
  </si>
  <si>
    <t>Stadtwerke Werdau GmbH</t>
  </si>
  <si>
    <t>SNB962890977544</t>
  </si>
  <si>
    <t>Stadtwerke Bernau GmbH</t>
  </si>
  <si>
    <t>SNB963070917732</t>
  </si>
  <si>
    <t>Stadtwerke Glauchau Dienstleistungsgesellschaft mbH</t>
  </si>
  <si>
    <t>SNB963792700889</t>
  </si>
  <si>
    <t>ENWG Energienetze Weimar GmbH &amp; Co. KG</t>
  </si>
  <si>
    <t>SNB963995572245</t>
  </si>
  <si>
    <t>REDINET Burgenland GmbH</t>
  </si>
  <si>
    <t>SNB964045995373</t>
  </si>
  <si>
    <t>Strom- und Gasnetz Wismar GmbH</t>
  </si>
  <si>
    <t>SNB964092397892</t>
  </si>
  <si>
    <t>ENRO Ludwigsfelde Netz GmbH</t>
  </si>
  <si>
    <t>SNB964659661008</t>
  </si>
  <si>
    <t>Stadtwerke Ilmenau GmbH</t>
  </si>
  <si>
    <t>SNB968295079586</t>
  </si>
  <si>
    <t>Stromnetz Hamburg GmbH</t>
  </si>
  <si>
    <t>SNB968914838013</t>
  </si>
  <si>
    <t>SachsenNetze HS.HD GmbH</t>
  </si>
  <si>
    <t>SNB970223838288</t>
  </si>
  <si>
    <t>Stadtwerke Quedlinburg GmbH</t>
  </si>
  <si>
    <t>SNB970821959712</t>
  </si>
  <si>
    <t>TEN Thüringer Energienetze GmbH &amp; Co. KG</t>
  </si>
  <si>
    <t>SNB971199523673</t>
  </si>
  <si>
    <t>StWB Stadtwerke Brandenburg an der Havel GmbH &amp; Co. KG</t>
  </si>
  <si>
    <t>SNB971345683381</t>
  </si>
  <si>
    <t>Stadtwerke Wolmirstedt GmbH</t>
  </si>
  <si>
    <t>SNB971770548286</t>
  </si>
  <si>
    <t>VersorgungsBetriebe Elbe GmbH</t>
  </si>
  <si>
    <t>SNB971962135690</t>
  </si>
  <si>
    <t>Infrastrukturbetrieb der Stadt Arneburg</t>
  </si>
  <si>
    <t>SNB973501936539</t>
  </si>
  <si>
    <t>Werraenergie GmbH</t>
  </si>
  <si>
    <t>SNB973505068113</t>
  </si>
  <si>
    <t>Stadtwerke Waren GmbH</t>
  </si>
  <si>
    <t>SNB974684403535</t>
  </si>
  <si>
    <t>Energiewerke Zeulenroda GmbH</t>
  </si>
  <si>
    <t>SNB974763887737</t>
  </si>
  <si>
    <t>Energieversorgung Inselsberg GmbH</t>
  </si>
  <si>
    <t>SNB975176329548</t>
  </si>
  <si>
    <t>Energieverbund Gierstädt GmbH</t>
  </si>
  <si>
    <t>SNB975846871759</t>
  </si>
  <si>
    <t>Stadtwerke Strausberg GmbH</t>
  </si>
  <si>
    <t>SNB976240506834</t>
  </si>
  <si>
    <t>Stadtwerke Stadtroda GmbH</t>
  </si>
  <si>
    <t>SNB976679550309</t>
  </si>
  <si>
    <t>Stadtwerke Döbeln GmbH</t>
  </si>
  <si>
    <t>SNB977174706994</t>
  </si>
  <si>
    <t>Stadtwerke Eilenburg GmbH</t>
  </si>
  <si>
    <t>SNB977374861035</t>
  </si>
  <si>
    <t>Halberstadtwerke GmbH</t>
  </si>
  <si>
    <t>SNB977641826996</t>
  </si>
  <si>
    <t>Verteilnetz Plauen GmbH</t>
  </si>
  <si>
    <t>SNB978051166283</t>
  </si>
  <si>
    <t>Netzgesellschaft Bitterfeld-Wolfen mbH</t>
  </si>
  <si>
    <t>SNB978071940108</t>
  </si>
  <si>
    <t>Technische Werke Naumburg GmbH</t>
  </si>
  <si>
    <t>SNB979269087643</t>
  </si>
  <si>
    <t>Stromnetz Berlin GmbH</t>
  </si>
  <si>
    <t>SNB979429791342</t>
  </si>
  <si>
    <t>Stadtwerke Schneeberg GmbH</t>
  </si>
  <si>
    <t>SNB980362940834</t>
  </si>
  <si>
    <t>Stromnetz24 GmbH</t>
  </si>
  <si>
    <t>SNB980808485264</t>
  </si>
  <si>
    <t>SachsenNetze GmbH</t>
  </si>
  <si>
    <t>SNB981122608278</t>
  </si>
  <si>
    <t>Stromkontor Netzgesellschaft mbH</t>
  </si>
  <si>
    <t>SNB981460842488</t>
  </si>
  <si>
    <t>Stromversorgung Angermünde GmbH</t>
  </si>
  <si>
    <t>SNB981597332487</t>
  </si>
  <si>
    <t>Fährhafen Sassnitz GmbH</t>
  </si>
  <si>
    <t>SNB982241851170</t>
  </si>
  <si>
    <t>Freitaler Stadtwerke GmbH</t>
  </si>
  <si>
    <t>SNB982722829230</t>
  </si>
  <si>
    <t>InfraLeuna GmbH</t>
  </si>
  <si>
    <t>SNB982934611074</t>
  </si>
  <si>
    <t>Energieversorgung Halle Netz GmbH</t>
  </si>
  <si>
    <t>SNB983029590205</t>
  </si>
  <si>
    <t>Stadtwerke Güstrow GmbH</t>
  </si>
  <si>
    <t>SNB983765888505</t>
  </si>
  <si>
    <t>Stadtwerke Ludwigsfelde GmbH</t>
  </si>
  <si>
    <t>SNB985072256732</t>
  </si>
  <si>
    <t>Stadtwerke Schwarzenberg GmbH</t>
  </si>
  <si>
    <t>SNB985993443181</t>
  </si>
  <si>
    <t>Stadtwerke Arnstadt Netz GmbH &amp; Co. KG</t>
  </si>
  <si>
    <t>SNB987317008403</t>
  </si>
  <si>
    <t>Netzgesellschaft Panketal GmbH</t>
  </si>
  <si>
    <t>SNB987483520273</t>
  </si>
  <si>
    <t>Stadtwerke Sondershausen Netz GmbH</t>
  </si>
  <si>
    <t>SNB988532040636</t>
  </si>
  <si>
    <t>PVU Energienetze GmbH</t>
  </si>
  <si>
    <t>SNB989700422711</t>
  </si>
  <si>
    <t>EVB Netze GmbH</t>
  </si>
  <si>
    <t>SNB990362338043</t>
  </si>
  <si>
    <t>Avacon Netz GmbH</t>
  </si>
  <si>
    <t>SNB990971435621</t>
  </si>
  <si>
    <t>Freiberger Stromversorgung GmbH</t>
  </si>
  <si>
    <t>SNB991689251534</t>
  </si>
  <si>
    <t>Stadtwerke Grevesmühlen GmbH</t>
  </si>
  <si>
    <t>SNB991836941189</t>
  </si>
  <si>
    <t>Stadtwerke Olbernhau GmbH</t>
  </si>
  <si>
    <t>SNB995034381532</t>
  </si>
  <si>
    <t>Stadtwerke Senftenberg GmbH</t>
  </si>
  <si>
    <t>SNB995332374861</t>
  </si>
  <si>
    <t>GETEC Quartier GmbH</t>
  </si>
  <si>
    <t>SNB999125588145</t>
  </si>
  <si>
    <t>Stadtwerke Parchim GmbH</t>
  </si>
  <si>
    <t>SNB982046657236</t>
  </si>
  <si>
    <t>50Hertz Transmission GmbH</t>
  </si>
  <si>
    <t>Regelzone Amprion (gesamt)</t>
  </si>
  <si>
    <t>SNB900123507953</t>
  </si>
  <si>
    <t>Stadtwerke Steinfurt GmbH</t>
  </si>
  <si>
    <t>SNB910696207785</t>
  </si>
  <si>
    <t>Teutoburger Energie Netzwerk eG</t>
  </si>
  <si>
    <t>SNB911081401368</t>
  </si>
  <si>
    <t>Aschaffenburger Versorgungs-GmbH</t>
  </si>
  <si>
    <t>SNB911144461377</t>
  </si>
  <si>
    <t>NGN NETZGESELLSCHAFT NIEDERRHEIN MBH</t>
  </si>
  <si>
    <t>SNB911521002599</t>
  </si>
  <si>
    <t>EnergieSüdwest Netz GmbH</t>
  </si>
  <si>
    <t>SNB911602541351</t>
  </si>
  <si>
    <t>Stadtwerke Backnang GmbH</t>
  </si>
  <si>
    <t>SNB911641710114</t>
  </si>
  <si>
    <t>Regionetz GmbH</t>
  </si>
  <si>
    <t>SNB911705062982</t>
  </si>
  <si>
    <t>LEW Verteilnetz GmbH</t>
  </si>
  <si>
    <t>SNB912063565672</t>
  </si>
  <si>
    <t>Stadtwerke Fröndenberg- Wickede GmbH</t>
  </si>
  <si>
    <t>SNB912239808732</t>
  </si>
  <si>
    <t>Rheinhessische Energie- und Wasserversorgungs-GmbH</t>
  </si>
  <si>
    <t>SNB912743424114</t>
  </si>
  <si>
    <t>Energie- und Wasserversorgung Hamm GmbH</t>
  </si>
  <si>
    <t>SNB913730249284</t>
  </si>
  <si>
    <t>Stadtwerke Iserlohn GmbH</t>
  </si>
  <si>
    <t>SNB913768089142</t>
  </si>
  <si>
    <t>EGC Energie- und Gebäudetechnik Control GmbH &amp; Co. KG</t>
  </si>
  <si>
    <t>SNB914306944756</t>
  </si>
  <si>
    <t>WSW Netz GmbH</t>
  </si>
  <si>
    <t>SNB914731268120</t>
  </si>
  <si>
    <t>MEGA Monheimer Elektrizitäts- und Gasversorgung GmbH</t>
  </si>
  <si>
    <t>SNB915100694458</t>
  </si>
  <si>
    <t>Energienetze Offenbach GmbH</t>
  </si>
  <si>
    <t>SNB916123648602</t>
  </si>
  <si>
    <t>Netze Duisburg GmbH</t>
  </si>
  <si>
    <t>SNB916617262147</t>
  </si>
  <si>
    <t>Gemeindewerke Rheinzabern</t>
  </si>
  <si>
    <t>SNB918097788087</t>
  </si>
  <si>
    <t>Stadtwerke Speyer GmbH</t>
  </si>
  <si>
    <t>SNB918156808725</t>
  </si>
  <si>
    <t>Stadtwerke Erkrath GmbH</t>
  </si>
  <si>
    <t>SNB918250928893</t>
  </si>
  <si>
    <t>Syna GmbH</t>
  </si>
  <si>
    <t>SNB918290153354</t>
  </si>
  <si>
    <t>Stadtwerke Bad Dürkheim GmbH</t>
  </si>
  <si>
    <t>SNB918576265276</t>
  </si>
  <si>
    <t>Bocholter Energie und Wasserversorgung GmbH</t>
  </si>
  <si>
    <t>SNB918689434309</t>
  </si>
  <si>
    <t>EVU Dahn</t>
  </si>
  <si>
    <t>SNB920357766414</t>
  </si>
  <si>
    <t>Leitungspartner GmbH</t>
  </si>
  <si>
    <t>SNB921299925846</t>
  </si>
  <si>
    <t>Stadtwerke Bad Bergzabern GmbH</t>
  </si>
  <si>
    <t>SNB921319639913</t>
  </si>
  <si>
    <t>Enervie Vernetzt GmbH</t>
  </si>
  <si>
    <t>SNB921550647487</t>
  </si>
  <si>
    <t>E-Werk Meckenheim/Pfalz</t>
  </si>
  <si>
    <t>SNB921816651920</t>
  </si>
  <si>
    <t>Stadtwerke Haltern am See GmbH</t>
  </si>
  <si>
    <t>SNB921897286493</t>
  </si>
  <si>
    <t>WESTNETZ GmbH</t>
  </si>
  <si>
    <t>SNB922030852827</t>
  </si>
  <si>
    <t>Stadtwerke EVB Huntetal Netz GmbH</t>
  </si>
  <si>
    <t>SNB922361841965</t>
  </si>
  <si>
    <t>Gemeindewerke Budenheim AöR</t>
  </si>
  <si>
    <t>SNB922514070884</t>
  </si>
  <si>
    <t>Stadtwerke Bliestal GmbH</t>
  </si>
  <si>
    <t>SNB922607376381</t>
  </si>
  <si>
    <t>Stadtwerke Bochum Netz GmbH</t>
  </si>
  <si>
    <t>SNB922774216633</t>
  </si>
  <si>
    <t>Stadtwerke Menden GmbH</t>
  </si>
  <si>
    <t>SNB923190544898</t>
  </si>
  <si>
    <t>Stadtwerke Zweibrücken GmbH</t>
  </si>
  <si>
    <t>SNB924477581384</t>
  </si>
  <si>
    <t>Rheinische NETZGesellschaft mbH</t>
  </si>
  <si>
    <t>SNB924659713978</t>
  </si>
  <si>
    <t>Stadtwerke Troisdorf GmbH</t>
  </si>
  <si>
    <t>SNB924685554682</t>
  </si>
  <si>
    <t>Stadtwerke Schifferstadt</t>
  </si>
  <si>
    <t>SNB924747450655</t>
  </si>
  <si>
    <t>EWR GmbH</t>
  </si>
  <si>
    <t>SNB925558752303</t>
  </si>
  <si>
    <t>Elektrizitätswerk Hindelang eG</t>
  </si>
  <si>
    <t>SNB925999725461</t>
  </si>
  <si>
    <t>Stadtwerke Neuwied GmbH</t>
  </si>
  <si>
    <t>SNB926394308747</t>
  </si>
  <si>
    <t>AllgäuNetz GmbH &amp; Co. KG</t>
  </si>
  <si>
    <t>SNB926470603247</t>
  </si>
  <si>
    <t>Stadtwerke St. Ingbert GmbH</t>
  </si>
  <si>
    <t>SNB926697076725</t>
  </si>
  <si>
    <t>Stadtwerke Dülmen GmbH</t>
  </si>
  <si>
    <t>SNB927498960503</t>
  </si>
  <si>
    <t>Bonn-Netz GmbH</t>
  </si>
  <si>
    <t>SNB929088252340</t>
  </si>
  <si>
    <t>Netzwerke Merzig GmbH</t>
  </si>
  <si>
    <t>SNB929663692172</t>
  </si>
  <si>
    <t>Stadtwerke Landsberg KU</t>
  </si>
  <si>
    <t>SNB929881052512</t>
  </si>
  <si>
    <t>Westfalen Weser Netz GmbH</t>
  </si>
  <si>
    <t>SNB930709120863</t>
  </si>
  <si>
    <t>Stadtwerke Versmold GmbH</t>
  </si>
  <si>
    <t>SNB931015724646</t>
  </si>
  <si>
    <t>Elektrizitätsgenossenschaft Oesterweg eG</t>
  </si>
  <si>
    <t>SNB931070025696</t>
  </si>
  <si>
    <t>Alliander Netz Heinsberg GmbH</t>
  </si>
  <si>
    <t>SNB931164620455</t>
  </si>
  <si>
    <t>SWV Regional GmbH</t>
  </si>
  <si>
    <t>SNB931546188436</t>
  </si>
  <si>
    <t>Netzgesellschaft Gütersloh mbH</t>
  </si>
  <si>
    <t>SNB931639626302</t>
  </si>
  <si>
    <t>Stadtwerke Hemer GmbH</t>
  </si>
  <si>
    <t>SNB931774737192</t>
  </si>
  <si>
    <t>Markt Stockstadt a. Main Gemeindewerke</t>
  </si>
  <si>
    <t>SNB931930462517</t>
  </si>
  <si>
    <t>Energieversorgung Rüsselsheim GmbH</t>
  </si>
  <si>
    <t>SNB932375556731</t>
  </si>
  <si>
    <t>Stadtwerke Ostmünsterland GmbH &amp; Co. KG</t>
  </si>
  <si>
    <t>SNB932516649124</t>
  </si>
  <si>
    <t>Energie- und Wasserversorgung Rheine GmbH</t>
  </si>
  <si>
    <t>SNB932788203468</t>
  </si>
  <si>
    <t>Stadtwerke Schwerte GmbH</t>
  </si>
  <si>
    <t>SNB933760214908</t>
  </si>
  <si>
    <t>Veolia Industriepark Deutschland GmbH</t>
  </si>
  <si>
    <t>SNB933767388565</t>
  </si>
  <si>
    <t>Netzgesellschaft Ahlen mbH</t>
  </si>
  <si>
    <t>SNB933956506145</t>
  </si>
  <si>
    <t>Netzgesellschaft Düsseldorf mbH</t>
  </si>
  <si>
    <t>SNB934068635945</t>
  </si>
  <si>
    <t>Stadtwerke Ulm/Neu-Ulm Netze GmbH</t>
  </si>
  <si>
    <t>SNB934185023519</t>
  </si>
  <si>
    <t>Netzgesellschaft Lübbecke mbH</t>
  </si>
  <si>
    <t>SNB934949020686</t>
  </si>
  <si>
    <t>Stadtwerke Gronau GmbH</t>
  </si>
  <si>
    <t>SNB934961797092</t>
  </si>
  <si>
    <t>Stadtwerke Ochtrup</t>
  </si>
  <si>
    <t>SNB935578300972</t>
  </si>
  <si>
    <t>TWL Netze GmbH</t>
  </si>
  <si>
    <t>SNB935600499711</t>
  </si>
  <si>
    <t>GSW Gemeinschaftsstadtwerke GmbH Kamen, Bönen, Bergkamen</t>
  </si>
  <si>
    <t>SNB935814055062</t>
  </si>
  <si>
    <t>Stadtwerke Kleve GmbH</t>
  </si>
  <si>
    <t>SNB940122004213</t>
  </si>
  <si>
    <t>Verteilnetze Energie Weißenhorn GmbH &amp; Co. KG</t>
  </si>
  <si>
    <t>SNB940133714842</t>
  </si>
  <si>
    <t>Creos Deutschland GmbH</t>
  </si>
  <si>
    <t>SNB940437318166</t>
  </si>
  <si>
    <t>NEW Netz GmbH</t>
  </si>
  <si>
    <t>SNB941004899811</t>
  </si>
  <si>
    <t>Stadtwerke Goch GmbH</t>
  </si>
  <si>
    <t>SNB941650885558</t>
  </si>
  <si>
    <t>VSE Verteilnetz GmbH</t>
  </si>
  <si>
    <t>SNB942111583372</t>
  </si>
  <si>
    <t>Stadtwerke Lünen GmbH</t>
  </si>
  <si>
    <t>SNB942173666990</t>
  </si>
  <si>
    <t>Energieversorgung Beckum GmbH &amp; Co. KG</t>
  </si>
  <si>
    <t>SNB942305388936</t>
  </si>
  <si>
    <t>Stadtwerke Neustadt an der Weinstraße GmbH</t>
  </si>
  <si>
    <t>SNB942804093577</t>
  </si>
  <si>
    <t>Queichtal Energie Offenbach Netz GmbH</t>
  </si>
  <si>
    <t>SNB943042904373</t>
  </si>
  <si>
    <t>Stadtwerke Kempen GmbH</t>
  </si>
  <si>
    <t>SNB943261073362</t>
  </si>
  <si>
    <t>Stadtwerke Sulzbach/Saar GmbH</t>
  </si>
  <si>
    <t>SNB943480673763</t>
  </si>
  <si>
    <t>Stadtwerke Coesfeld GmbH</t>
  </si>
  <si>
    <t>SNB943662886851</t>
  </si>
  <si>
    <t>SWO Netz GmbH</t>
  </si>
  <si>
    <t>SNB943841101959</t>
  </si>
  <si>
    <t>KEW Kommunale Energie- und Wasserversorgung AG</t>
  </si>
  <si>
    <t>SNB944057190867</t>
  </si>
  <si>
    <t>BEW Netze GmbH</t>
  </si>
  <si>
    <t>SNB944150243392</t>
  </si>
  <si>
    <t>Stadtwerke Unna GmbH</t>
  </si>
  <si>
    <t>SNB944294076061</t>
  </si>
  <si>
    <t>Stadtwerke Schüttorf-Emsbüren GmbH</t>
  </si>
  <si>
    <t>SNB945021456095</t>
  </si>
  <si>
    <t>Stadtwerke Kusel GmbH</t>
  </si>
  <si>
    <t>SNB945413736880</t>
  </si>
  <si>
    <t>Stadtwerke Völklingen Netz GmbH</t>
  </si>
  <si>
    <t>SNB945532057606</t>
  </si>
  <si>
    <t>nvb Nordhorner Versorgungsbetriebe GmbH</t>
  </si>
  <si>
    <t>SNB945750197795</t>
  </si>
  <si>
    <t>EVU Weilerbach</t>
  </si>
  <si>
    <t>SNB946885311919</t>
  </si>
  <si>
    <t>LokalWerke GmbH</t>
  </si>
  <si>
    <t>SNB947698671429</t>
  </si>
  <si>
    <t>Stadtwerke Dreieich GmbH</t>
  </si>
  <si>
    <t>SNB948741734467</t>
  </si>
  <si>
    <t>Stadtwerke Bad Wörishofen</t>
  </si>
  <si>
    <t>SNB950006175489</t>
  </si>
  <si>
    <t>SWTE Netz GmbH &amp; Co. KG</t>
  </si>
  <si>
    <t>SNB950584553167</t>
  </si>
  <si>
    <t>Stadtwerke Wiesbaden Netz GmbH</t>
  </si>
  <si>
    <t>SNB950724684287</t>
  </si>
  <si>
    <t>Gemeindewerke Dudenhofen</t>
  </si>
  <si>
    <t>SNB951760950909</t>
  </si>
  <si>
    <t>KEEP - Kommunale Eisenberger Energiepartner GmbH</t>
  </si>
  <si>
    <t>SNB953661539375</t>
  </si>
  <si>
    <t>Stadtwerke Ratingen GmbH</t>
  </si>
  <si>
    <t>SNB954537392643</t>
  </si>
  <si>
    <t>Stadtwerke Homburg GmbH</t>
  </si>
  <si>
    <t>SNB955001358523</t>
  </si>
  <si>
    <t>Stadtwerke Pirmasens Versorgungs GmbH</t>
  </si>
  <si>
    <t>SNB955266506998</t>
  </si>
  <si>
    <t>Stadtwerke Bramsche GmbH</t>
  </si>
  <si>
    <t>SNB955447118477</t>
  </si>
  <si>
    <t>Elektrizitätsgenossenschaft Dirmstein eG</t>
  </si>
  <si>
    <t>SNB955586052717</t>
  </si>
  <si>
    <t>Stadtwerke Bexbach GmbH</t>
  </si>
  <si>
    <t>SNB956923775696</t>
  </si>
  <si>
    <t>CPM Netz GmbH</t>
  </si>
  <si>
    <t>SNB956958990736</t>
  </si>
  <si>
    <t>e- netz Südhessen AG</t>
  </si>
  <si>
    <t>SNB956986612075</t>
  </si>
  <si>
    <t>Saerbecker Ver- und Entsorgungs- netzgesellschaft mbH</t>
  </si>
  <si>
    <t>SNB958070514050</t>
  </si>
  <si>
    <t>Stadtwerke Grünstadt GmbH</t>
  </si>
  <si>
    <t>SNB958077102830</t>
  </si>
  <si>
    <t>swa Netze GmbH</t>
  </si>
  <si>
    <t>SNB958416423039</t>
  </si>
  <si>
    <t>Stadtwerke Emsdetten GmbH</t>
  </si>
  <si>
    <t>SNB959523885956</t>
  </si>
  <si>
    <t>Mainzer Netze GmbH</t>
  </si>
  <si>
    <t>SNB959585826225</t>
  </si>
  <si>
    <t>Stadtwerke Lambrecht (Pfalz) GmbH</t>
  </si>
  <si>
    <t>SNB960797798422</t>
  </si>
  <si>
    <t>Stadtwerke Neu-Isenburg GmbH</t>
  </si>
  <si>
    <t>SNB960884494671</t>
  </si>
  <si>
    <t>InfraServ GmbH &amp; Co. Wiesbaden KG</t>
  </si>
  <si>
    <t>SNB961322866920</t>
  </si>
  <si>
    <t>Gemeindewerke Herxheim - Elektrizitätswerk -</t>
  </si>
  <si>
    <t>SNB961471621746</t>
  </si>
  <si>
    <t>Pfalzwerke Netz AG</t>
  </si>
  <si>
    <t>SNB961497906636</t>
  </si>
  <si>
    <t>GELSENWASSER Energienetze GmbH</t>
  </si>
  <si>
    <t>SNB961745390019</t>
  </si>
  <si>
    <t>Stadtwerke Frankenthal GmbH</t>
  </si>
  <si>
    <t>SNB963671951227</t>
  </si>
  <si>
    <t>Stadtwerke Herne AG</t>
  </si>
  <si>
    <t>SNB964262506406</t>
  </si>
  <si>
    <t>Stadtwerke Radevormwald GmbH</t>
  </si>
  <si>
    <t>SNB964592501355</t>
  </si>
  <si>
    <t>Hertener Stadtwerke GmbH</t>
  </si>
  <si>
    <t>SNB965107360993</t>
  </si>
  <si>
    <t>Stadtwerke Geldern Netz GmbH</t>
  </si>
  <si>
    <t>SNB965118678667</t>
  </si>
  <si>
    <t>Stadtwerke Soest GmbH</t>
  </si>
  <si>
    <t>SNB965281540327</t>
  </si>
  <si>
    <t>Energieversorgung Limburg GmbH</t>
  </si>
  <si>
    <t>SNB965379905076</t>
  </si>
  <si>
    <t>Stadtwerke Langen GmbH</t>
  </si>
  <si>
    <t>SNB966808200267</t>
  </si>
  <si>
    <t>Vereinigte Wertach-Elektrizitätswerke GmbH</t>
  </si>
  <si>
    <t>SNB966809778161</t>
  </si>
  <si>
    <t>Stadtwerke Groß-Gerau Versorgungs GmbH</t>
  </si>
  <si>
    <t>SNB966813503780</t>
  </si>
  <si>
    <t>SWT Stadtwerke Trier Versorgungs-GmbH</t>
  </si>
  <si>
    <t>SNB967148688999</t>
  </si>
  <si>
    <t>SWL Verteilungsnetzgesellschaft mbH</t>
  </si>
  <si>
    <t>SNB967794191157</t>
  </si>
  <si>
    <t>AVU Netz GmbH</t>
  </si>
  <si>
    <t>SNB968648650424</t>
  </si>
  <si>
    <t>Stadtwerke Wachenheim</t>
  </si>
  <si>
    <t>SNB968670865650</t>
  </si>
  <si>
    <t>GGEW, Gruppen-Gas- und Elektrizitätswerk Bergstraße AG</t>
  </si>
  <si>
    <t>SNB968694358282</t>
  </si>
  <si>
    <t>Stadtwerke Heiligenhaus GmbH</t>
  </si>
  <si>
    <t>SNB969058795651</t>
  </si>
  <si>
    <t>Stadtwerke Waiblingen GmbH</t>
  </si>
  <si>
    <t>SNB969068596941</t>
  </si>
  <si>
    <t>EWR Netz GmbH</t>
  </si>
  <si>
    <t>SNB969345305204</t>
  </si>
  <si>
    <t>WEV Warendorfer Energieversorgung GmbH</t>
  </si>
  <si>
    <t>SNB969362778135</t>
  </si>
  <si>
    <t>SWS Netze Solingen GmbH</t>
  </si>
  <si>
    <t>SNB969688824103</t>
  </si>
  <si>
    <t>Gemeindewerke Kirkel GmbH</t>
  </si>
  <si>
    <t>SNB969826201797</t>
  </si>
  <si>
    <t>Stadtwerke Hilden GmbH</t>
  </si>
  <si>
    <t>SNB971007500575</t>
  </si>
  <si>
    <t>Stadtwerke Witten GmbH</t>
  </si>
  <si>
    <t>SNB971155221315</t>
  </si>
  <si>
    <t>Flughafen Köln/Bonn GmbH</t>
  </si>
  <si>
    <t>SNB971169136186</t>
  </si>
  <si>
    <t>Weißachtal-Kraftwerke eG</t>
  </si>
  <si>
    <t>SNB971311555230</t>
  </si>
  <si>
    <t>EAM Netz GmbH</t>
  </si>
  <si>
    <t>SNB971503120734</t>
  </si>
  <si>
    <t>Stadtwerke Service Meerbusch Willich GmbH &amp; Co. KG</t>
  </si>
  <si>
    <t>SNB972040623122</t>
  </si>
  <si>
    <t>Stadtwerke Annweiler</t>
  </si>
  <si>
    <t>SNB972046955654</t>
  </si>
  <si>
    <t>Stadtwerke Harsewinkel GmbH</t>
  </si>
  <si>
    <t>SNB973074326355</t>
  </si>
  <si>
    <t>ELE Verteilnetz GmbH</t>
  </si>
  <si>
    <t>SNB973356062049</t>
  </si>
  <si>
    <t>Bad Honnef AG</t>
  </si>
  <si>
    <t>SNB973672371320</t>
  </si>
  <si>
    <t>Stadtwerke Jülich GmbH</t>
  </si>
  <si>
    <t>SNB974492211483</t>
  </si>
  <si>
    <t>Stadtwerke Velbert GmbH</t>
  </si>
  <si>
    <t>SNB974556654430</t>
  </si>
  <si>
    <t>Donau-Stadtwerke Dillingen-Lauingen</t>
  </si>
  <si>
    <t>SNB974739102161</t>
  </si>
  <si>
    <t>T.W.O. Technische Werke Osning GmbH</t>
  </si>
  <si>
    <t>SNB975680234468</t>
  </si>
  <si>
    <t>Stadtwerke Witten  Mittelspannungsnetz GmbH</t>
  </si>
  <si>
    <t>SNB976379598847</t>
  </si>
  <si>
    <t>energis-Netzgesellschaft mbH</t>
  </si>
  <si>
    <t>SNB976890256486</t>
  </si>
  <si>
    <t>Amprion GmbH</t>
  </si>
  <si>
    <t>SNB977481237679</t>
  </si>
  <si>
    <t>Stadtwerke Georgsmarienhütte Netz GmbH</t>
  </si>
  <si>
    <t>SNB977535807001</t>
  </si>
  <si>
    <t>Infraserv Netze GmbH</t>
  </si>
  <si>
    <t>SNB977716315769</t>
  </si>
  <si>
    <t>enwor Netz GmbH</t>
  </si>
  <si>
    <t>SNB978108787379</t>
  </si>
  <si>
    <t>NHL Netzgesellschaft Heilbronner Land GmbH &amp; Co. KG</t>
  </si>
  <si>
    <t>SNB978730380269</t>
  </si>
  <si>
    <t>Stadtwerke Ludwigsburg-Kornwestheim GmbH</t>
  </si>
  <si>
    <t>SNB979326623005</t>
  </si>
  <si>
    <t>Stadtwerke Rhede GmbH</t>
  </si>
  <si>
    <t>SNB979980141082</t>
  </si>
  <si>
    <t>Stadtwerke Werl GmbH</t>
  </si>
  <si>
    <t>SNB980055629275</t>
  </si>
  <si>
    <t>Energienetze Mittelrhein GmbH &amp; Co. KG</t>
  </si>
  <si>
    <t>SNB980883363112</t>
  </si>
  <si>
    <t>Stadtnetze Münster GmbH</t>
  </si>
  <si>
    <t>SNB981060961299</t>
  </si>
  <si>
    <t>Dortmunder Netz GmbH</t>
  </si>
  <si>
    <t>SNB981335690930</t>
  </si>
  <si>
    <t>Stadtwerke Andernach Energie GmbH</t>
  </si>
  <si>
    <t>SNB982030394239</t>
  </si>
  <si>
    <t>Stadtwerke Lingen GmbH</t>
  </si>
  <si>
    <t>SNB982049301273</t>
  </si>
  <si>
    <t>Stadtwerke Germersheim GmbH</t>
  </si>
  <si>
    <t>SNB982394830312</t>
  </si>
  <si>
    <t>SWK Stadtwerke Kaiserslautern Versorgungs-AG</t>
  </si>
  <si>
    <t>SNB982432856366</t>
  </si>
  <si>
    <t>Stadtwerke Borken/Westf. GmbH</t>
  </si>
  <si>
    <t>SNB983315496327</t>
  </si>
  <si>
    <t>Ahrtal-Werke GmbH</t>
  </si>
  <si>
    <t>SNB983444187332</t>
  </si>
  <si>
    <t>Stadtwerke Brühl GmbH</t>
  </si>
  <si>
    <t>SNB983526428810</t>
  </si>
  <si>
    <t>Mainnetz GmbH</t>
  </si>
  <si>
    <t>SNB983792571722</t>
  </si>
  <si>
    <t>Gemeindewerke Wadgassen GmbH</t>
  </si>
  <si>
    <t>SNB984995121813</t>
  </si>
  <si>
    <t>Elektrizitätsgenossenschaft Hasbergen eG</t>
  </si>
  <si>
    <t>SNB985098042388</t>
  </si>
  <si>
    <t>Stadtwerke Lippstadt GmbH</t>
  </si>
  <si>
    <t>SNB985347645049</t>
  </si>
  <si>
    <t>Stadtwerke Nettetal GmbH</t>
  </si>
  <si>
    <t>SNB985382489820</t>
  </si>
  <si>
    <t>Stadtwerke Saarbrücken Netz AG</t>
  </si>
  <si>
    <t>SNB985431470335</t>
  </si>
  <si>
    <t>Stadtwerke GmbH Bad Kreuznach</t>
  </si>
  <si>
    <t>SNB985871274975</t>
  </si>
  <si>
    <t>Kommunalunternehmen  Gemeindewerke Peißenberg</t>
  </si>
  <si>
    <t>SNB986042567117</t>
  </si>
  <si>
    <t>Stadtwerke Mühlheim am Main GmbH</t>
  </si>
  <si>
    <t>SNB986190606218</t>
  </si>
  <si>
    <t>Stadtwerke Emmerich GmbH</t>
  </si>
  <si>
    <t>SNB986403410816</t>
  </si>
  <si>
    <t>Elektrizitätsgenossenschaft Rettenberg eG</t>
  </si>
  <si>
    <t>SNB986931195988</t>
  </si>
  <si>
    <t>Gemeindewerke Enkenbach-Alsenborn</t>
  </si>
  <si>
    <t>SNB987153361809</t>
  </si>
  <si>
    <t>Gemeindewerke Nümbrecht GmbH</t>
  </si>
  <si>
    <t>SNB987451707521</t>
  </si>
  <si>
    <t>Elektrizitätswerk Bruchmühlbach-Miesau</t>
  </si>
  <si>
    <t>SNB987569421388</t>
  </si>
  <si>
    <t>Stadtwerke Ramstein-Miesenbach GmbH</t>
  </si>
  <si>
    <t>SNB989025785690</t>
  </si>
  <si>
    <t>SSW Netz GmbH</t>
  </si>
  <si>
    <t>SNB990174285078</t>
  </si>
  <si>
    <t>BIGGE ENERGIE GmbH &amp; Co. KG</t>
  </si>
  <si>
    <t>SNB990887002092</t>
  </si>
  <si>
    <t>Thüga Energienetze GmbH</t>
  </si>
  <si>
    <t>SNB991381724831</t>
  </si>
  <si>
    <t>Fürstlich Fugger von Glött`sche E-Werks GmbH &amp; Co. KG</t>
  </si>
  <si>
    <t>SNB991400668603</t>
  </si>
  <si>
    <t>Gemeindewerke Haßloch GmbH</t>
  </si>
  <si>
    <t>SNB991561247815</t>
  </si>
  <si>
    <t>Stadtwerke Dillingen/Saar Netzgesellschaft mbH</t>
  </si>
  <si>
    <t>SNB992672107807</t>
  </si>
  <si>
    <t>Oberhausener Netzgesellschaft mbH</t>
  </si>
  <si>
    <t>SNB993724515038</t>
  </si>
  <si>
    <t>Gemeindewerke Grefrath GmbH</t>
  </si>
  <si>
    <t>SNB994887596117</t>
  </si>
  <si>
    <t>Solvay Chemicals GmbH</t>
  </si>
  <si>
    <t>SNB998044089535</t>
  </si>
  <si>
    <t>Stadtwerke Greven GmbH</t>
  </si>
  <si>
    <t>Regelzone TenneT (gesamt)</t>
  </si>
  <si>
    <t>Aschaffenburger Versorgungs GmbH</t>
  </si>
  <si>
    <t>SNB963282434775</t>
  </si>
  <si>
    <t>Bauer Netz GmbH &amp; Co. KG</t>
  </si>
  <si>
    <t>SNB940352624434</t>
  </si>
  <si>
    <t>Bayernwerk Netz GmbH</t>
  </si>
  <si>
    <t>SNB918516395612</t>
  </si>
  <si>
    <t>Bielefelder Netz GmbH</t>
  </si>
  <si>
    <t>SNB910395619643</t>
  </si>
  <si>
    <t>Blomberg Netz GmbH &amp; Co. KG</t>
  </si>
  <si>
    <t>SNB926644622999</t>
  </si>
  <si>
    <t>Braunschweiger Netz GmbH (BS|Netz) (BS Energy Netz GmbH)</t>
  </si>
  <si>
    <t>SNB972511582064</t>
  </si>
  <si>
    <t>Butzbacher Netzbetriebe GmbH &amp; Co. KG</t>
  </si>
  <si>
    <t>SNB955238223991</t>
  </si>
  <si>
    <t>Celle-Uelzen Netz GmbH (SVO Energie GmbH)</t>
  </si>
  <si>
    <t>SNB916672506194</t>
  </si>
  <si>
    <t>Cramer-Mühle GmbH &amp; Co. KG</t>
  </si>
  <si>
    <t>SNB962011640685</t>
  </si>
  <si>
    <t>EGF EnergieGesellschaft Frankenberg mbH</t>
  </si>
  <si>
    <t>SNB943806148289</t>
  </si>
  <si>
    <t>Eichenmüller GmbH &amp; Co. KG</t>
  </si>
  <si>
    <t>SNB945768616967</t>
  </si>
  <si>
    <t>Eichsfelder Energie- und Wasserversorgungsgesellschaft mbH</t>
  </si>
  <si>
    <t>SNB975801091031</t>
  </si>
  <si>
    <t>Elektrizitätsgenossenschaft Ohlstadt e. G.</t>
  </si>
  <si>
    <t>SNB950882682972</t>
  </si>
  <si>
    <t>Elektrizitäts-Genossenschaft Schonstett eG</t>
  </si>
  <si>
    <t>SNB935303204162</t>
  </si>
  <si>
    <t>Elektrizitäts-Genossenschaft Tacherting-Feichten e.G.</t>
  </si>
  <si>
    <t>SNB988606051575</t>
  </si>
  <si>
    <t>Elektrizitätsgenossenschaft Unterneukirchen eG</t>
  </si>
  <si>
    <t>SNB930134015819</t>
  </si>
  <si>
    <t>Elektrizitätsgenossenschaft Vogling &amp; Angrenzer eG</t>
  </si>
  <si>
    <t>SNB930558787330</t>
  </si>
  <si>
    <t>Elektrizitäts-Versorgungs-Genossenschaft Perlesreut eG</t>
  </si>
  <si>
    <t>SNB916328839515</t>
  </si>
  <si>
    <t>Elektrizitätswerk Diessen Stadler GmbH</t>
  </si>
  <si>
    <t>SNB970340354654</t>
  </si>
  <si>
    <t>Elektrizitätswerk Georg Grandl e.K.</t>
  </si>
  <si>
    <t>SNB965998184692</t>
  </si>
  <si>
    <t>Elektrizitätswerk Goldbach-Hösbach GmbH &amp; Co. KG</t>
  </si>
  <si>
    <t>SNB916008519201</t>
  </si>
  <si>
    <t>Elektrizitäts-Werk Ottersberg</t>
  </si>
  <si>
    <t>SNB921080203146</t>
  </si>
  <si>
    <t>Elektrizitätswerk Rohmund GmbH</t>
  </si>
  <si>
    <t>SNB929383206369</t>
  </si>
  <si>
    <t>Elektrizitätswerk Simbach GmbH</t>
  </si>
  <si>
    <t>SNB910882213224</t>
  </si>
  <si>
    <t>Elektrizitätswerk Stern KG Bad Endorf</t>
  </si>
  <si>
    <t>SNB928258126528</t>
  </si>
  <si>
    <t>Elektrizitätswerk Tegernsee Carl Miller KG</t>
  </si>
  <si>
    <t>SNB917593691679</t>
  </si>
  <si>
    <t>Elektrizitätswerk Unterwössen Döllerer &amp; Greimel Netz GmbH &amp; Co. KG</t>
  </si>
  <si>
    <t>SNB988980270319</t>
  </si>
  <si>
    <t>Elektrizitätswerk Wörth/Donau Rupert Heider &amp; Co.</t>
  </si>
  <si>
    <t>SNB913866241817</t>
  </si>
  <si>
    <t>EMB Energieversorgung Miltenberg-Bürgstadt GmbH &amp; Co. KG</t>
  </si>
  <si>
    <t>SNB952566530197</t>
  </si>
  <si>
    <t>EnBW Mainfrankenpark GmbH (vorm. Utility Service Center Main-Franken-Park GmbH)</t>
  </si>
  <si>
    <t>SNB971746988153</t>
  </si>
  <si>
    <t>enercity Netz GmbH</t>
  </si>
  <si>
    <t>SNB921626387354</t>
  </si>
  <si>
    <t>Energie- und Wassergesellschaft mbH</t>
  </si>
  <si>
    <t>SNB936172924014</t>
  </si>
  <si>
    <t>Energie Waldeck-Frankenberg GmbH (EWF)</t>
  </si>
  <si>
    <t>SNB914735995145</t>
  </si>
  <si>
    <t>Energiegenossenschaft für Wittmund eG</t>
  </si>
  <si>
    <t>SNB994111700501</t>
  </si>
  <si>
    <t>Energienetze Bayern GmbH</t>
  </si>
  <si>
    <t>SNB913576376151</t>
  </si>
  <si>
    <t>Energieversorgung Alzenau GmbH</t>
  </si>
  <si>
    <t>SNB932388577952</t>
  </si>
  <si>
    <t>Energieversorgung Dahlenburg-Bleckede AG</t>
  </si>
  <si>
    <t>SNB943915605062</t>
  </si>
  <si>
    <t>Energieversorgung Gemünden GmbH</t>
  </si>
  <si>
    <t>SNB991797615686</t>
  </si>
  <si>
    <t>Energieversorgung Lohr-Karlstadt und Umgebung GmbH &amp; Co. KG</t>
  </si>
  <si>
    <t>SNB986363918520</t>
  </si>
  <si>
    <t>Energieversorgung Putzbrunn GmbH &amp; Co. KG</t>
  </si>
  <si>
    <t>SNB911696239035</t>
  </si>
  <si>
    <t>Energieversorgung Selb-Marktredwitz GmbH</t>
  </si>
  <si>
    <t>SNB994749019716</t>
  </si>
  <si>
    <t>Energieversorgung Sylt GmbH</t>
  </si>
  <si>
    <t>SNB967982606159</t>
  </si>
  <si>
    <t>Erlanger Stadtwerke AG</t>
  </si>
  <si>
    <t>SNB929575518928</t>
  </si>
  <si>
    <t>EUROGATE Technical Services GmbH</t>
  </si>
  <si>
    <t>SNB985172238775</t>
  </si>
  <si>
    <t>EVE Netz GmbH (EVE Energieversorgung Elbtalaue GmbH)</t>
  </si>
  <si>
    <t>SNB980449174619</t>
  </si>
  <si>
    <t>EVI Energieversorgung Hildesheim GmbH &amp; Co. KG</t>
  </si>
  <si>
    <t>SNB989583209836</t>
  </si>
  <si>
    <t>EVU der Gemeinde Gochsheim</t>
  </si>
  <si>
    <t>SNB924535591034</t>
  </si>
  <si>
    <t>EVU Späth e.K.</t>
  </si>
  <si>
    <t>SNB951051725711</t>
  </si>
  <si>
    <t>EWE NETZ GmbH</t>
  </si>
  <si>
    <t>SNB978963778161</t>
  </si>
  <si>
    <t>e-werk Sachsenwald GmbH (Reinbek-Wentorf)</t>
  </si>
  <si>
    <t>SNB927892816017</t>
  </si>
  <si>
    <t>E-Werk Schweiger OHG</t>
  </si>
  <si>
    <t>SNB978299965228</t>
  </si>
  <si>
    <t>E-Werke Haniel Haimhausen GmbH &amp; Co. KG (vormals: E-Werke Haniel Haimhausen OHG)</t>
  </si>
  <si>
    <t>SNB969483935394</t>
  </si>
  <si>
    <t>E-Werke Reutte GmbH &amp; Co. KG</t>
  </si>
  <si>
    <t>SNB936468720238</t>
  </si>
  <si>
    <t>ew-schmid gmbh</t>
  </si>
  <si>
    <t>SNB911838879365</t>
  </si>
  <si>
    <t>ews-Netz GmbH (Wahlstedt/Bad Segeberg)</t>
  </si>
  <si>
    <t>SNB940297211072</t>
  </si>
  <si>
    <t>EZV Energie- und Service GmbH &amp; Co. KG Untermain</t>
  </si>
  <si>
    <t>SNB944723161733</t>
  </si>
  <si>
    <t>Feuchter Gemeindewerke GmbH</t>
  </si>
  <si>
    <t>SNB914149166902</t>
  </si>
  <si>
    <t>Fischereihafen-Betriebsgesellschaft mbH</t>
  </si>
  <si>
    <t>SNB977384143473</t>
  </si>
  <si>
    <t>Freisinger Stadtwerke Versorgungs-GmbH</t>
  </si>
  <si>
    <t>SNB942824437573</t>
  </si>
  <si>
    <t>Gemeinde Heroldsbach - Stromversorgung -</t>
  </si>
  <si>
    <t>SNB914092143906</t>
  </si>
  <si>
    <t>Gemeindewerke Bayerisch Gmain</t>
  </si>
  <si>
    <t>SNB957268511697</t>
  </si>
  <si>
    <t>Gemeindewerke Bovenden GmbH &amp; Co. KG</t>
  </si>
  <si>
    <t>SNB991410365127</t>
  </si>
  <si>
    <t>Gemeindewerke Ebersdorf</t>
  </si>
  <si>
    <t>SNB947727983103</t>
  </si>
  <si>
    <t>Gemeindewerke Frammersbach</t>
  </si>
  <si>
    <t>SNB926937565941</t>
  </si>
  <si>
    <t>Gemeindewerke Garmisch-Partenkirchen</t>
  </si>
  <si>
    <t>SNB966216072913</t>
  </si>
  <si>
    <t>Gemeindewerke Georgensgmünd</t>
  </si>
  <si>
    <t>SNB962736090291</t>
  </si>
  <si>
    <t>Gemeindewerke Großkrotzenburg GmbH</t>
  </si>
  <si>
    <t>SNB928557841498</t>
  </si>
  <si>
    <t>Gemeindewerke Halstenbek</t>
  </si>
  <si>
    <t>SNB971174411018</t>
  </si>
  <si>
    <t>Gemeindewerke Heikendorf AöR</t>
  </si>
  <si>
    <t>SNB924819944297</t>
  </si>
  <si>
    <t>Gemeindewerke Holzkirchen GmbH</t>
  </si>
  <si>
    <t>SNB962006136537</t>
  </si>
  <si>
    <t>Gemeindewerke Kahl Versorgungsgesellschaft mbH</t>
  </si>
  <si>
    <t>SNB981193584808</t>
  </si>
  <si>
    <t>Gemeindewerke Kiefersfelden</t>
  </si>
  <si>
    <t>SNB955706777742</t>
  </si>
  <si>
    <t>Gemeindewerke Lam</t>
  </si>
  <si>
    <t>SNB958561375085</t>
  </si>
  <si>
    <t>Gemeindewerke Markt Lichtenau</t>
  </si>
  <si>
    <t>SNB984571613121</t>
  </si>
  <si>
    <t>Gemeindewerke Neuendettelsau</t>
  </si>
  <si>
    <t>SNB950777700255</t>
  </si>
  <si>
    <t>Gemeindewerke Oberaudorf</t>
  </si>
  <si>
    <t>SNB915728555230</t>
  </si>
  <si>
    <t>Gemeindewerke Pleinfeld</t>
  </si>
  <si>
    <t>SNB962756415364</t>
  </si>
  <si>
    <t>Gemeindewerke Rückersdorf</t>
  </si>
  <si>
    <t>SNB981972152532</t>
  </si>
  <si>
    <t>Gemeindewerke Schönkirchen</t>
  </si>
  <si>
    <t>SNB944419421783</t>
  </si>
  <si>
    <t>Gemeindewerke Schwarzenbruck GmbH</t>
  </si>
  <si>
    <t>SNB916657570554</t>
  </si>
  <si>
    <t>Gemeindewerke Steinhagen GmbH</t>
  </si>
  <si>
    <t>SNB976297675927</t>
  </si>
  <si>
    <t>Gemeindewerke Waging am See</t>
  </si>
  <si>
    <t>SNB964137069203</t>
  </si>
  <si>
    <t>Gemeindewerke Wendelstein KU</t>
  </si>
  <si>
    <t>SNB945187645647</t>
  </si>
  <si>
    <t>Gemeindewerke Wildeck</t>
  </si>
  <si>
    <t>SNB987795519491</t>
  </si>
  <si>
    <t>Gemeindliche Stromversorgung Röttenbach</t>
  </si>
  <si>
    <t>SNB925878615876</t>
  </si>
  <si>
    <t>Gemeindliche Werke Hengersberg</t>
  </si>
  <si>
    <t>SNB920157746937</t>
  </si>
  <si>
    <t>GEW Wilhelmshaven GmbH</t>
  </si>
  <si>
    <t>SNB919208961290</t>
  </si>
  <si>
    <t>Gewerbepark Nürnberg-Feucht Versorgungs- und Abwasserentsorgungs GmbH</t>
  </si>
  <si>
    <t>SNB967068117678</t>
  </si>
  <si>
    <t>gKU oberes Egertal (ehem. Stadtwerke Weißenstadt)</t>
  </si>
  <si>
    <t>SNB985729975610</t>
  </si>
  <si>
    <t>Hanau Netz GmbH</t>
  </si>
  <si>
    <t>SNB984607096621</t>
  </si>
  <si>
    <t>Harz Energie Netz GmbH</t>
  </si>
  <si>
    <t>SNB930312838582</t>
  </si>
  <si>
    <t>Herzo Werke GmbH</t>
  </si>
  <si>
    <t>SNB982085566391</t>
  </si>
  <si>
    <t>HEWA, Hersbrucker Energie- und Wasserversorgung GmbH</t>
  </si>
  <si>
    <t>SNB911960309587</t>
  </si>
  <si>
    <t>infra fürth gmbh</t>
  </si>
  <si>
    <t>SNB913273314623</t>
  </si>
  <si>
    <t>KBG Kraftstrom-Bezugsgenossenschaft Homberg e.G.</t>
  </si>
  <si>
    <t>SNB964573708865</t>
  </si>
  <si>
    <t>KEW Karwendel Energie und Wasser GmbH</t>
  </si>
  <si>
    <t>SNB986580518855</t>
  </si>
  <si>
    <t>KommEnergie GmbH</t>
  </si>
  <si>
    <t>SNB972153058149</t>
  </si>
  <si>
    <t>Kommunale Energienetze Inn-Salzach GmbH &amp; Co. KG (Mühldorf, EVIS)</t>
  </si>
  <si>
    <t>SNB974053451990</t>
  </si>
  <si>
    <t>Kommunalunternehmen Leutershausen</t>
  </si>
  <si>
    <t>SNB990329664031</t>
  </si>
  <si>
    <t>Kommunalunternehmen Stadtwerke Klingenberg (AöR)</t>
  </si>
  <si>
    <t>SNB987171059405</t>
  </si>
  <si>
    <t>Kraftwerk Farchant A. Poettinger &amp; Co. KG</t>
  </si>
  <si>
    <t>SNB937858140285</t>
  </si>
  <si>
    <t>Kreiswerke Main-Kinzig GmbH (Gelnhausen)</t>
  </si>
  <si>
    <t>SNB922161652860</t>
  </si>
  <si>
    <t>KWH Netz GmbH</t>
  </si>
  <si>
    <t>SNB952845016893</t>
  </si>
  <si>
    <t>LeineNetz GmbH</t>
  </si>
  <si>
    <t>SNB922269370765</t>
  </si>
  <si>
    <t>Licht- und Kraftwerke Helmbrechts</t>
  </si>
  <si>
    <t>SNB943319305469</t>
  </si>
  <si>
    <t>Licht-, Kraft- und Wasserwerke Kitzingen GmbH</t>
  </si>
  <si>
    <t>SNB957862279702</t>
  </si>
  <si>
    <t>LSW Netz GmbH &amp; Co. KG</t>
  </si>
  <si>
    <t>SNB915316807789</t>
  </si>
  <si>
    <t>Mainfranken Netze GmbH (ehem. SW Würzburg)</t>
  </si>
  <si>
    <t>SNB943571241628</t>
  </si>
  <si>
    <t>Maintal-Werke GmbH</t>
  </si>
  <si>
    <t>SNB997826747014</t>
  </si>
  <si>
    <t>Markt Egloffstein</t>
  </si>
  <si>
    <t>SNB932489723517</t>
  </si>
  <si>
    <t>Markt Obernzell</t>
  </si>
  <si>
    <t>SNB946958756494</t>
  </si>
  <si>
    <t>Markt Wilhermsdorf</t>
  </si>
  <si>
    <t>SNB906862380628</t>
  </si>
  <si>
    <t>Mittelhessen Netz GmbH</t>
  </si>
  <si>
    <t>SNB973875583315</t>
  </si>
  <si>
    <t>N-ERGIE Netz GmbH</t>
  </si>
  <si>
    <t>SNB920393062051</t>
  </si>
  <si>
    <t>NordNetz GmbH</t>
  </si>
  <si>
    <t>SNB931610892481</t>
  </si>
  <si>
    <t>Nordseeheilbad Borkum GmbH</t>
  </si>
  <si>
    <t>SNB921899277833</t>
  </si>
  <si>
    <t>NRM Netzdienste Rhein-Main GmbH (Frankfurt)</t>
  </si>
  <si>
    <t>SNB949124413085</t>
  </si>
  <si>
    <t>Obermaier und Gerg Grundstücksverwaltung KG</t>
  </si>
  <si>
    <t>SNB959255155907</t>
  </si>
  <si>
    <t>Osterholzer Stadtwerke GmbH &amp; Co. KG</t>
  </si>
  <si>
    <t>OsthessenNetz GmbH (ÜWAG Netz GmbH)</t>
  </si>
  <si>
    <t>SNB969534177940</t>
  </si>
  <si>
    <t>ovag Netz GmbH</t>
  </si>
  <si>
    <t>SNB941929592729</t>
  </si>
  <si>
    <t>Regensburg Netz GmbH</t>
  </si>
  <si>
    <t>SNB917014884420</t>
  </si>
  <si>
    <t>Regionalwerke Wolfhager Land GmbH</t>
  </si>
  <si>
    <t>SNB976863966633</t>
  </si>
  <si>
    <t>Rothmoser GmbH &amp; Co. KG</t>
  </si>
  <si>
    <t>SNB958337664054</t>
  </si>
  <si>
    <t>Rupert Buchauer E-Werk &amp; Elektroinstallation</t>
  </si>
  <si>
    <t>SNB953868012787</t>
  </si>
  <si>
    <t>Schleswiger Stadtwerke GmbH</t>
  </si>
  <si>
    <t>SNB919861978666</t>
  </si>
  <si>
    <t>Schleswig-Holstein Netz AG (E.ON Hanse AG)</t>
  </si>
  <si>
    <t>SNB950960779068</t>
  </si>
  <si>
    <t>SEW Stromversorgungs-GmbH</t>
  </si>
  <si>
    <t>SNB931823254809</t>
  </si>
  <si>
    <t>Stadt Burgbernheim</t>
  </si>
  <si>
    <t>SNB935482852901</t>
  </si>
  <si>
    <t>Städtische Werke Netz + Service GmbH</t>
  </si>
  <si>
    <t>SNB964046129302</t>
  </si>
  <si>
    <t>Stadtwerk Haßfurt GmbH</t>
  </si>
  <si>
    <t>SNB942257679137</t>
  </si>
  <si>
    <t>Stadtwerke Achim AG</t>
  </si>
  <si>
    <t>SNB947092763157</t>
  </si>
  <si>
    <t>Stadtwerke Altdorf GmbH</t>
  </si>
  <si>
    <t>SNB978191145308</t>
  </si>
  <si>
    <t>Stadtwerke Amberg Versorgungs GmbH</t>
  </si>
  <si>
    <t>SNB937406641264</t>
  </si>
  <si>
    <t>Stadtwerke Ansbach GmbH</t>
  </si>
  <si>
    <t>SNB939779591900</t>
  </si>
  <si>
    <t>Stadtwerke Bad Aibling</t>
  </si>
  <si>
    <t>SNB960502792271</t>
  </si>
  <si>
    <t>Stadtwerke Bad Bramstedt Netz GmbH</t>
  </si>
  <si>
    <t>SNB983359308570</t>
  </si>
  <si>
    <t>Stadtwerke Bad Brückenau GmbH</t>
  </si>
  <si>
    <t>SNB924330086940</t>
  </si>
  <si>
    <t>Stadtwerke Bad Harzburg GmbH</t>
  </si>
  <si>
    <t>SNB968949417344</t>
  </si>
  <si>
    <t>Stadtwerke Bad Hersfeld GmbH</t>
  </si>
  <si>
    <t>SNB911031559460</t>
  </si>
  <si>
    <t>Stadtwerke Bad Kissingen GmbH</t>
  </si>
  <si>
    <t>SNB941424038838</t>
  </si>
  <si>
    <t>Stadtwerke Bad Nauheim GmbH</t>
  </si>
  <si>
    <t>SNB977253144464</t>
  </si>
  <si>
    <t>Stadtwerke Bad Neustadt a. d. Saale</t>
  </si>
  <si>
    <t>SNB984060961757</t>
  </si>
  <si>
    <t>Stadtwerke Bad Pyrmont GmbH</t>
  </si>
  <si>
    <t>SNB958672501014</t>
  </si>
  <si>
    <t>Stadtwerke Bad Reichenhall KU</t>
  </si>
  <si>
    <t>SNB967186419241</t>
  </si>
  <si>
    <t>Stadtwerke Bad Rodach</t>
  </si>
  <si>
    <t>SNB967958627669</t>
  </si>
  <si>
    <t>Stadtwerke Bad Sachsa GmbH</t>
  </si>
  <si>
    <t>SNB948413721931</t>
  </si>
  <si>
    <t>Stadtwerke Bad Salzuflen GmbH</t>
  </si>
  <si>
    <t>SNB949422762892</t>
  </si>
  <si>
    <t>Stadtwerke Bad Sooden-Allendorf</t>
  </si>
  <si>
    <t>SNB982671807549</t>
  </si>
  <si>
    <t>Stadtwerke Bad Tölz GmbH</t>
  </si>
  <si>
    <t>SNB959373877170</t>
  </si>
  <si>
    <t>Stadtwerke Bad Vilbel GmbH</t>
  </si>
  <si>
    <t>SNB963795614626</t>
  </si>
  <si>
    <t>Stadtwerke Bad Windsheim</t>
  </si>
  <si>
    <t>SNB956377097702</t>
  </si>
  <si>
    <t>Stadtwerke Baiersdorf KU</t>
  </si>
  <si>
    <t>SNB949646353012</t>
  </si>
  <si>
    <t>Stadtwerke Bamberg Energie- und Wasserversorgungs GmbH</t>
  </si>
  <si>
    <t>SNB913346629968</t>
  </si>
  <si>
    <t>Stadtwerke Barmstedt</t>
  </si>
  <si>
    <t>SNB967782555602</t>
  </si>
  <si>
    <t>Stadtwerke Bayreuth Energie und Wasser GmbH</t>
  </si>
  <si>
    <t>SNB959513498364</t>
  </si>
  <si>
    <t>Stadtwerke Bebra GmbH</t>
  </si>
  <si>
    <t>SNB982380015723</t>
  </si>
  <si>
    <t>Stadtwerke Bogen GmbH</t>
  </si>
  <si>
    <t>SNB930423383254</t>
  </si>
  <si>
    <t>Stadtwerke Böhmetal GmbH</t>
  </si>
  <si>
    <t>SNB951835062254</t>
  </si>
  <si>
    <t>Stadtwerke Brunsbüttel GmbH</t>
  </si>
  <si>
    <t>SNB968489334224</t>
  </si>
  <si>
    <t>Stadtwerke Buchholz in der Nordheide GmbH</t>
  </si>
  <si>
    <t>SNB949369515353</t>
  </si>
  <si>
    <t>Stadtwerke Burgdorf Netz GmbH</t>
  </si>
  <si>
    <t>SNB974547197724</t>
  </si>
  <si>
    <t>Stadtwerke Buxtehude GmbH</t>
  </si>
  <si>
    <t>SNB990522725676</t>
  </si>
  <si>
    <t>Stadtwerke Cham GmbH</t>
  </si>
  <si>
    <t>SNB952939058372</t>
  </si>
  <si>
    <t>Stadtwerke Clausthal-Zellerfeld GmbH</t>
  </si>
  <si>
    <t>SNB945149216045</t>
  </si>
  <si>
    <t>Stadtwerke Dachau</t>
  </si>
  <si>
    <t>SNB924793953759</t>
  </si>
  <si>
    <t>Stadtwerke Deggendorf GmbH</t>
  </si>
  <si>
    <t>SNB924774487556</t>
  </si>
  <si>
    <t>Stadtwerke Detmold GmbH</t>
  </si>
  <si>
    <t>SNB977581070640</t>
  </si>
  <si>
    <t>Stadtwerke Dettelbach</t>
  </si>
  <si>
    <t>SNB944601935326</t>
  </si>
  <si>
    <t>Stadtwerke Dingolfing GmbH</t>
  </si>
  <si>
    <t>SNB925050442719</t>
  </si>
  <si>
    <t>Stadtwerke Dorfen GmbH</t>
  </si>
  <si>
    <t>SNB914522191989</t>
  </si>
  <si>
    <t>Stadtwerke Ebermannstadt Versorgungsbetriebe GmbH</t>
  </si>
  <si>
    <t>SNB968646876970</t>
  </si>
  <si>
    <t>Stadtwerke Eckernförde GmbH</t>
  </si>
  <si>
    <t>SNB971076036227</t>
  </si>
  <si>
    <t>Stadtwerke Eichstätt Versorgungs-GmbH</t>
  </si>
  <si>
    <t>SNB965692805121</t>
  </si>
  <si>
    <t>Stadtwerke Einbeck GmbH</t>
  </si>
  <si>
    <t>SNB996768145988</t>
  </si>
  <si>
    <t>Stadtwerke Elm-Lappwald GmbH</t>
  </si>
  <si>
    <t>SNB916743652645</t>
  </si>
  <si>
    <t>Stadtwerke Elmshorn</t>
  </si>
  <si>
    <t>SNB941183960449</t>
  </si>
  <si>
    <t>Stadtwerke Emden GmbH</t>
  </si>
  <si>
    <t>SNB940847187345</t>
  </si>
  <si>
    <t>Stadtwerke Eschwege GmbH</t>
  </si>
  <si>
    <t>SNB937094451244</t>
  </si>
  <si>
    <t>Stadtwerke Eutin GmbH</t>
  </si>
  <si>
    <t>SNB921471558077</t>
  </si>
  <si>
    <t>Stadtwerke Feuchtwangen</t>
  </si>
  <si>
    <t>SNB922220582657</t>
  </si>
  <si>
    <t>Stadtwerke Flensburg GmbH</t>
  </si>
  <si>
    <t>SNB996457394093</t>
  </si>
  <si>
    <t>Stadtwerke Forchheim GmbH</t>
  </si>
  <si>
    <t>SNB985701689504</t>
  </si>
  <si>
    <t>Stadtwerke Fürstenfeldbruck GmbH</t>
  </si>
  <si>
    <t>SNB914668240749</t>
  </si>
  <si>
    <t>Stadtwerke Furth im Wald GmbH &amp; Co. KG</t>
  </si>
  <si>
    <t>SNB960882503184</t>
  </si>
  <si>
    <t>Stadtwerke Geesthacht GmbH</t>
  </si>
  <si>
    <t>SNB980181102130</t>
  </si>
  <si>
    <t>Stadtwerke Glückstadt GmbH</t>
  </si>
  <si>
    <t>SNB953794435957</t>
  </si>
  <si>
    <t>Stadtwerke Gunzenhausen GmbH</t>
  </si>
  <si>
    <t>SNB945552907998</t>
  </si>
  <si>
    <t>Stadtwerke Haiger</t>
  </si>
  <si>
    <t>SNB981984960101</t>
  </si>
  <si>
    <t>Stadtwerke Hameln Weserbergland GmbH (vormals: GWS Stadtwerke Hameln GmbH)</t>
  </si>
  <si>
    <t>SNB916711029424</t>
  </si>
  <si>
    <t>Stadtwerke Hammelburg GmbH</t>
  </si>
  <si>
    <t>SNB953938790515</t>
  </si>
  <si>
    <t>Stadtwerke Heide GmbH</t>
  </si>
  <si>
    <t>SNB980412578185</t>
  </si>
  <si>
    <t>Stadtwerke Heilsbronn</t>
  </si>
  <si>
    <t>SNB939428749966</t>
  </si>
  <si>
    <t>Stadtwerke Hemau</t>
  </si>
  <si>
    <t>SNB939653726848</t>
  </si>
  <si>
    <t>Stadtwerke Herborn GmbH</t>
  </si>
  <si>
    <t>SNB977206503256</t>
  </si>
  <si>
    <t>Stadtwerke Hof Energie+Wasser GmbH</t>
  </si>
  <si>
    <t>SNB958680286002</t>
  </si>
  <si>
    <t>Stadtwerke Hollfeld</t>
  </si>
  <si>
    <t>SNB964375043041</t>
  </si>
  <si>
    <t>Stadtwerke Hünfeld GmbH</t>
  </si>
  <si>
    <t>SNB950336540445</t>
  </si>
  <si>
    <t>Stadtwerke Husum Netz GmbH</t>
  </si>
  <si>
    <t>SNB911347846643</t>
  </si>
  <si>
    <t>Stadtwerke Ingolstadt Netze GmbH</t>
  </si>
  <si>
    <t>SNB946137378622</t>
  </si>
  <si>
    <t>Stadtwerke Itzehoe GmbH</t>
  </si>
  <si>
    <t>SNB933013692798</t>
  </si>
  <si>
    <t>Stadtwerke Kaltenkirchen GmbH</t>
  </si>
  <si>
    <t>SNB965500640463</t>
  </si>
  <si>
    <t>STADTWERKE KELHEIM GmbH &amp; Co KG</t>
  </si>
  <si>
    <t>SNB963499807249</t>
  </si>
  <si>
    <t>Stadtwerke Landau a.d. Isar</t>
  </si>
  <si>
    <t>SNB928992067729</t>
  </si>
  <si>
    <t>Stadtwerke Landshut</t>
  </si>
  <si>
    <t>SNB935738221819</t>
  </si>
  <si>
    <t>Stadtwerke Langenzenn</t>
  </si>
  <si>
    <t>SNB980345455409</t>
  </si>
  <si>
    <t>Stadtwerke Lauterbach GmbH</t>
  </si>
  <si>
    <t>SNB950039201827</t>
  </si>
  <si>
    <t>Stadtwerke Lehrte GmbH</t>
  </si>
  <si>
    <t>SNB946090906887</t>
  </si>
  <si>
    <t>Stadtwerke Leine-Solling GmbH</t>
  </si>
  <si>
    <t>SNB967075358620</t>
  </si>
  <si>
    <t>Stadtwerke Lemgo GmbH</t>
  </si>
  <si>
    <t>SNB916255659316</t>
  </si>
  <si>
    <t>Stadtwerke Lippe-Weser Service GmbH &amp; Co. KG</t>
  </si>
  <si>
    <t>SNB972740218178</t>
  </si>
  <si>
    <t>Stadtwerke Marburg GmbH</t>
  </si>
  <si>
    <t>SNB956741146944</t>
  </si>
  <si>
    <t>Stadtwerke Münchberg</t>
  </si>
  <si>
    <t>SNB973056451075</t>
  </si>
  <si>
    <t>Stadtwerke Munster-Bispingen GmbH</t>
  </si>
  <si>
    <t>SNB980054996408</t>
  </si>
  <si>
    <t>Stadtwerke Neuburg an der Donau</t>
  </si>
  <si>
    <t>SNB989365725226</t>
  </si>
  <si>
    <t>Stadtwerke Neumarkt i.d.OPf. Energie GmbH</t>
  </si>
  <si>
    <t>SNB955718588763</t>
  </si>
  <si>
    <t>Stadtwerke Neunburg vorm Wald Strom GmbH</t>
  </si>
  <si>
    <t>SNB965315499379</t>
  </si>
  <si>
    <t>Stadtwerke Neustadt a.d. Aisch GmbH</t>
  </si>
  <si>
    <t>SNB988769717073</t>
  </si>
  <si>
    <t>Stadtwerke Neustadt a.d. Donau</t>
  </si>
  <si>
    <t>SNB933386930565</t>
  </si>
  <si>
    <t>Stadtwerke Neustadt in Holstein</t>
  </si>
  <si>
    <t>SNB932374739180</t>
  </si>
  <si>
    <t>Stadtwerke Norderney GmbH</t>
  </si>
  <si>
    <t>SNB985965721965</t>
  </si>
  <si>
    <t>Stadtwerke Norderstedt</t>
  </si>
  <si>
    <t>SNB951791941969</t>
  </si>
  <si>
    <t>Stadtwerke Nordfriesland-Netz GmbH</t>
  </si>
  <si>
    <t>SNB960060046328</t>
  </si>
  <si>
    <t>Stadtwerke Northeim GmbH</t>
  </si>
  <si>
    <t>SNB965813404431</t>
  </si>
  <si>
    <t>Stadtwerke Nortorf AöR</t>
  </si>
  <si>
    <t>SNB967490557615</t>
  </si>
  <si>
    <t>Stadtwerke Oerlinghausen GmbH</t>
  </si>
  <si>
    <t>SNB940478286561</t>
  </si>
  <si>
    <t>Stadtwerke Olching Stromnetz GmbH &amp; Co. KG</t>
  </si>
  <si>
    <t>SNB975581504646</t>
  </si>
  <si>
    <t>Stadtwerke Oldenburg in Holstein GmbH</t>
  </si>
  <si>
    <t>SNB954662803168</t>
  </si>
  <si>
    <t>Stadtwerke Pappenheim GmbH</t>
  </si>
  <si>
    <t>SNB917625393281</t>
  </si>
  <si>
    <t>Stadtwerke Passau GmbH</t>
  </si>
  <si>
    <t>SNB954026274702</t>
  </si>
  <si>
    <t>Stadtwerke Peine GmbH</t>
  </si>
  <si>
    <t>SNB955607007702</t>
  </si>
  <si>
    <t>Stadtwerke Pfarrkirchen</t>
  </si>
  <si>
    <t>SNB927533168369</t>
  </si>
  <si>
    <t>Stadtwerke Pinneberg GmbH</t>
  </si>
  <si>
    <t>SNB917615238004</t>
  </si>
  <si>
    <t>Stadtwerke Plattling</t>
  </si>
  <si>
    <t>SNB948134408678</t>
  </si>
  <si>
    <t>Stadtwerke Quickborn GmbH</t>
  </si>
  <si>
    <t>SNB926119738552</t>
  </si>
  <si>
    <t>Stadtwerke Rendsburg GmbH</t>
  </si>
  <si>
    <t>SNB924409922308</t>
  </si>
  <si>
    <t>Stadtwerke Rinteln GmbH</t>
  </si>
  <si>
    <t>SNB988838479086</t>
  </si>
  <si>
    <t>Stadtwerke Rosenheim Netze GmbH</t>
  </si>
  <si>
    <t>SNB976170444053</t>
  </si>
  <si>
    <t>Stadtwerke Rotenburg (Wümme) GmbH</t>
  </si>
  <si>
    <t>SNB927574397889</t>
  </si>
  <si>
    <t>Stadtwerke Roth</t>
  </si>
  <si>
    <t>SNB964802985821</t>
  </si>
  <si>
    <t>Stadtwerke Röthenbach a.d. Pegnitz GmbH</t>
  </si>
  <si>
    <t>SNB979202870318</t>
  </si>
  <si>
    <t>Stadtwerke Rothenburg o. d. T. GmbH</t>
  </si>
  <si>
    <t>SNB924120395771</t>
  </si>
  <si>
    <t>Stadtwerke Scheinfeld</t>
  </si>
  <si>
    <t>SNB987617847795</t>
  </si>
  <si>
    <t>Stadtwerke Schlitz</t>
  </si>
  <si>
    <t>SNB950028563172</t>
  </si>
  <si>
    <t>Stadtwerke Schneverdingen-Neuenkirchen GmbH</t>
  </si>
  <si>
    <t>SNB962110557570</t>
  </si>
  <si>
    <t>Stadtwerke Schwabach GmbH</t>
  </si>
  <si>
    <t>SNB946717964085</t>
  </si>
  <si>
    <t>Stadtwerke Schwarzenbach a.d. Saale</t>
  </si>
  <si>
    <t>SNB922811950100</t>
  </si>
  <si>
    <t>Stadtwerke Schweinfurt GmbH</t>
  </si>
  <si>
    <t>SNB960280760097</t>
  </si>
  <si>
    <t>Stadtwerke Schwentinental GmbH (Raisdorf)</t>
  </si>
  <si>
    <t>SNB947030954821</t>
  </si>
  <si>
    <t>Stadtwerke Soltau GmbH &amp; Co. KG</t>
  </si>
  <si>
    <t>SNB954187049256</t>
  </si>
  <si>
    <t>Stadtwerke Springe GmbH</t>
  </si>
  <si>
    <t>SNB975659838086</t>
  </si>
  <si>
    <t>Stadtwerke Stade GmbH</t>
  </si>
  <si>
    <t>SNB943984165313</t>
  </si>
  <si>
    <t>Stadtwerke Stein GmbH &amp; Co. KG</t>
  </si>
  <si>
    <t>SNB971641248901</t>
  </si>
  <si>
    <t>Stadtwerke Straubing Strom und Gas GmbH</t>
  </si>
  <si>
    <t>SNB938620426132</t>
  </si>
  <si>
    <t>Stadtwerke Tirschenreuth</t>
  </si>
  <si>
    <t>SNB914767582221</t>
  </si>
  <si>
    <t>Stadtwerke Tornesch-Netz GmbH</t>
  </si>
  <si>
    <t>SNB940718804685</t>
  </si>
  <si>
    <t>Stadtwerke Traunstein GmbH &amp; Co. KG</t>
  </si>
  <si>
    <t>SNB976987786759</t>
  </si>
  <si>
    <t>Stadtwerke Treuchtlingen KU</t>
  </si>
  <si>
    <t>SNB914963192408</t>
  </si>
  <si>
    <t>Stadtwerke Trostberg GmbH &amp; Co. KG</t>
  </si>
  <si>
    <t>SNB965557517831</t>
  </si>
  <si>
    <t>Stadtwerke Uelzen GmbH</t>
  </si>
  <si>
    <t>SNB947683785568</t>
  </si>
  <si>
    <t>Stadtwerke Uffenheim</t>
  </si>
  <si>
    <t>SNB925861098273</t>
  </si>
  <si>
    <t>Stadtwerke Uslar GmbH</t>
  </si>
  <si>
    <t>SNB962996832648</t>
  </si>
  <si>
    <t>Stadtwerke Verden GmbH</t>
  </si>
  <si>
    <t>SNB932685335767</t>
  </si>
  <si>
    <t>Stadtwerke Vilsbiburg</t>
  </si>
  <si>
    <t>SNB967967636034</t>
  </si>
  <si>
    <t>Stadtwerke Vilshofen GmbH</t>
  </si>
  <si>
    <t>SNB991263248615</t>
  </si>
  <si>
    <t>Stadtwerke Vlotho Stromnetz GmbH</t>
  </si>
  <si>
    <t>SNB985206131959</t>
  </si>
  <si>
    <t>Stadtwerke Waldkirchen</t>
  </si>
  <si>
    <t>SNB960416123321</t>
  </si>
  <si>
    <t>Stadtwerke Waldkraiburg GmbH</t>
  </si>
  <si>
    <t>SNB971196250442</t>
  </si>
  <si>
    <t>Stadtwerke Waldmünchen</t>
  </si>
  <si>
    <t>SNB911692402044</t>
  </si>
  <si>
    <t>Stadtwerke Warburg GmbH</t>
  </si>
  <si>
    <t>SNB929073868471</t>
  </si>
  <si>
    <t>Stadtwerke Wasserburg a. Inn</t>
  </si>
  <si>
    <t>SNB975283859389</t>
  </si>
  <si>
    <t>Stadtwerke Wedel GmbH</t>
  </si>
  <si>
    <t>SNB926480464456</t>
  </si>
  <si>
    <t>Stadtwerke Weilburg GmbH</t>
  </si>
  <si>
    <t>SNB965819408044</t>
  </si>
  <si>
    <t>Stadtwerke Weißenburg GmbH</t>
  </si>
  <si>
    <t>SNB922051401837</t>
  </si>
  <si>
    <t>Stadtwerke Wertheim GmbH</t>
  </si>
  <si>
    <t>SNB919230329570</t>
  </si>
  <si>
    <t>Stadtwerke Wilster</t>
  </si>
  <si>
    <t>SNB957988771050</t>
  </si>
  <si>
    <t>Stadtwerke Windsbach</t>
  </si>
  <si>
    <t>SNB972723368326</t>
  </si>
  <si>
    <t>Stadtwerke Winsen (Luhe) GmbH</t>
  </si>
  <si>
    <t>SNB937722627607</t>
  </si>
  <si>
    <t>Stadtwerke Witzenhausen GmbH</t>
  </si>
  <si>
    <t>SNB983546347757</t>
  </si>
  <si>
    <t>Stadtwerke Wolfenbüttel GmbH</t>
  </si>
  <si>
    <t>SNB935626894156</t>
  </si>
  <si>
    <t>Stadtwerke Zeil a. Main</t>
  </si>
  <si>
    <t>SNB980783618473</t>
  </si>
  <si>
    <t>Stadtwerke Zeven GmbH</t>
  </si>
  <si>
    <t>SNB931316685899</t>
  </si>
  <si>
    <t>Stadtwerke Zirndorf GmbH</t>
  </si>
  <si>
    <t>SNB924332586844</t>
  </si>
  <si>
    <t>Stadtwerke Zwiesel</t>
  </si>
  <si>
    <t>SNB947514936855</t>
  </si>
  <si>
    <t>Stromnetz Kulmbach GmbH &amp; Co. KG</t>
  </si>
  <si>
    <t>SNB986482940686</t>
  </si>
  <si>
    <t>Stromnetz Weiden i. d. OPf. GmbH &amp; Co. KG</t>
  </si>
  <si>
    <t>SNB929262647085</t>
  </si>
  <si>
    <t>Stromnetz Weilheim GmbH &amp; Co. KG</t>
  </si>
  <si>
    <t>SNB939431117011</t>
  </si>
  <si>
    <t>Stromversorgung Inzell e.G.</t>
  </si>
  <si>
    <t>SNB911969765803</t>
  </si>
  <si>
    <t>Stromversorgung Neunkirchen GmbH</t>
  </si>
  <si>
    <t>SNB916151866986</t>
  </si>
  <si>
    <t>Stromversorgung Pfaffenhofen a. d. Ilm GmbH &amp; Co. KG</t>
  </si>
  <si>
    <t>SNB955248518643</t>
  </si>
  <si>
    <t>Stromversorgung Schierling eG</t>
  </si>
  <si>
    <t>SNB941555074781</t>
  </si>
  <si>
    <t>Stromversorgung Seebruck eG</t>
  </si>
  <si>
    <t>SNB984334051054</t>
  </si>
  <si>
    <t>strotög GmbH Strom für Töging</t>
  </si>
  <si>
    <t>SNB957209230809</t>
  </si>
  <si>
    <t>StWL Städtische Werke Lauf a.d. Pegnitz GmbH</t>
  </si>
  <si>
    <t>SNB968862623211</t>
  </si>
  <si>
    <t>SÜC Energie und H2O GmbH</t>
  </si>
  <si>
    <t>SNB983964953738</t>
  </si>
  <si>
    <t>SVH Stromversorgung Haar GmbH</t>
  </si>
  <si>
    <t>SNB919067474511</t>
  </si>
  <si>
    <t>SVI - Stromversorgung Ismaning GmbH</t>
  </si>
  <si>
    <t>SNB973742186519</t>
  </si>
  <si>
    <t>SW Kiel Netz GmbH</t>
  </si>
  <si>
    <t>SNB928340368768</t>
  </si>
  <si>
    <t>SWB Stadtwerke Biedenkopf GmbH</t>
  </si>
  <si>
    <t>SNB990562890006</t>
  </si>
  <si>
    <t>SWD Stadtwerke Dinkelsbühl</t>
  </si>
  <si>
    <t>SNB969473762610</t>
  </si>
  <si>
    <t>SWM Infrastruktur GmbH &amp; Co. KG</t>
  </si>
  <si>
    <t>SNB947270211210</t>
  </si>
  <si>
    <t>SWN Stadtwerke Neustadt GmbH (Coburg)</t>
  </si>
  <si>
    <t>SNB981113965977</t>
  </si>
  <si>
    <t>SWR Energie GmbH (Rödental)</t>
  </si>
  <si>
    <t>SNB967812386411</t>
  </si>
  <si>
    <t>SWW Wunsiedel GmbH</t>
  </si>
  <si>
    <t>T.W.O Technische Werke Osning GmbH</t>
  </si>
  <si>
    <t>SNB970033313272</t>
  </si>
  <si>
    <t>TenneT TSO GmbH</t>
  </si>
  <si>
    <t>SNB983425156814</t>
  </si>
  <si>
    <t>TraveNetz GmbH (ehem. Netz Lübeck)</t>
  </si>
  <si>
    <t>SNB957632855181</t>
  </si>
  <si>
    <t>Überlandwerk Erding GmbH &amp; Co. KG</t>
  </si>
  <si>
    <t>SNB910956210043</t>
  </si>
  <si>
    <t>Überlandwerk Leinetal GmbH</t>
  </si>
  <si>
    <t>SNB917454122557</t>
  </si>
  <si>
    <t>Überlandzentrale Wörth/l.- Altheim Netz AG</t>
  </si>
  <si>
    <t>SNB929185184919</t>
  </si>
  <si>
    <t>ÜZ Mainfranken eG</t>
  </si>
  <si>
    <t>SNB931064958931</t>
  </si>
  <si>
    <t>Vereinigte Stadtwerke Netz GmbH</t>
  </si>
  <si>
    <t>SNB982713229933</t>
  </si>
  <si>
    <t>Versorgungsbetrieb Waldbüttelbrunn GmbH</t>
  </si>
  <si>
    <t>SNB973519584647</t>
  </si>
  <si>
    <t>Versorgungsbetriebe Bordesholm GmbH</t>
  </si>
  <si>
    <t>Versorgungsbetriebe Elbe GmbH (Lauenburg)</t>
  </si>
  <si>
    <t>SNB917574266223</t>
  </si>
  <si>
    <t>Versorgungsbetriebe Hann. Münden GmbH</t>
  </si>
  <si>
    <t>SNB934967462406</t>
  </si>
  <si>
    <t>Versorgungsbetriebe Kronshagen GmbH</t>
  </si>
  <si>
    <t>SNB946115797155</t>
  </si>
  <si>
    <t>Versorgungsbetriebe Zellingen</t>
  </si>
  <si>
    <t>SNB946373984786</t>
  </si>
  <si>
    <t>Wendelsteinbahn Verteilnetz GmbH</t>
  </si>
  <si>
    <t>SNB942238573102</t>
  </si>
  <si>
    <t>wesernetz Bremen GmbH</t>
  </si>
  <si>
    <t>SNB985704986426</t>
  </si>
  <si>
    <t>wesernetz Bremerhaven GmbH</t>
  </si>
  <si>
    <t>Westnetz GmbH</t>
  </si>
  <si>
    <t>SNB919649671758</t>
  </si>
  <si>
    <t>Wirtschaftsbetriebe der Stadt Norden GmbH</t>
  </si>
  <si>
    <t>SNB928184287881</t>
  </si>
  <si>
    <t>BTT Bauteam Tretzel GmbH</t>
  </si>
  <si>
    <t>SNB942732578894</t>
  </si>
  <si>
    <t>InfraServ Gendorf Netze GmbH</t>
  </si>
  <si>
    <t>SNB974647435931</t>
  </si>
  <si>
    <t>Mainsite GmbH &amp; Co. KG</t>
  </si>
  <si>
    <t>SNB930122681040</t>
  </si>
  <si>
    <t>werkkraft GmbH</t>
  </si>
  <si>
    <t>E-Werke Reutte GmbH &amp; Co. KG (Netz Buching-Trauchgau)</t>
  </si>
  <si>
    <t>Regelzone TransnetBW (gesamt)</t>
  </si>
  <si>
    <t>SNB910224319560</t>
  </si>
  <si>
    <t>WeilerWärme eG</t>
  </si>
  <si>
    <t>SNB910950265032</t>
  </si>
  <si>
    <t>Stadtwerke Bietigheim-Bissingen GmbH</t>
  </si>
  <si>
    <t>SNB910995561328</t>
  </si>
  <si>
    <t>Energieversorgung Filstal GmbH &amp; Co. KG</t>
  </si>
  <si>
    <t>SNB940436967099</t>
  </si>
  <si>
    <t>Gemeindewerke Niefern-Öschelbronn</t>
  </si>
  <si>
    <t>SNB913244202027</t>
  </si>
  <si>
    <t>Stadtwerke Bretten GmbH</t>
  </si>
  <si>
    <t>SNB913289502922</t>
  </si>
  <si>
    <t>eneREGIO GmbH</t>
  </si>
  <si>
    <t>SNB913832420338</t>
  </si>
  <si>
    <t>Elektrizitätswerk Wennenmühle Schörger GmbH &amp; Co. KG</t>
  </si>
  <si>
    <t>SNB913992545742</t>
  </si>
  <si>
    <t>Überlandwerk Mittelbaden GmbH &amp; Co. KG</t>
  </si>
  <si>
    <t>SNB914273329792</t>
  </si>
  <si>
    <t>Stadtwerke Rastatt GmbH</t>
  </si>
  <si>
    <t>SNB914946450877</t>
  </si>
  <si>
    <t>Stadtwerke Bühl GmbH</t>
  </si>
  <si>
    <t>SNB915030239484</t>
  </si>
  <si>
    <t>Netzbetrieb Hirschberg GmbH &amp; Co.KG</t>
  </si>
  <si>
    <t>SNB915686229082</t>
  </si>
  <si>
    <t>GWS Gemeindewerke Sinzheim GmbH &amp; Co. KG</t>
  </si>
  <si>
    <t>SNB916927144072</t>
  </si>
  <si>
    <t>Stadtwerke Villingen-Schwenningen GmbH</t>
  </si>
  <si>
    <t>SNB920730809172</t>
  </si>
  <si>
    <t>Stadtwerke Waldkirch GmbH</t>
  </si>
  <si>
    <t>SNB921611512679</t>
  </si>
  <si>
    <t>Energieversorgung Südbaar GmbH &amp; Co. KG</t>
  </si>
  <si>
    <t>SNB921631931771</t>
  </si>
  <si>
    <t>Elektrizitätsnetze Allgäu GmbH</t>
  </si>
  <si>
    <t>SNB921695080347</t>
  </si>
  <si>
    <t>Stadtwerke Tübingen GmbH</t>
  </si>
  <si>
    <t>SNB922074927642</t>
  </si>
  <si>
    <t>Stadtwerke Tuttlingen GmbH</t>
  </si>
  <si>
    <t>SNB922393870476</t>
  </si>
  <si>
    <t>Stadtwerke Buchen GmbH &amp; Co. KG</t>
  </si>
  <si>
    <t>SNB922793626642</t>
  </si>
  <si>
    <t>Stadtwerke Gengenbach</t>
  </si>
  <si>
    <t>SNB923953358557</t>
  </si>
  <si>
    <t>EWR Netze GmbH</t>
  </si>
  <si>
    <t>SNB924181641435</t>
  </si>
  <si>
    <t>Stadtwerke Neuffen AG</t>
  </si>
  <si>
    <t>SNB924431834525</t>
  </si>
  <si>
    <t>Stadtwerke Sigmaringen GmbH</t>
  </si>
  <si>
    <t>SNB924453035597</t>
  </si>
  <si>
    <t>Hellenstein-Energie-Logistik GmbH</t>
  </si>
  <si>
    <t>SNB925565312521</t>
  </si>
  <si>
    <t>Stadtwerke Gaggenau</t>
  </si>
  <si>
    <t>SNB925685357501</t>
  </si>
  <si>
    <t>e.wa riss Netze GmbH</t>
  </si>
  <si>
    <t>SNB926427521488</t>
  </si>
  <si>
    <t>Gebrüder Miller GmbH &amp; Co. KG Elektrizitätsversorgung</t>
  </si>
  <si>
    <t>SNB926559276683</t>
  </si>
  <si>
    <t>Gemeindewerke Gundelfingen GmbH</t>
  </si>
  <si>
    <t>SNB926699071292</t>
  </si>
  <si>
    <t>Albwerk GmbH &amp; Co. KG</t>
  </si>
  <si>
    <t>SNB927462109518</t>
  </si>
  <si>
    <t>Elektrizitätsgenossenschaft Schlachters eG</t>
  </si>
  <si>
    <t>SNB928479274794</t>
  </si>
  <si>
    <t>EHINGER ENERGIE GmbH &amp; Co. KG</t>
  </si>
  <si>
    <t>SNB929168402344</t>
  </si>
  <si>
    <t>SWP Stadtwerke Pforzheim GmbH &amp; Co. KG</t>
  </si>
  <si>
    <t>SNB929840763916</t>
  </si>
  <si>
    <t>VersorgungsWerke Heddesheim GmbH &amp; Co. KG</t>
  </si>
  <si>
    <t>SNB931622346583</t>
  </si>
  <si>
    <t>Stadtwerke Baden-Baden</t>
  </si>
  <si>
    <t>SNB933494191209</t>
  </si>
  <si>
    <t>Stadtwerke Waldshut-Tiengen  GmbH</t>
  </si>
  <si>
    <t>SNB933529129573</t>
  </si>
  <si>
    <t>Getreidemühle Zwiefalten eG</t>
  </si>
  <si>
    <t>SNB934214092950</t>
  </si>
  <si>
    <t>Netze Hechingen GmbH &amp; Co. KG</t>
  </si>
  <si>
    <t>SNB934457029447</t>
  </si>
  <si>
    <t>Stadtwerke Bad Säckingen GmbH</t>
  </si>
  <si>
    <t>SNB934532229953</t>
  </si>
  <si>
    <t>Stadtwerke Crailsheim GmbH</t>
  </si>
  <si>
    <t>SNB935144085258</t>
  </si>
  <si>
    <t>Stadtwerke Schorndorf GmbH</t>
  </si>
  <si>
    <t>SNB935318978560</t>
  </si>
  <si>
    <t>Gammertinger Energie- u. Wasserversorgung GmbH</t>
  </si>
  <si>
    <t>SNB935556509052</t>
  </si>
  <si>
    <t>Netze ODR GmbH</t>
  </si>
  <si>
    <t>SNB935723521351</t>
  </si>
  <si>
    <t>Stadtwerke Weinheim GmbH</t>
  </si>
  <si>
    <t>SNB935932937127</t>
  </si>
  <si>
    <t>Energieversorgung Rottenburg am Neckar GmbH</t>
  </si>
  <si>
    <t>SNB936176430474</t>
  </si>
  <si>
    <t>Stadtwerk Tauberfranken GmbH</t>
  </si>
  <si>
    <t>SNB938476571321</t>
  </si>
  <si>
    <t>Stadtwerke Heidelberg Netze GmbH</t>
  </si>
  <si>
    <t>SNB938624241519</t>
  </si>
  <si>
    <t>Energieversorgung Trossingen GmbH (EnTro)</t>
  </si>
  <si>
    <t>SNB941042755957</t>
  </si>
  <si>
    <t>Energie- und Wasserversorgung Bruchsal GmbH (ewb)</t>
  </si>
  <si>
    <t>SNB942224012479</t>
  </si>
  <si>
    <t>OUTLETCITY AG</t>
  </si>
  <si>
    <t>SNB942274543879</t>
  </si>
  <si>
    <t>Regionalnetze Linzgau GmbH</t>
  </si>
  <si>
    <t>SNB942630156484</t>
  </si>
  <si>
    <t>TauberEnergie Kuhn, Karl und Andreas Kuhn OHG</t>
  </si>
  <si>
    <t>SNB943203125821</t>
  </si>
  <si>
    <t>Stadtwerke Bad Saulgau</t>
  </si>
  <si>
    <t>SNB943604361118</t>
  </si>
  <si>
    <t>Stadtwerke Eberbach GmbH</t>
  </si>
  <si>
    <t>SNB944999584793</t>
  </si>
  <si>
    <t>Stadtwerke Schramberg GmbH &amp; Co. KG</t>
  </si>
  <si>
    <t>SNB945502201350</t>
  </si>
  <si>
    <t>naturenergie netze GmbH</t>
  </si>
  <si>
    <t>SNB946086138155</t>
  </si>
  <si>
    <t>Elektrizitäts-Genossenschaft Röthenbach eG</t>
  </si>
  <si>
    <t>SNB946710442153</t>
  </si>
  <si>
    <t>Stadtwerke Bad Wildbad GmbH &amp; Co. KG</t>
  </si>
  <si>
    <t>SNB946790148600</t>
  </si>
  <si>
    <t>Stadtwerke Walldorf GmbH &amp; Co. KG</t>
  </si>
  <si>
    <t>SNB947193557761</t>
  </si>
  <si>
    <t>Stadtwerke Mössingen</t>
  </si>
  <si>
    <t>SNB947592865054</t>
  </si>
  <si>
    <t>Stuttgart Netze GmbH</t>
  </si>
  <si>
    <t>SNB947709605108</t>
  </si>
  <si>
    <t>Stadtwerke Altensteig</t>
  </si>
  <si>
    <t>SNB948068461008</t>
  </si>
  <si>
    <t>Stadtwerke Emmendingen GmbH</t>
  </si>
  <si>
    <t>SNB948186469375</t>
  </si>
  <si>
    <t>Stadtwerke Nürtingen GmbH</t>
  </si>
  <si>
    <t>SNB948311994307</t>
  </si>
  <si>
    <t>Netze BW GmbH</t>
  </si>
  <si>
    <t>SNB948468070435</t>
  </si>
  <si>
    <t>Energieversorgung Titisee-Neustadt GmbH</t>
  </si>
  <si>
    <t>SNB948673048298</t>
  </si>
  <si>
    <t>Stromnetzgesellschaft Herrenberg mbH &amp; Co. KG</t>
  </si>
  <si>
    <t>SNB949152526504</t>
  </si>
  <si>
    <t>Stadtwerke Lindau GmbH &amp; Co.KG</t>
  </si>
  <si>
    <t>SNB951180867351</t>
  </si>
  <si>
    <t>ENRW Energieversorgung Rottweil GmbH &amp; Co. KG</t>
  </si>
  <si>
    <t>SNB953132482766</t>
  </si>
  <si>
    <t>Stadtwerke Mühlacker GmbH</t>
  </si>
  <si>
    <t>SNB953453232156</t>
  </si>
  <si>
    <t>Stadtwerke Sindelfingen GmbH</t>
  </si>
  <si>
    <t>SNB953975499051</t>
  </si>
  <si>
    <t>Stadtwerke Bad Herrenalb GmbH</t>
  </si>
  <si>
    <t>SNB954776773166</t>
  </si>
  <si>
    <t>Stromversorgung Sulz GmbH</t>
  </si>
  <si>
    <t>SNB955784827612</t>
  </si>
  <si>
    <t>Karlsruher Institut für Technologie</t>
  </si>
  <si>
    <t>SNB957361726592</t>
  </si>
  <si>
    <t>Kraftwerk Köhlgartenwiese GmbH</t>
  </si>
  <si>
    <t>SNB959475630567</t>
  </si>
  <si>
    <t>Gemeindewerke Schutterwald</t>
  </si>
  <si>
    <t>SNB961283575572</t>
  </si>
  <si>
    <t>Stadtwerke Viernheim Netz GmbH</t>
  </si>
  <si>
    <t>SNB961448362368</t>
  </si>
  <si>
    <t>Stadtwerke Metzingen</t>
  </si>
  <si>
    <t>SNB961816584323</t>
  </si>
  <si>
    <t>Stadtwerke Mengen</t>
  </si>
  <si>
    <t>SNB962013221356</t>
  </si>
  <si>
    <t>Energieversorgung Klettgau-Rheintal GmbH &amp; Co. KG</t>
  </si>
  <si>
    <t>SNB962618092306</t>
  </si>
  <si>
    <t>Stadtwerke Schwäbisch Gmünd GmbH</t>
  </si>
  <si>
    <t>SNB963746327452</t>
  </si>
  <si>
    <t>Stadtwerke Balingen</t>
  </si>
  <si>
    <t>SNB963821222269</t>
  </si>
  <si>
    <t>Stadtwerke Oberkirch GmbH</t>
  </si>
  <si>
    <t>SNB964273276183</t>
  </si>
  <si>
    <t>Stadtwerke Fellbach GmbH</t>
  </si>
  <si>
    <t>SNB965774651691</t>
  </si>
  <si>
    <t>badenovaNETZE GmbH</t>
  </si>
  <si>
    <t>SNB966380208811</t>
  </si>
  <si>
    <t>Energie- und Wasserversorgung Kirchzarten GmbH Gemeindewerke Kirchzarten</t>
  </si>
  <si>
    <t>SNB967127819703</t>
  </si>
  <si>
    <t>Stadtwerke Hockenheim</t>
  </si>
  <si>
    <t>SNB968273674970</t>
  </si>
  <si>
    <t>SWE Netz GmbH</t>
  </si>
  <si>
    <t>SNB969708579983</t>
  </si>
  <si>
    <t>Stadtwerke Walldürn GmbH</t>
  </si>
  <si>
    <t>SNB969871992015</t>
  </si>
  <si>
    <t>Albstadtwerke GmbH</t>
  </si>
  <si>
    <t>SNB970253419624</t>
  </si>
  <si>
    <t>Müller-Mühle GmbH &amp; Co. KG</t>
  </si>
  <si>
    <t>SNB970879855325</t>
  </si>
  <si>
    <t>Gemeindewerke Steißlingen</t>
  </si>
  <si>
    <t>SNB971087047229</t>
  </si>
  <si>
    <t>Stadtwerke Karlsruhe Netzservice GmbH</t>
  </si>
  <si>
    <t>SNB971124937612</t>
  </si>
  <si>
    <t>Stadtwerke Konstanz GmbH</t>
  </si>
  <si>
    <t>SNB972264483465</t>
  </si>
  <si>
    <t>Überlandwerk Eppler GmbH</t>
  </si>
  <si>
    <t>SNB973733148182</t>
  </si>
  <si>
    <t>Stadtwerke Freudenstadt GmbH &amp; Co. KG</t>
  </si>
  <si>
    <t>SNB974041045040</t>
  </si>
  <si>
    <t>Stadtwerke Radolfzell GmbH</t>
  </si>
  <si>
    <t>SNB974239978785</t>
  </si>
  <si>
    <t>Regionalwerk Bodensee Netze GmbH &amp; Co. KG</t>
  </si>
  <si>
    <t>SNB974894111862</t>
  </si>
  <si>
    <t>Elektrizitätswerke Schönau Netze GmbH</t>
  </si>
  <si>
    <t>SNB975061261090</t>
  </si>
  <si>
    <t>Stauferwerk GmbH &amp; Co. KG</t>
  </si>
  <si>
    <t>SNB976371748981</t>
  </si>
  <si>
    <t>Energie Calw GmbH</t>
  </si>
  <si>
    <t>SNB977095880292</t>
  </si>
  <si>
    <t>TWS Netz GmbH</t>
  </si>
  <si>
    <t>SNB979557818782</t>
  </si>
  <si>
    <t>EGT Energie GmbH</t>
  </si>
  <si>
    <t>SNB979950878543</t>
  </si>
  <si>
    <t>Remstalwerk Netzgesellschaft GmbH</t>
  </si>
  <si>
    <t>SNB982660786343</t>
  </si>
  <si>
    <t>Stadtwerke Schwäbisch Hall GmbH</t>
  </si>
  <si>
    <t>SNB982726407335</t>
  </si>
  <si>
    <t>Stadtwerke Aalen GmbH</t>
  </si>
  <si>
    <t>SNB983384447602</t>
  </si>
  <si>
    <t>Stadtwerke Stockach GmbH</t>
  </si>
  <si>
    <t>SNB984863778941</t>
  </si>
  <si>
    <t>Stadtwerke Mosbach GmbH</t>
  </si>
  <si>
    <t>SNB984944755380</t>
  </si>
  <si>
    <t>TransnetBW GmbH</t>
  </si>
  <si>
    <t>SNB985099151188</t>
  </si>
  <si>
    <t>Elektrizitätswerk des Kantons Schaffhausen AG</t>
  </si>
  <si>
    <t>SNB985472799266</t>
  </si>
  <si>
    <t>MVV Netze GmbH</t>
  </si>
  <si>
    <t>SNB989253327099</t>
  </si>
  <si>
    <t>Stadtwerke Haslach Elektrizitäts- und Wasserwerk</t>
  </si>
  <si>
    <t>SNB990892864395</t>
  </si>
  <si>
    <t>Stadtwerke Ditzingen GmbH &amp; Co. KG</t>
  </si>
  <si>
    <t>SNB991882909515</t>
  </si>
  <si>
    <t>FairNetz GmbH</t>
  </si>
  <si>
    <t>SNB993059842564</t>
  </si>
  <si>
    <t>Stadtwerk am See GmbH &amp; Co. KG</t>
  </si>
  <si>
    <t>SNB998167765620</t>
  </si>
  <si>
    <t>Gemeindewerke Baiersbronn</t>
  </si>
  <si>
    <t>SNB998819299022</t>
  </si>
  <si>
    <t>NHF Netzgesellschaft Heilbronn-Franken mbH</t>
  </si>
  <si>
    <t>Summe</t>
  </si>
  <si>
    <t>Anteil:</t>
  </si>
  <si>
    <t>Zu leistende Zuschlagszahlungen in Euro</t>
  </si>
  <si>
    <t>Zuschlagszahlungen 
gesamt</t>
  </si>
  <si>
    <t>Abzugsbeträge in Euro*, Zahlungen bei Pflichtverstößen in Euro sowie Bonuszahlungen</t>
  </si>
  <si>
    <t>*Darstellung mit negativem Vorzeichen</t>
  </si>
  <si>
    <t>Abzugsbeträge</t>
  </si>
  <si>
    <t>Zahlungen bei Pflichtverstößen</t>
  </si>
  <si>
    <t>Bonuszahlungen</t>
  </si>
  <si>
    <t>Einnahmen aus Erlösen oder vermiedenen Aufwendungen aus der Verwertung des kaufmännisch
abgenommenen KWKG-Stroms / Verringerung der Zuschlagszahlung aufgrund fehlender Registrierung im Markstammdatenregister</t>
  </si>
  <si>
    <t>von Betreibern von KWK-Anlagen zu leistende Zahlungen bei Pflichtverstößen</t>
  </si>
  <si>
    <t>Bonus für innovative erneuerbare Wärme / Kohleersatzbonus</t>
  </si>
  <si>
    <t>Nachträgliche Korrekturen nach § 20 Abs. 1 EnFG auf Basis der Prüfungsvermerke der ÜNB</t>
  </si>
  <si>
    <t>im Hinblick auf Änderungen der abzurechnenden Strommengen oder der Zahlungsansprüche</t>
  </si>
  <si>
    <t>Aufteilung pro Regelzone nach Zuschlagszahlungen, Abzugsbeträgen und Bonuszahlungen</t>
  </si>
  <si>
    <t>KWK-Strommenge und
Zuschlagszahlungen nach
KWKG 2009</t>
  </si>
  <si>
    <t>KWK-Strommenge und
Zuschlagszahlungen nach
KWKG 2012</t>
  </si>
  <si>
    <t>KWK-Strommenge und
Zuschlagszahlungen nach
KWKG 2023</t>
  </si>
  <si>
    <t>Abzüge</t>
  </si>
  <si>
    <t>Boni</t>
  </si>
  <si>
    <t>Grund*</t>
  </si>
  <si>
    <t>Jahr</t>
  </si>
  <si>
    <t>Förder-
wirksame
KWK-Strommengen
[kWh]</t>
  </si>
  <si>
    <t>Zuschlags-
zahlungen
[EUR]</t>
  </si>
  <si>
    <t>Abzugs-
beträge
[EUR]</t>
  </si>
  <si>
    <t>Bonus-
zahlungen
[EUR]</t>
  </si>
  <si>
    <t>Summe
[EUR]</t>
  </si>
  <si>
    <t>1</t>
  </si>
  <si>
    <t>5</t>
  </si>
  <si>
    <t>7</t>
  </si>
  <si>
    <t>Stadtwerke Gotha NETZ GmbH</t>
  </si>
  <si>
    <t>SNB984338214660</t>
  </si>
  <si>
    <t>Gemeinde-Elektrizitäts- und Wasserwerk Burtenbach</t>
  </si>
  <si>
    <t>SNB977966674678</t>
  </si>
  <si>
    <t>EW Geiger GmbH</t>
  </si>
  <si>
    <t>Schleswig-Holstein Netz GmbH (vormals: Schleswig-Holstein Netz AG)</t>
  </si>
  <si>
    <t>*Legende zu den Gründen für nachträgliche Korrekturen nach § 20 Abs. 1 EnFG:</t>
  </si>
  <si>
    <t>1 Rückforderungen aufgrund von § 18 Abs. 1 EnFG (§ 20 Abs. 1 Nr. 1 EnFG)</t>
  </si>
  <si>
    <t>2 rechtskräftige Gerichtsentscheidung im Hauptsacheverfahren (§ 20 Abs. 1 Nr. 2 EnFG)</t>
  </si>
  <si>
    <t>3 Ergebnis eines Verfahrens bei der Clearingstelle nach § 32a Abs. 4 Satz 1 Nr. 1 oder Nr. 2 Kraft-Wärme-Kopplungsgesetz (§ 20 Abs. 1 Nr. 3 EnFG)</t>
  </si>
  <si>
    <t>4 Entscheidungen der Bundesnetzagentur nach § 62 EnFG oder § 31b Kraft-Wärme-Kopplungsgesetz (§ 20 Abs. 1 Nr. 4 EnFG)</t>
  </si>
  <si>
    <t>5 vollstreckbarer Titel, der erst nach der Abrechnung nach § 15 EnFG ergangen ist (§ 20 Abs.1 Nr. 5 EnFG)</t>
  </si>
  <si>
    <t>6 § 20 Abs. 1 Nr. 6 EnFG ist im Zusammenhang mit der vorliegenden zusammengefassten Endabrechnung nicht anwendbar.</t>
  </si>
  <si>
    <t>7 unstreitige Korrekturen fehlerhafter oder unvollständiger Angaben (§ 20 Abs. 1 Nr. 7 EnFG).</t>
  </si>
  <si>
    <t>Umlagepflichtige Netzentnahmen für das Jahr 2023 auf Basis der Prüfungsvermerke der ÜNB:</t>
  </si>
  <si>
    <t>Umlagepflichtige Netzentnahmen in kWh (KWKG-Umlage / Offshore-Netzumlage)</t>
  </si>
  <si>
    <t>nicht privilegierte Netzentnahmen 
(100 % der Umlage)</t>
  </si>
  <si>
    <t>Wärmepumpen 
(0,00 ct/ kWh)</t>
  </si>
  <si>
    <t>Anlagen zur Verstromung von Kuppelgasen
(15 % der Umlage)</t>
  </si>
  <si>
    <t>Schienenbahnen 
(0,04 ct)</t>
  </si>
  <si>
    <t>stromintensive Schienenbahnen
(0,03 ct)</t>
  </si>
  <si>
    <t xml:space="preserve">EGC Energie und Gebäudetechnik Control GmbH &amp; Co. </t>
  </si>
  <si>
    <t>SWS Netze GmbH (Teilnetz Barth)</t>
  </si>
  <si>
    <t>SNB918100919279</t>
  </si>
  <si>
    <t>GIG energy services GmbH</t>
  </si>
  <si>
    <t>SNB919985327685</t>
  </si>
  <si>
    <t>Industrienetzgesellschaft Schkopau mbH</t>
  </si>
  <si>
    <t>Stadt- und Überlandwerke GmbH Luckau - Lübbenau</t>
  </si>
  <si>
    <t>Stadtwerke Schönebeck GmbH</t>
  </si>
  <si>
    <t>Elektrizitätswerk Max Peißker</t>
  </si>
  <si>
    <t>SNB939548785561</t>
  </si>
  <si>
    <t>Flughafen Energie und Wasser GmbH</t>
  </si>
  <si>
    <t>SNB942182027607</t>
  </si>
  <si>
    <t>DB Energie GmbH (Bahnstromnetz)</t>
  </si>
  <si>
    <t>Energie- und Wasserwerke Bautzen GmbH</t>
  </si>
  <si>
    <t>Stadtwerke - Altmärkische Gas-, Wasser- und Elektrizitätswerke GmbH Stendal</t>
  </si>
  <si>
    <t>SNB959492463384</t>
  </si>
  <si>
    <t>EWN Entsorgungswerk für Nuklearanlagen GmbH</t>
  </si>
  <si>
    <t>Stadtwerke Reichenbach/Vogtl. GmbH</t>
  </si>
  <si>
    <t>Strom-und Gasnetz Wismar GmbH</t>
  </si>
  <si>
    <t>Infrastrukturbetrieb der Stadt Arneburg Eigenbetrieb</t>
  </si>
  <si>
    <t>SNB974693983233</t>
  </si>
  <si>
    <t>EVIP GmbH</t>
  </si>
  <si>
    <t>HALBERSTADTWERKE GmbH</t>
  </si>
  <si>
    <t>SNB985414225433</t>
  </si>
  <si>
    <t>TRIDELTA Energieversorgungs GmbH</t>
  </si>
  <si>
    <t>SNB990792528632</t>
  </si>
  <si>
    <t>Flughafen Leipzig/Halle GmbH</t>
  </si>
  <si>
    <t>SNB915471253889</t>
  </si>
  <si>
    <t>Netzwerke Saarlouis GmbH</t>
  </si>
  <si>
    <t>SNB919708421706</t>
  </si>
  <si>
    <t>Gemeindewerke Hütschenhausen</t>
  </si>
  <si>
    <t>SNB926163456242</t>
  </si>
  <si>
    <t>Gemeindewerk Hördt</t>
  </si>
  <si>
    <t>SNB930325069232</t>
  </si>
  <si>
    <t>SWL Übertragungsnetzgesellschaft mbH</t>
  </si>
  <si>
    <t>SNB932161540975</t>
  </si>
  <si>
    <t>Verbandsgemeindewerke Enkenbach-Alsenborn</t>
  </si>
  <si>
    <t>SNB939191427887</t>
  </si>
  <si>
    <t>Gelsenkirchen Raffinerie Netz GmbH</t>
  </si>
  <si>
    <t>SNB939688186686</t>
  </si>
  <si>
    <t>Abita Energie Otterberg GmbH</t>
  </si>
  <si>
    <t>SNB940113133601</t>
  </si>
  <si>
    <t>e-werk Gerolsheim</t>
  </si>
  <si>
    <t>SNB943170046990</t>
  </si>
  <si>
    <t>mve eurokom GmbH</t>
  </si>
  <si>
    <t>SNB948485211972</t>
  </si>
  <si>
    <t>YNCORIS GmbH &amp; Co. KG</t>
  </si>
  <si>
    <t>SNB951261935979</t>
  </si>
  <si>
    <t>Gemeindewerke Rülzheim</t>
  </si>
  <si>
    <t>SNB958116260552</t>
  </si>
  <si>
    <t>Flughafen Düsseldorf GmbH</t>
  </si>
  <si>
    <t>SNB960263813482</t>
  </si>
  <si>
    <t>DB Energie GmbH</t>
  </si>
  <si>
    <t>SNB962064980332</t>
  </si>
  <si>
    <t>Nahwerk-Energie GmbH &amp; Co. KG</t>
  </si>
  <si>
    <t>SNB965164398427</t>
  </si>
  <si>
    <t>Fraport AG</t>
  </si>
  <si>
    <t>SNB965394941448</t>
  </si>
  <si>
    <t>Outokumpu Stainless Holding GmbH</t>
  </si>
  <si>
    <t>SNB966823215826</t>
  </si>
  <si>
    <t>Talwerk GmbH</t>
  </si>
  <si>
    <t>SNB972265030262</t>
  </si>
  <si>
    <t>Gemeindewerke Münchweiler a.d. Rodalb AöR</t>
  </si>
  <si>
    <t>SNB974319144116</t>
  </si>
  <si>
    <t>IGS Netze GmbH</t>
  </si>
  <si>
    <t>SNB974711150357</t>
  </si>
  <si>
    <t>Netcur GmbH</t>
  </si>
  <si>
    <t>SNB977451702473</t>
  </si>
  <si>
    <t>Stromkontor Griesheim GmbH</t>
  </si>
  <si>
    <t>SNB984269982003</t>
  </si>
  <si>
    <t>Stadtwerke Deidesheim GmbH</t>
  </si>
  <si>
    <t>SNB985069443664</t>
  </si>
  <si>
    <t>OQ Services GmbH</t>
  </si>
  <si>
    <t>SNB986916159257</t>
  </si>
  <si>
    <t>ThyssenKrupp Steel Europe AG</t>
  </si>
  <si>
    <t>SNB988556835096</t>
  </si>
  <si>
    <t>e-shelter power grid GmbH</t>
  </si>
  <si>
    <t>SNB997465895442</t>
  </si>
  <si>
    <t>Energie- und Bäderbetrieb Hauenstein</t>
  </si>
  <si>
    <t>SNB999865563754</t>
  </si>
  <si>
    <t>GETEC grid solutions GmbH</t>
  </si>
  <si>
    <t>SNB951232597106</t>
  </si>
  <si>
    <t>Gemeindewerke Cadolzburg</t>
  </si>
  <si>
    <t>SNB955872978110</t>
  </si>
  <si>
    <t>Gemeinde Partenstein</t>
  </si>
  <si>
    <t>SNB945322307522</t>
  </si>
  <si>
    <t>Elektrizitätsgenossenschaft Karlstein e.G.</t>
  </si>
  <si>
    <t>SNB968325295962</t>
  </si>
  <si>
    <t>Gemeinde Glattbach</t>
  </si>
  <si>
    <t>SNB985979481190</t>
  </si>
  <si>
    <t>Elektrizitäts- und Wasserversorgungsgenossenschaft Vagen eG</t>
  </si>
  <si>
    <t>E-Werke Haniel Haimhausen OHG</t>
  </si>
  <si>
    <t>SNB947553215997</t>
  </si>
  <si>
    <t>Gemeindewerke Stammbach Kommunalunternehmen AdöR</t>
  </si>
  <si>
    <t>SNB982597073882</t>
  </si>
  <si>
    <t>Elektrizitätswerk Oberwössen e.G.</t>
  </si>
  <si>
    <t>SNB945186990991</t>
  </si>
  <si>
    <t>E-Werk Wanfried von Scharfenberg GmbH &amp; Co. KG</t>
  </si>
  <si>
    <t>Gemeinde Gochsheim</t>
  </si>
  <si>
    <t>SNB974959002937</t>
  </si>
  <si>
    <t>Elektrizitätsgenossenschaft Wolkersdorf und Umgebung eG</t>
  </si>
  <si>
    <t>enwag energie- und wassergesellschaft mbh</t>
  </si>
  <si>
    <t>SNB923242117018</t>
  </si>
  <si>
    <t>Markt Thüngen</t>
  </si>
  <si>
    <t>SNB966494112844</t>
  </si>
  <si>
    <t>Raiffeisenbank Altmühl-Jura eG (vormals: Raiffeisenbank Greding- Thalmässing eG)</t>
  </si>
  <si>
    <t>SNB979973883449</t>
  </si>
  <si>
    <t>Westenthanner Energieversorgung GmbH</t>
  </si>
  <si>
    <t>SNB978865527096</t>
  </si>
  <si>
    <t>VW Kraftwerk GmbH</t>
  </si>
  <si>
    <t>SNB954239007623</t>
  </si>
  <si>
    <t>Gemeindewerke Gangkofen</t>
  </si>
  <si>
    <t>SNB930329896650</t>
  </si>
  <si>
    <t>EVU Langenpreising</t>
  </si>
  <si>
    <t>SNB983973032059</t>
  </si>
  <si>
    <t>Elektra-Genossenschaft Effeltrich e.G.</t>
  </si>
  <si>
    <t>SNB981336194529</t>
  </si>
  <si>
    <t>Gemeindewerke Nüdlingen</t>
  </si>
  <si>
    <t>SNB925831583235</t>
  </si>
  <si>
    <t>Energieversorgung Schmid Josef</t>
  </si>
  <si>
    <t>SNB981887803796</t>
  </si>
  <si>
    <t>Elektrizitätsgenossenschaft Engelsberg e.G.</t>
  </si>
  <si>
    <t>SNB917783023525</t>
  </si>
  <si>
    <t>Niedersachsen Ports GmbH &amp; Co. KG</t>
  </si>
  <si>
    <t>SNB916027833432</t>
  </si>
  <si>
    <t>Elektrizitätsvereinigung Böbing eG</t>
  </si>
  <si>
    <t>SNB985498109605</t>
  </si>
  <si>
    <t>Elektrizitätsgenossenschaft Nordhalben und Umgebung eG</t>
  </si>
  <si>
    <t>SNB980126228475</t>
  </si>
  <si>
    <t>Elektrizitätswerk Mainbernheim GmbH</t>
  </si>
  <si>
    <t>SNB960098459084</t>
  </si>
  <si>
    <t>FischerStrom KG</t>
  </si>
  <si>
    <t>SNB913085272050</t>
  </si>
  <si>
    <t>Elektra Genossenschaft Pinzberg e.G.</t>
  </si>
  <si>
    <t>SNB919526009605</t>
  </si>
  <si>
    <t>Flughafen München GmbH</t>
  </si>
  <si>
    <t>SNB922722422505</t>
  </si>
  <si>
    <t>AlzChem Netz GmbH</t>
  </si>
  <si>
    <t>SNB958060904298</t>
  </si>
  <si>
    <t>Elektrizitätswerk Josef Haimmerer</t>
  </si>
  <si>
    <t>SNBFIKTIV000010</t>
  </si>
  <si>
    <t>E.-Werk J. Schauer</t>
  </si>
  <si>
    <t>SNBFIKTIV000003</t>
  </si>
  <si>
    <t>Raubling Papier GmbH</t>
  </si>
  <si>
    <t>SNB982034089728</t>
  </si>
  <si>
    <t>Netz &amp; Energie Betriebsgesellschaft mbH</t>
  </si>
  <si>
    <t>SNB975268997129</t>
  </si>
  <si>
    <t>Covestro Brunsbüttel Energie GmbH</t>
  </si>
  <si>
    <t>SNB910066952147</t>
  </si>
  <si>
    <t>Brücken-Center Ansbach GmbH</t>
  </si>
  <si>
    <t>SNB938180557147</t>
  </si>
  <si>
    <t>Flughafen Nürnberg Energie GmbH</t>
  </si>
  <si>
    <t>SNB971573473594</t>
  </si>
  <si>
    <t>Pharmaserv GmbH</t>
  </si>
  <si>
    <t>SNBFIKTIV000001</t>
  </si>
  <si>
    <t>SNB903808877785</t>
  </si>
  <si>
    <t>Stromnetz Pullach GmbH</t>
  </si>
  <si>
    <t>SNBFIKTIV000006</t>
  </si>
  <si>
    <t>enercity Flughafen Netz GmbH</t>
  </si>
  <si>
    <t>SNB938413573104</t>
  </si>
  <si>
    <t>QuartiersNetz Bayern GmbH</t>
  </si>
  <si>
    <t>SNB956411704207</t>
  </si>
  <si>
    <t>C. Ensinger GmbH &amp; Co. KG</t>
  </si>
  <si>
    <t>SNB952385093224</t>
  </si>
  <si>
    <t>Elektrizitätswerk Leitlein GmbH &amp; Co. KG</t>
  </si>
  <si>
    <t>SNB946934291780</t>
  </si>
  <si>
    <t>Flughafen Stuttgart Energie GmbH</t>
  </si>
  <si>
    <t>SNB931677334054</t>
  </si>
  <si>
    <t>Freudenberg Service KG</t>
  </si>
  <si>
    <t>SNB953422913031</t>
  </si>
  <si>
    <t>Gebrüder Eirich GmbH &amp; Co KG Elektrizitätswerk</t>
  </si>
  <si>
    <t>SNB975462731697</t>
  </si>
  <si>
    <t>Heinzelmann Stromhandels- und Vertriebs - GmbH &amp; Co. KG</t>
  </si>
  <si>
    <t>SNB970179850242</t>
  </si>
  <si>
    <t>Hermann Geuder e.K. Elektrizitätswerk</t>
  </si>
  <si>
    <t>SNB942908692218</t>
  </si>
  <si>
    <t>Karl Stengle GmbH &amp; Co. KG</t>
  </si>
  <si>
    <t>SNB960349538834</t>
  </si>
  <si>
    <t>Power Supply Systems GmbH</t>
  </si>
  <si>
    <t>SNB959959730332</t>
  </si>
  <si>
    <t>Stadtwerke Engen GmbH</t>
  </si>
  <si>
    <t>SNB911104987275</t>
  </si>
  <si>
    <t>Versorgungsbetriebe Röttingen Eigenbetrieb der Stadt Röttingen</t>
  </si>
  <si>
    <t>Soll-Umlageeinnahmen in Euro aus der KWKG-Umlage für umlagepflichtige Netzentnahmen</t>
  </si>
  <si>
    <t>Soll-Umlageeinnahmen in Euro aus der Offshore-Netzumlage für umlagepflichtige Netzentnahmen</t>
  </si>
  <si>
    <t>Verringerung der KWKG-Umlage / Offshore-Netzumlage aufgrund von § 21 EnFG</t>
  </si>
  <si>
    <t>elektrische, chemische, mechanische oder physikalische Stromspeicher</t>
  </si>
  <si>
    <t>Ladepunkte für Elektromobile</t>
  </si>
  <si>
    <t>Erzeugung von Speichergas</t>
  </si>
  <si>
    <t>Netzentnahmen von Strom 
in kWh</t>
  </si>
  <si>
    <t>Saldierungsbetrag hinsichtlich der 
KWKG-Umlage 
in Euro</t>
  </si>
  <si>
    <t>Saldierungsbetrag hinsichtlich der 
Offshore-Netzumlage 
in Euro</t>
  </si>
  <si>
    <t>Sanktionen gem. § 53 EnFG aufgrund eines Verstoßes gegen die Mitteilungspflichten nach § 52 EnFG</t>
  </si>
  <si>
    <t>Verstoß nach § 53 Abs. 1 EnFG
(Erhöhung der Umlage auf 100%)</t>
  </si>
  <si>
    <t>Verstoß nach § 53 Abs. 2 EnFG
(Erhöhung der Umlage um 20%-Punkte)</t>
  </si>
  <si>
    <t>sanktionierte Netzentnahmen von Strom 
in kWh</t>
  </si>
  <si>
    <t>Sanktion hinsichtlich der 
KWKG-Umlage 
in Euro</t>
  </si>
  <si>
    <t>Sanktion hinsichtlich der 
Offshore-Netzumlage 
in Euro</t>
  </si>
  <si>
    <t>Umlagepflichtige Netzentnahmen von aus dem Netz entnommenen und selbst verbrauchten Strommengen von stromkostenintensiven Unternehmen</t>
  </si>
  <si>
    <t>aus dem Netz bezogene und selbst verbrauchte Strommenge
in kWh</t>
  </si>
  <si>
    <t>KWKG-Umlage 
in EUR</t>
  </si>
  <si>
    <t>Offshore-Netzumlage 
in EUR</t>
  </si>
  <si>
    <t>Umlagepflichtige Netzentnahmen von aus dem Netz entnommenen und weitergeleiteten Strommengen von stromkostenintensiven Unternehmen</t>
  </si>
  <si>
    <t>Verringerung der KWKG-Umlage / Offshore-Netzumlage aufgrund von § 21 EnFG - stromkostenintensive Unternehmen</t>
  </si>
  <si>
    <t>Saldierungsbetrag hinsichtlich der KWKG-Umlage 
in Euro</t>
  </si>
  <si>
    <t>Saldierungsbetrag hinsichtlich der Offshore-Netzumlage 
in Euro</t>
  </si>
  <si>
    <t>Nachträgliche Angaben zur KWKG-Umlage und Offshore-Netzumlage</t>
  </si>
  <si>
    <t>auf Basis der Prüfungsvermerke der ÜNB hinsichtlich der Angaben der VNB</t>
  </si>
  <si>
    <t>Angaben zu Korrekturen in der Regelzone von 50Hertz</t>
  </si>
  <si>
    <t>VNB</t>
  </si>
  <si>
    <t>Umlageart</t>
  </si>
  <si>
    <t>Änderung der umlagepflichtigen Strommengen
kWh</t>
  </si>
  <si>
    <t>Änderungen im Hinblick auf die erhaltene KWKG-Umlage
EUR</t>
  </si>
  <si>
    <t>Änderungen im Hinblick auf die erhaltene Offshore-Netzumlage (bzw. Offshore-Haftungsumlage)
EUR</t>
  </si>
  <si>
    <t>Dopplungsregelung B'</t>
  </si>
  <si>
    <t>nicht privilegierter Letztverbrauch</t>
  </si>
  <si>
    <t>Schienenbahnen</t>
  </si>
  <si>
    <t>stromintensive Schienenbahnen</t>
  </si>
  <si>
    <t>Stromspeicher</t>
  </si>
  <si>
    <t>Summe 50Hertz</t>
  </si>
  <si>
    <t>Angaben zu Korrekturen in der Regelzone von Amprion</t>
  </si>
  <si>
    <t>Letztverbrauch der Kategorie A'</t>
  </si>
  <si>
    <t>Summe Amprion</t>
  </si>
  <si>
    <t>Angaben zu Korrekturen in der Regelzone von TenneT</t>
  </si>
  <si>
    <t>Summe TenneT</t>
  </si>
  <si>
    <t>Angaben zu Korrekturen in der Regelzone von TransnetBW</t>
  </si>
  <si>
    <t>Letztverbrauch der Kategorie A</t>
  </si>
  <si>
    <t>Dopplungsregelung C'</t>
  </si>
  <si>
    <t>Summe TransnetBW</t>
  </si>
  <si>
    <t>Zusammenfassung der Jahresendabrechnungen zwischen den Netzbetreibern</t>
  </si>
  <si>
    <t>Zusammenfassung der Zuschlagszahlungen sowie Abzugsbeträge, Pflichtverstoßzahlungen und Bonuszahlungen nach KWKG in Euro</t>
  </si>
  <si>
    <t>Zuschlagszahlungen
gesamt
(1)</t>
  </si>
  <si>
    <t>Abzugsbeträge
(2)</t>
  </si>
  <si>
    <t>Bonuszahlungen
gesamt
(4)</t>
  </si>
  <si>
    <t xml:space="preserve">Zwischenergebnis
(5) = (1) + (2)
+ (3) + (4) </t>
  </si>
  <si>
    <t>Nachträgliche Korrekturen nach § 20 Abs. 1 EnFG
(6)</t>
  </si>
  <si>
    <t>Gesamtsumme
(7) = (5) + (6)</t>
  </si>
  <si>
    <t>EW Geiger</t>
  </si>
  <si>
    <t>Zusammenfassung der im Rahmen der Zuschlagszahlungen förderwirksamen Strommengen in kWh</t>
  </si>
  <si>
    <t>Im Rahmen der Zuschlagszahlungen förderwirksamen Strommengen
(I)</t>
  </si>
  <si>
    <t>Nachträgliche Korrekturen der im Rahmen der Zuschlagszahlung förderwirksamen 
Strommengen
(II)</t>
  </si>
  <si>
    <t>Gesamtsumme
(III) = (I) + (II)</t>
  </si>
  <si>
    <t>Zusammenfassung der umlagepflichtigen Netzentnahmen in Euro (KWKG-Umlage)</t>
  </si>
  <si>
    <t>Umlagepflichtige Netzentnahmen
gesamt
(1)</t>
  </si>
  <si>
    <t>Verringerung der KWKG-Umlage
(2)</t>
  </si>
  <si>
    <t>Sanktionen
(3)</t>
  </si>
  <si>
    <t>Zwischenergebnis
(4) = (1) + (2)
+ (3)</t>
  </si>
  <si>
    <t>Nachträgliche Korrekturen nach § 20 Abs. 2 EnFG
(5)</t>
  </si>
  <si>
    <t>Gesamtsumme
(6) = (4) + (5)</t>
  </si>
  <si>
    <t>Zusammenfassung der umlagepflichtigen Netzentnahmen in Euro (Offshore-Netzumlage)</t>
  </si>
  <si>
    <t>Umlagepflichtige Netzentnahmen
gesamt
(1)</t>
  </si>
  <si>
    <t>Verringerung der Offshore-Netzumlage 
(2)</t>
  </si>
  <si>
    <t>Sanktionen
(3)</t>
  </si>
  <si>
    <t>Zwischenergebnis
(4) = (1) + (2)
+ (3)</t>
  </si>
  <si>
    <t>Nachträgliche Korrekturen nach § 20 Abs. 2 EnFG
(5)</t>
  </si>
  <si>
    <t>Gesamtsumme
(6) = (4) + (5)</t>
  </si>
  <si>
    <t>Zusammenfassung der umlagepflichtigen Strommengen in kWh</t>
  </si>
  <si>
    <t>Umlagepflichtige Strommengen
(I)</t>
  </si>
  <si>
    <t>Nachträgliche Korrekturen der umlagepflichtigen 
Strommengen
(II)</t>
  </si>
  <si>
    <t>Zahlungen bei Pflichtverstößen
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</si>
</sst>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_ ;\-#,##0\ "/>
    <numFmt numFmtId="167" formatCode="#,##0.00_ ;\-#,##0.00\ "/>
    <numFmt numFmtId="168" formatCode="#,##0.00_ ;[Red]\-#,##0.00;\-"/>
    <numFmt numFmtId="169" formatCode="_(* #,##0.00_);_(* \(#,##0.00\);_(* &quot;-&quot;??_);_(@_)"/>
    <numFmt numFmtId="170" formatCode="#,##0.0"/>
  </numFmts>
  <fonts count="6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venirNext LT Com Regular"/>
      <family val="2"/>
    </font>
    <font>
      <sz val="11"/>
      <color theme="1"/>
      <name val="AvenirNext LT Com Regular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9"/>
      <name val="Univers"/>
      <family val="2"/>
    </font>
    <font>
      <sz val="9"/>
      <name val="Univers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color rgb="FF9C0006"/>
      <name val="Arial"/>
      <family val="2"/>
    </font>
    <font>
      <u/>
      <sz val="10"/>
      <color theme="10"/>
      <name val="Arial"/>
      <family val="2"/>
    </font>
    <font>
      <sz val="11"/>
      <color theme="1"/>
      <name val="Trebuchet MS"/>
      <family val="2"/>
    </font>
    <font>
      <u/>
      <sz val="10"/>
      <name val="Arial"/>
      <family val="2"/>
    </font>
    <font>
      <sz val="8"/>
      <name val="Arial"/>
      <family val="2"/>
    </font>
    <font>
      <strike/>
      <sz val="8"/>
      <color rgb="FFFF0000"/>
      <name val="Arial"/>
      <family val="2"/>
    </font>
    <font>
      <strike/>
      <sz val="10"/>
      <name val="Arial"/>
      <family val="2"/>
    </font>
    <font>
      <strike/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12">
    <border>
      <left/>
      <right/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154">
    <xf numFmtId="0" fontId="0" fillId="0" borderId="0"/>
    <xf numFmtId="168" fontId="14" fillId="2" borderId="1"/>
    <xf numFmtId="169" fontId="2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7" fillId="0" borderId="0"/>
    <xf numFmtId="0" fontId="29" fillId="0" borderId="0"/>
    <xf numFmtId="0" fontId="30" fillId="0" borderId="0"/>
    <xf numFmtId="0" fontId="13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9" fontId="26" fillId="0" borderId="0" applyFill="0" applyBorder="0" applyProtection="0">
      <protection locked="0"/>
    </xf>
    <xf numFmtId="49" fontId="25" fillId="0" borderId="0" applyFill="0" applyBorder="0" applyProtection="0">
      <alignment horizontal="center" vertical="top" wrapText="1"/>
      <protection locked="0"/>
    </xf>
    <xf numFmtId="3" fontId="22" fillId="0" borderId="0" applyFill="0" applyBorder="0" applyProtection="0">
      <protection locked="0"/>
    </xf>
    <xf numFmtId="3" fontId="26" fillId="0" borderId="0" applyFill="0" applyBorder="0" applyProtection="0">
      <protection locked="0"/>
    </xf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9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4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4" fillId="0" borderId="0">
      <alignment wrapText="1"/>
      <protection locked="0"/>
    </xf>
    <xf numFmtId="14" fontId="20" fillId="0" borderId="0" applyFill="0" applyBorder="0" applyProtection="0">
      <alignment horizontal="center" vertical="top" wrapText="1"/>
      <protection locked="0"/>
    </xf>
    <xf numFmtId="14" fontId="16" fillId="0" borderId="0" applyFill="0" applyBorder="0" applyProtection="0">
      <alignment horizontal="center" vertical="top" wrapText="1"/>
      <protection locked="0"/>
    </xf>
    <xf numFmtId="14" fontId="15" fillId="0" borderId="0" applyFill="0" applyBorder="0" applyProtection="0">
      <alignment horizontal="center" vertical="top" wrapText="1"/>
      <protection locked="0"/>
    </xf>
    <xf numFmtId="14" fontId="17" fillId="0" borderId="0" applyFill="0" applyBorder="0" applyProtection="0">
      <alignment horizontal="center" vertical="top" wrapText="1"/>
      <protection locked="0"/>
    </xf>
    <xf numFmtId="14" fontId="21" fillId="0" borderId="0" applyFill="0" applyBorder="0" applyProtection="0">
      <alignment horizontal="center" vertical="top" wrapText="1"/>
      <protection locked="0"/>
    </xf>
    <xf numFmtId="49" fontId="14" fillId="0" borderId="0" applyFill="0" applyBorder="0" applyProtection="0">
      <protection locked="0"/>
    </xf>
    <xf numFmtId="49" fontId="14" fillId="0" borderId="0" applyFill="0" applyBorder="0" applyProtection="0">
      <alignment wrapText="1"/>
      <protection locked="0"/>
    </xf>
    <xf numFmtId="49" fontId="19" fillId="0" borderId="0" applyFill="0" applyBorder="0" applyProtection="0">
      <protection locked="0"/>
    </xf>
    <xf numFmtId="49" fontId="19" fillId="0" borderId="0" applyFill="0" applyBorder="0" applyProtection="0">
      <alignment wrapText="1"/>
      <protection locked="0"/>
    </xf>
    <xf numFmtId="49" fontId="23" fillId="0" borderId="0" applyFill="0" applyBorder="0" applyProtection="0">
      <protection locked="0"/>
    </xf>
    <xf numFmtId="49" fontId="23" fillId="0" borderId="0" applyFill="0" applyBorder="0" applyProtection="0">
      <alignment wrapText="1"/>
      <protection locked="0"/>
    </xf>
    <xf numFmtId="49" fontId="18" fillId="0" borderId="0" applyFill="0" applyBorder="0" applyProtection="0">
      <protection locked="0"/>
    </xf>
    <xf numFmtId="49" fontId="18" fillId="0" borderId="0" applyFill="0" applyBorder="0" applyProtection="0">
      <alignment wrapText="1"/>
      <protection locked="0"/>
    </xf>
    <xf numFmtId="49" fontId="22" fillId="0" borderId="0" applyFill="0" applyBorder="0" applyProtection="0">
      <protection locked="0"/>
    </xf>
    <xf numFmtId="49" fontId="22" fillId="0" borderId="0" applyFill="0" applyBorder="0" applyProtection="0">
      <alignment wrapText="1"/>
      <protection locked="0"/>
    </xf>
    <xf numFmtId="49" fontId="20" fillId="0" borderId="0" applyFill="0" applyBorder="0" applyProtection="0">
      <alignment horizontal="center" vertical="top" wrapText="1"/>
      <protection locked="0"/>
    </xf>
    <xf numFmtId="49" fontId="16" fillId="0" borderId="0" applyFill="0" applyBorder="0" applyProtection="0">
      <alignment horizontal="center" vertical="top" wrapText="1"/>
      <protection locked="0"/>
    </xf>
    <xf numFmtId="49" fontId="15" fillId="0" borderId="0" applyFill="0" applyBorder="0" applyProtection="0">
      <alignment horizontal="center" vertical="top" wrapText="1"/>
      <protection locked="0"/>
    </xf>
    <xf numFmtId="49" fontId="17" fillId="0" borderId="0" applyFill="0" applyBorder="0" applyProtection="0">
      <alignment horizontal="center" vertical="top" wrapText="1"/>
      <protection locked="0"/>
    </xf>
    <xf numFmtId="49" fontId="21" fillId="0" borderId="0" applyFill="0" applyBorder="0" applyProtection="0">
      <alignment horizontal="center" vertical="top" wrapText="1"/>
      <protection locked="0"/>
    </xf>
    <xf numFmtId="3" fontId="14" fillId="0" borderId="0" applyFill="0" applyBorder="0" applyProtection="0">
      <protection locked="0"/>
    </xf>
    <xf numFmtId="3" fontId="19" fillId="0" borderId="0" applyFill="0" applyBorder="0" applyProtection="0">
      <protection locked="0"/>
    </xf>
    <xf numFmtId="3" fontId="23" fillId="0" borderId="0" applyFill="0" applyBorder="0" applyProtection="0">
      <protection locked="0"/>
    </xf>
    <xf numFmtId="3" fontId="18" fillId="0" borderId="0" applyFill="0" applyBorder="0" applyProtection="0">
      <protection locked="0"/>
    </xf>
    <xf numFmtId="170" fontId="14" fillId="0" borderId="0" applyFill="0" applyBorder="0" applyProtection="0">
      <protection locked="0"/>
    </xf>
    <xf numFmtId="170" fontId="19" fillId="0" borderId="0" applyFill="0" applyBorder="0" applyProtection="0">
      <protection locked="0"/>
    </xf>
    <xf numFmtId="170" fontId="23" fillId="0" borderId="0" applyFill="0" applyBorder="0" applyProtection="0">
      <protection locked="0"/>
    </xf>
    <xf numFmtId="170" fontId="18" fillId="0" borderId="0" applyFill="0" applyBorder="0" applyProtection="0">
      <protection locked="0"/>
    </xf>
    <xf numFmtId="170" fontId="22" fillId="0" borderId="0" applyFill="0" applyBorder="0" applyProtection="0">
      <protection locked="0"/>
    </xf>
    <xf numFmtId="4" fontId="14" fillId="0" borderId="0" applyFill="0" applyBorder="0" applyProtection="0">
      <protection locked="0"/>
    </xf>
    <xf numFmtId="4" fontId="19" fillId="0" borderId="0" applyFill="0" applyBorder="0" applyProtection="0">
      <protection locked="0"/>
    </xf>
    <xf numFmtId="4" fontId="23" fillId="0" borderId="0" applyFill="0" applyBorder="0" applyProtection="0">
      <protection locked="0"/>
    </xf>
    <xf numFmtId="4" fontId="18" fillId="0" borderId="0" applyFill="0" applyBorder="0" applyProtection="0">
      <protection locked="0"/>
    </xf>
    <xf numFmtId="4" fontId="22" fillId="0" borderId="0" applyFill="0" applyBorder="0" applyProtection="0">
      <protection locked="0"/>
    </xf>
    <xf numFmtId="0" fontId="11" fillId="0" borderId="0"/>
    <xf numFmtId="0" fontId="30" fillId="0" borderId="0"/>
    <xf numFmtId="0" fontId="10" fillId="0" borderId="0"/>
    <xf numFmtId="164" fontId="10" fillId="0" borderId="0" applyFont="0" applyFill="0" applyBorder="0" applyAlignment="0" applyProtection="0"/>
    <xf numFmtId="0" fontId="9" fillId="0" borderId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5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17" borderId="0" applyNumberFormat="0" applyBorder="0" applyAlignment="0" applyProtection="0"/>
    <xf numFmtId="0" fontId="34" fillId="23" borderId="0" applyNumberFormat="0" applyBorder="0" applyAlignment="0" applyProtection="0"/>
    <xf numFmtId="0" fontId="35" fillId="18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5" fillId="16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8" fillId="38" borderId="13" applyNumberFormat="0" applyAlignment="0" applyProtection="0"/>
    <xf numFmtId="0" fontId="38" fillId="38" borderId="13" applyNumberFormat="0" applyAlignment="0" applyProtection="0"/>
    <xf numFmtId="0" fontId="45" fillId="38" borderId="14" applyNumberFormat="0" applyAlignment="0" applyProtection="0"/>
    <xf numFmtId="0" fontId="45" fillId="38" borderId="14" applyNumberFormat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3" fillId="7" borderId="12" applyNumberFormat="0" applyAlignment="0" applyProtection="0"/>
    <xf numFmtId="0" fontId="49" fillId="27" borderId="14" applyNumberFormat="0" applyAlignment="0" applyProtection="0"/>
    <xf numFmtId="0" fontId="33" fillId="7" borderId="12" applyNumberFormat="0" applyAlignment="0" applyProtection="0"/>
    <xf numFmtId="0" fontId="49" fillId="27" borderId="14" applyNumberFormat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1" fillId="4" borderId="0" applyNumberFormat="0" applyBorder="0" applyAlignment="0" applyProtection="0"/>
    <xf numFmtId="0" fontId="34" fillId="21" borderId="0" applyNumberFormat="0" applyBorder="0" applyAlignment="0" applyProtection="0"/>
    <xf numFmtId="0" fontId="31" fillId="4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32" fillId="6" borderId="0" applyNumberFormat="0" applyBorder="0" applyAlignment="0" applyProtection="0"/>
    <xf numFmtId="0" fontId="37" fillId="27" borderId="0" applyNumberFormat="0" applyBorder="0" applyAlignment="0" applyProtection="0"/>
    <xf numFmtId="0" fontId="32" fillId="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18" fillId="26" borderId="14" applyNumberFormat="0" applyFont="0" applyAlignment="0" applyProtection="0"/>
    <xf numFmtId="0" fontId="18" fillId="26" borderId="14" applyNumberFormat="0" applyFon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" fontId="18" fillId="42" borderId="14" applyNumberFormat="0" applyProtection="0">
      <alignment vertical="center"/>
    </xf>
    <xf numFmtId="4" fontId="18" fillId="42" borderId="14" applyNumberFormat="0" applyProtection="0">
      <alignment vertical="center"/>
    </xf>
    <xf numFmtId="4" fontId="18" fillId="42" borderId="14" applyNumberFormat="0" applyProtection="0">
      <alignment vertical="center"/>
    </xf>
    <xf numFmtId="4" fontId="52" fillId="3" borderId="14" applyNumberFormat="0" applyProtection="0">
      <alignment vertical="center"/>
    </xf>
    <xf numFmtId="4" fontId="18" fillId="3" borderId="14" applyNumberFormat="0" applyProtection="0">
      <alignment horizontal="left" vertical="center" indent="1"/>
    </xf>
    <xf numFmtId="4" fontId="18" fillId="3" borderId="14" applyNumberFormat="0" applyProtection="0">
      <alignment horizontal="left" vertical="center" indent="1"/>
    </xf>
    <xf numFmtId="4" fontId="18" fillId="3" borderId="14" applyNumberFormat="0" applyProtection="0">
      <alignment horizontal="left" vertical="center" indent="1"/>
    </xf>
    <xf numFmtId="0" fontId="41" fillId="42" borderId="16" applyNumberFormat="0" applyProtection="0">
      <alignment horizontal="left" vertical="top" indent="1"/>
    </xf>
    <xf numFmtId="4" fontId="18" fillId="12" borderId="14" applyNumberFormat="0" applyProtection="0">
      <alignment horizontal="left" vertical="center" indent="1"/>
    </xf>
    <xf numFmtId="4" fontId="18" fillId="12" borderId="14" applyNumberFormat="0" applyProtection="0">
      <alignment horizontal="left" vertical="center" indent="1"/>
    </xf>
    <xf numFmtId="4" fontId="18" fillId="12" borderId="14" applyNumberFormat="0" applyProtection="0">
      <alignment horizontal="left" vertical="center" indent="1"/>
    </xf>
    <xf numFmtId="4" fontId="18" fillId="8" borderId="14" applyNumberFormat="0" applyProtection="0">
      <alignment horizontal="right" vertical="center"/>
    </xf>
    <xf numFmtId="4" fontId="18" fillId="8" borderId="14" applyNumberFormat="0" applyProtection="0">
      <alignment horizontal="right" vertical="center"/>
    </xf>
    <xf numFmtId="4" fontId="18" fillId="8" borderId="14" applyNumberFormat="0" applyProtection="0">
      <alignment horizontal="right" vertical="center"/>
    </xf>
    <xf numFmtId="4" fontId="18" fillId="44" borderId="14" applyNumberFormat="0" applyProtection="0">
      <alignment horizontal="right" vertical="center"/>
    </xf>
    <xf numFmtId="4" fontId="18" fillId="44" borderId="14" applyNumberFormat="0" applyProtection="0">
      <alignment horizontal="right" vertical="center"/>
    </xf>
    <xf numFmtId="4" fontId="18" fillId="44" borderId="14" applyNumberFormat="0" applyProtection="0">
      <alignment horizontal="right" vertical="center"/>
    </xf>
    <xf numFmtId="4" fontId="18" fillId="30" borderId="17" applyNumberFormat="0" applyProtection="0">
      <alignment horizontal="right" vertical="center"/>
    </xf>
    <xf numFmtId="4" fontId="18" fillId="30" borderId="17" applyNumberFormat="0" applyProtection="0">
      <alignment horizontal="right" vertical="center"/>
    </xf>
    <xf numFmtId="4" fontId="18" fillId="30" borderId="17" applyNumberFormat="0" applyProtection="0">
      <alignment horizontal="right" vertical="center"/>
    </xf>
    <xf numFmtId="4" fontId="18" fillId="11" borderId="14" applyNumberFormat="0" applyProtection="0">
      <alignment horizontal="right" vertical="center"/>
    </xf>
    <xf numFmtId="4" fontId="18" fillId="11" borderId="14" applyNumberFormat="0" applyProtection="0">
      <alignment horizontal="right" vertical="center"/>
    </xf>
    <xf numFmtId="4" fontId="18" fillId="11" borderId="14" applyNumberFormat="0" applyProtection="0">
      <alignment horizontal="right" vertical="center"/>
    </xf>
    <xf numFmtId="4" fontId="18" fillId="13" borderId="14" applyNumberFormat="0" applyProtection="0">
      <alignment horizontal="right" vertical="center"/>
    </xf>
    <xf numFmtId="4" fontId="18" fillId="13" borderId="14" applyNumberFormat="0" applyProtection="0">
      <alignment horizontal="right" vertical="center"/>
    </xf>
    <xf numFmtId="4" fontId="18" fillId="13" borderId="14" applyNumberFormat="0" applyProtection="0">
      <alignment horizontal="right" vertical="center"/>
    </xf>
    <xf numFmtId="4" fontId="18" fillId="35" borderId="14" applyNumberFormat="0" applyProtection="0">
      <alignment horizontal="right" vertical="center"/>
    </xf>
    <xf numFmtId="4" fontId="18" fillId="35" borderId="14" applyNumberFormat="0" applyProtection="0">
      <alignment horizontal="right" vertical="center"/>
    </xf>
    <xf numFmtId="4" fontId="18" fillId="35" borderId="14" applyNumberFormat="0" applyProtection="0">
      <alignment horizontal="right" vertical="center"/>
    </xf>
    <xf numFmtId="4" fontId="18" fillId="32" borderId="14" applyNumberFormat="0" applyProtection="0">
      <alignment horizontal="right" vertical="center"/>
    </xf>
    <xf numFmtId="4" fontId="18" fillId="32" borderId="14" applyNumberFormat="0" applyProtection="0">
      <alignment horizontal="right" vertical="center"/>
    </xf>
    <xf numFmtId="4" fontId="18" fillId="32" borderId="14" applyNumberFormat="0" applyProtection="0">
      <alignment horizontal="right" vertical="center"/>
    </xf>
    <xf numFmtId="4" fontId="18" fillId="45" borderId="14" applyNumberFormat="0" applyProtection="0">
      <alignment horizontal="right" vertical="center"/>
    </xf>
    <xf numFmtId="4" fontId="18" fillId="45" borderId="14" applyNumberFormat="0" applyProtection="0">
      <alignment horizontal="right" vertical="center"/>
    </xf>
    <xf numFmtId="4" fontId="18" fillId="45" borderId="14" applyNumberFormat="0" applyProtection="0">
      <alignment horizontal="right" vertical="center"/>
    </xf>
    <xf numFmtId="4" fontId="18" fillId="10" borderId="14" applyNumberFormat="0" applyProtection="0">
      <alignment horizontal="right" vertical="center"/>
    </xf>
    <xf numFmtId="4" fontId="18" fillId="10" borderId="14" applyNumberFormat="0" applyProtection="0">
      <alignment horizontal="right" vertical="center"/>
    </xf>
    <xf numFmtId="4" fontId="18" fillId="10" borderId="14" applyNumberFormat="0" applyProtection="0">
      <alignment horizontal="right" vertical="center"/>
    </xf>
    <xf numFmtId="4" fontId="18" fillId="46" borderId="17" applyNumberFormat="0" applyProtection="0">
      <alignment horizontal="left" vertical="center" indent="1"/>
    </xf>
    <xf numFmtId="4" fontId="18" fillId="46" borderId="17" applyNumberFormat="0" applyProtection="0">
      <alignment horizontal="left" vertical="center" indent="1"/>
    </xf>
    <xf numFmtId="4" fontId="18" fillId="46" borderId="17" applyNumberFormat="0" applyProtection="0">
      <alignment horizontal="left" vertical="center" indent="1"/>
    </xf>
    <xf numFmtId="4" fontId="13" fillId="47" borderId="17" applyNumberFormat="0" applyProtection="0">
      <alignment horizontal="left" vertical="center" indent="1"/>
    </xf>
    <xf numFmtId="4" fontId="13" fillId="47" borderId="17" applyNumberFormat="0" applyProtection="0">
      <alignment horizontal="left" vertical="center" indent="1"/>
    </xf>
    <xf numFmtId="4" fontId="13" fillId="47" borderId="17" applyNumberFormat="0" applyProtection="0">
      <alignment horizontal="left" vertical="center" indent="1"/>
    </xf>
    <xf numFmtId="4" fontId="13" fillId="47" borderId="17" applyNumberFormat="0" applyProtection="0">
      <alignment horizontal="left" vertical="center" indent="1"/>
    </xf>
    <xf numFmtId="4" fontId="18" fillId="48" borderId="14" applyNumberFormat="0" applyProtection="0">
      <alignment horizontal="right" vertical="center"/>
    </xf>
    <xf numFmtId="4" fontId="18" fillId="48" borderId="14" applyNumberFormat="0" applyProtection="0">
      <alignment horizontal="right" vertical="center"/>
    </xf>
    <xf numFmtId="4" fontId="18" fillId="48" borderId="14" applyNumberFormat="0" applyProtection="0">
      <alignment horizontal="right" vertical="center"/>
    </xf>
    <xf numFmtId="4" fontId="18" fillId="49" borderId="17" applyNumberFormat="0" applyProtection="0">
      <alignment horizontal="left" vertical="center" indent="1"/>
    </xf>
    <xf numFmtId="4" fontId="18" fillId="49" borderId="17" applyNumberFormat="0" applyProtection="0">
      <alignment horizontal="left" vertical="center" indent="1"/>
    </xf>
    <xf numFmtId="4" fontId="18" fillId="49" borderId="17" applyNumberFormat="0" applyProtection="0">
      <alignment horizontal="left" vertical="center" indent="1"/>
    </xf>
    <xf numFmtId="4" fontId="18" fillId="48" borderId="17" applyNumberFormat="0" applyProtection="0">
      <alignment horizontal="left" vertical="center" indent="1"/>
    </xf>
    <xf numFmtId="4" fontId="18" fillId="48" borderId="17" applyNumberFormat="0" applyProtection="0">
      <alignment horizontal="left" vertical="center" indent="1"/>
    </xf>
    <xf numFmtId="4" fontId="18" fillId="48" borderId="17" applyNumberFormat="0" applyProtection="0">
      <alignment horizontal="left" vertical="center" indent="1"/>
    </xf>
    <xf numFmtId="0" fontId="18" fillId="37" borderId="14" applyNumberFormat="0" applyProtection="0">
      <alignment horizontal="left" vertical="center" indent="1"/>
    </xf>
    <xf numFmtId="0" fontId="18" fillId="37" borderId="14" applyNumberFormat="0" applyProtection="0">
      <alignment horizontal="left" vertical="center" indent="1"/>
    </xf>
    <xf numFmtId="0" fontId="18" fillId="37" borderId="14" applyNumberFormat="0" applyProtection="0">
      <alignment horizontal="left" vertical="center" indent="1"/>
    </xf>
    <xf numFmtId="0" fontId="18" fillId="47" borderId="16" applyNumberFormat="0" applyProtection="0">
      <alignment horizontal="left" vertical="top" indent="1"/>
    </xf>
    <xf numFmtId="0" fontId="18" fillId="50" borderId="14" applyNumberFormat="0" applyProtection="0">
      <alignment horizontal="left" vertical="center" indent="1"/>
    </xf>
    <xf numFmtId="0" fontId="18" fillId="50" borderId="14" applyNumberFormat="0" applyProtection="0">
      <alignment horizontal="left" vertical="center" indent="1"/>
    </xf>
    <xf numFmtId="0" fontId="18" fillId="50" borderId="14" applyNumberFormat="0" applyProtection="0">
      <alignment horizontal="left" vertical="center" indent="1"/>
    </xf>
    <xf numFmtId="0" fontId="18" fillId="48" borderId="16" applyNumberFormat="0" applyProtection="0">
      <alignment horizontal="left" vertical="top" indent="1"/>
    </xf>
    <xf numFmtId="0" fontId="18" fillId="9" borderId="14" applyNumberFormat="0" applyProtection="0">
      <alignment horizontal="left" vertical="center" indent="1"/>
    </xf>
    <xf numFmtId="0" fontId="18" fillId="9" borderId="14" applyNumberFormat="0" applyProtection="0">
      <alignment horizontal="left" vertical="center" indent="1"/>
    </xf>
    <xf numFmtId="0" fontId="18" fillId="9" borderId="14" applyNumberFormat="0" applyProtection="0">
      <alignment horizontal="left" vertical="center" indent="1"/>
    </xf>
    <xf numFmtId="0" fontId="18" fillId="9" borderId="16" applyNumberFormat="0" applyProtection="0">
      <alignment horizontal="left" vertical="top" indent="1"/>
    </xf>
    <xf numFmtId="0" fontId="18" fillId="49" borderId="14" applyNumberFormat="0" applyProtection="0">
      <alignment horizontal="left" vertical="center" indent="1"/>
    </xf>
    <xf numFmtId="0" fontId="18" fillId="49" borderId="14" applyNumberFormat="0" applyProtection="0">
      <alignment horizontal="left" vertical="center" indent="1"/>
    </xf>
    <xf numFmtId="0" fontId="18" fillId="49" borderId="14" applyNumberFormat="0" applyProtection="0">
      <alignment horizontal="left" vertical="center" indent="1"/>
    </xf>
    <xf numFmtId="0" fontId="18" fillId="49" borderId="16" applyNumberFormat="0" applyProtection="0">
      <alignment horizontal="left" vertical="top" indent="1"/>
    </xf>
    <xf numFmtId="0" fontId="18" fillId="51" borderId="18" applyNumberFormat="0">
      <protection locked="0"/>
    </xf>
    <xf numFmtId="0" fontId="17" fillId="47" borderId="19" applyBorder="0"/>
    <xf numFmtId="4" fontId="40" fillId="43" borderId="16" applyNumberFormat="0" applyProtection="0">
      <alignment vertical="center"/>
    </xf>
    <xf numFmtId="4" fontId="52" fillId="2" borderId="5" applyNumberFormat="0" applyProtection="0">
      <alignment vertical="center"/>
    </xf>
    <xf numFmtId="4" fontId="40" fillId="37" borderId="16" applyNumberFormat="0" applyProtection="0">
      <alignment horizontal="left" vertical="center" indent="1"/>
    </xf>
    <xf numFmtId="0" fontId="40" fillId="43" borderId="16" applyNumberFormat="0" applyProtection="0">
      <alignment horizontal="left" vertical="top" indent="1"/>
    </xf>
    <xf numFmtId="4" fontId="18" fillId="0" borderId="14" applyNumberFormat="0" applyProtection="0">
      <alignment horizontal="right" vertical="center"/>
    </xf>
    <xf numFmtId="4" fontId="18" fillId="0" borderId="14" applyNumberFormat="0" applyProtection="0">
      <alignment horizontal="right" vertical="center"/>
    </xf>
    <xf numFmtId="4" fontId="18" fillId="0" borderId="14" applyNumberFormat="0" applyProtection="0">
      <alignment horizontal="right" vertical="center"/>
    </xf>
    <xf numFmtId="4" fontId="52" fillId="52" borderId="14" applyNumberFormat="0" applyProtection="0">
      <alignment horizontal="right" vertical="center"/>
    </xf>
    <xf numFmtId="4" fontId="18" fillId="12" borderId="14" applyNumberFormat="0" applyProtection="0">
      <alignment horizontal="left" vertical="center" indent="1"/>
    </xf>
    <xf numFmtId="4" fontId="18" fillId="12" borderId="14" applyNumberFormat="0" applyProtection="0">
      <alignment horizontal="left" vertical="center" indent="1"/>
    </xf>
    <xf numFmtId="4" fontId="18" fillId="12" borderId="14" applyNumberFormat="0" applyProtection="0">
      <alignment horizontal="left" vertical="center" indent="1"/>
    </xf>
    <xf numFmtId="0" fontId="40" fillId="48" borderId="16" applyNumberFormat="0" applyProtection="0">
      <alignment horizontal="left" vertical="top" indent="1"/>
    </xf>
    <xf numFmtId="4" fontId="42" fillId="53" borderId="17" applyNumberFormat="0" applyProtection="0">
      <alignment horizontal="left" vertical="center" indent="1"/>
    </xf>
    <xf numFmtId="0" fontId="18" fillId="54" borderId="5"/>
    <xf numFmtId="0" fontId="18" fillId="54" borderId="5"/>
    <xf numFmtId="0" fontId="18" fillId="54" borderId="5"/>
    <xf numFmtId="4" fontId="43" fillId="51" borderId="14" applyNumberFormat="0" applyProtection="0">
      <alignment horizontal="right" vertical="center"/>
    </xf>
    <xf numFmtId="0" fontId="53" fillId="5" borderId="0" applyNumberFormat="0" applyBorder="0" applyAlignment="0" applyProtection="0"/>
    <xf numFmtId="0" fontId="44" fillId="26" borderId="0" applyNumberFormat="0" applyBorder="0" applyAlignment="0" applyProtection="0"/>
    <xf numFmtId="0" fontId="53" fillId="5" borderId="0" applyNumberFormat="0" applyBorder="0" applyAlignment="0" applyProtection="0"/>
    <xf numFmtId="0" fontId="44" fillId="26" borderId="0" applyNumberFormat="0" applyBorder="0" applyAlignment="0" applyProtection="0"/>
    <xf numFmtId="0" fontId="50" fillId="0" borderId="0" applyNumberFormat="0" applyFill="0" applyBorder="0" applyAlignment="0" applyProtection="0"/>
    <xf numFmtId="0" fontId="9" fillId="0" borderId="0"/>
    <xf numFmtId="0" fontId="9" fillId="0" borderId="0"/>
    <xf numFmtId="0" fontId="18" fillId="55" borderId="0"/>
    <xf numFmtId="0" fontId="18" fillId="55" borderId="0"/>
    <xf numFmtId="0" fontId="13" fillId="0" borderId="0"/>
    <xf numFmtId="0" fontId="18" fillId="55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55" borderId="0"/>
    <xf numFmtId="0" fontId="18" fillId="55" borderId="0"/>
    <xf numFmtId="0" fontId="18" fillId="55" borderId="0"/>
    <xf numFmtId="0" fontId="18" fillId="55" borderId="0"/>
    <xf numFmtId="0" fontId="18" fillId="55" borderId="0"/>
    <xf numFmtId="0" fontId="18" fillId="55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55" borderId="0"/>
    <xf numFmtId="0" fontId="12" fillId="0" borderId="0"/>
    <xf numFmtId="0" fontId="13" fillId="0" borderId="0"/>
    <xf numFmtId="0" fontId="13" fillId="0" borderId="0"/>
    <xf numFmtId="0" fontId="18" fillId="55" borderId="0"/>
    <xf numFmtId="0" fontId="13" fillId="0" borderId="0"/>
    <xf numFmtId="0" fontId="9" fillId="0" borderId="0"/>
    <xf numFmtId="0" fontId="13" fillId="0" borderId="0"/>
    <xf numFmtId="0" fontId="12" fillId="0" borderId="0"/>
    <xf numFmtId="0" fontId="12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6" fillId="34" borderId="24" applyNumberFormat="0" applyAlignment="0" applyProtection="0"/>
    <xf numFmtId="0" fontId="36" fillId="34" borderId="24" applyNumberFormat="0" applyAlignment="0" applyProtection="0"/>
    <xf numFmtId="168" fontId="13" fillId="2" borderId="1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8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3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13" fillId="0" borderId="0">
      <alignment wrapText="1"/>
      <protection locked="0"/>
    </xf>
    <xf numFmtId="49" fontId="13" fillId="0" borderId="0" applyFill="0" applyBorder="0" applyProtection="0">
      <protection locked="0"/>
    </xf>
    <xf numFmtId="49" fontId="13" fillId="0" borderId="0" applyFill="0" applyBorder="0" applyProtection="0">
      <alignment wrapText="1"/>
      <protection locked="0"/>
    </xf>
    <xf numFmtId="3" fontId="13" fillId="0" borderId="0" applyFill="0" applyBorder="0" applyProtection="0">
      <protection locked="0"/>
    </xf>
    <xf numFmtId="170" fontId="13" fillId="0" borderId="0" applyFill="0" applyBorder="0" applyProtection="0">
      <protection locked="0"/>
    </xf>
    <xf numFmtId="4" fontId="13" fillId="0" borderId="0" applyFill="0" applyBorder="0" applyProtection="0">
      <protection locked="0"/>
    </xf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13" fillId="0" borderId="0"/>
    <xf numFmtId="0" fontId="28" fillId="0" borderId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5" fillId="0" borderId="0"/>
    <xf numFmtId="0" fontId="4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3" fillId="0" borderId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" fontId="13" fillId="47" borderId="42" applyNumberFormat="0" applyProtection="0">
      <alignment horizontal="left" vertical="center" indent="1"/>
    </xf>
    <xf numFmtId="4" fontId="18" fillId="0" borderId="44" applyNumberFormat="0" applyProtection="0">
      <alignment horizontal="right" vertical="center"/>
    </xf>
    <xf numFmtId="0" fontId="40" fillId="43" borderId="46" applyNumberFormat="0" applyProtection="0">
      <alignment horizontal="left" vertical="top" indent="1"/>
    </xf>
    <xf numFmtId="4" fontId="42" fillId="53" borderId="42" applyNumberFormat="0" applyProtection="0">
      <alignment horizontal="left" vertical="center" indent="1"/>
    </xf>
    <xf numFmtId="4" fontId="18" fillId="12" borderId="39" applyNumberFormat="0" applyProtection="0">
      <alignment horizontal="left" vertical="center" indent="1"/>
    </xf>
    <xf numFmtId="0" fontId="18" fillId="50" borderId="39" applyNumberFormat="0" applyProtection="0">
      <alignment horizontal="left" vertical="center" indent="1"/>
    </xf>
    <xf numFmtId="4" fontId="13" fillId="47" borderId="42" applyNumberFormat="0" applyProtection="0">
      <alignment horizontal="left" vertical="center" indent="1"/>
    </xf>
    <xf numFmtId="4" fontId="18" fillId="46" borderId="42" applyNumberFormat="0" applyProtection="0">
      <alignment horizontal="left" vertical="center" indent="1"/>
    </xf>
    <xf numFmtId="0" fontId="2" fillId="0" borderId="0"/>
    <xf numFmtId="4" fontId="18" fillId="30" borderId="42" applyNumberFormat="0" applyProtection="0">
      <alignment horizontal="right" vertical="center"/>
    </xf>
    <xf numFmtId="4" fontId="18" fillId="44" borderId="39" applyNumberFormat="0" applyProtection="0">
      <alignment horizontal="right" vertical="center"/>
    </xf>
    <xf numFmtId="4" fontId="18" fillId="44" borderId="39" applyNumberFormat="0" applyProtection="0">
      <alignment horizontal="right" vertical="center"/>
    </xf>
    <xf numFmtId="4" fontId="18" fillId="12" borderId="39" applyNumberFormat="0" applyProtection="0">
      <alignment horizontal="left" vertical="center" indent="1"/>
    </xf>
    <xf numFmtId="0" fontId="17" fillId="47" borderId="48" applyBorder="0"/>
    <xf numFmtId="0" fontId="18" fillId="49" borderId="44" applyNumberFormat="0" applyProtection="0">
      <alignment horizontal="left" vertical="center" indent="1"/>
    </xf>
    <xf numFmtId="0" fontId="49" fillId="27" borderId="39" applyNumberFormat="0" applyAlignment="0" applyProtection="0"/>
    <xf numFmtId="0" fontId="18" fillId="37" borderId="44" applyNumberFormat="0" applyProtection="0">
      <alignment horizontal="left" vertical="center" indent="1"/>
    </xf>
    <xf numFmtId="4" fontId="52" fillId="52" borderId="39" applyNumberFormat="0" applyProtection="0">
      <alignment horizontal="right" vertical="center"/>
    </xf>
    <xf numFmtId="4" fontId="13" fillId="47" borderId="42" applyNumberFormat="0" applyProtection="0">
      <alignment horizontal="left" vertical="center" indent="1"/>
    </xf>
    <xf numFmtId="4" fontId="18" fillId="46" borderId="42" applyNumberFormat="0" applyProtection="0">
      <alignment horizontal="left" vertical="center" indent="1"/>
    </xf>
    <xf numFmtId="4" fontId="18" fillId="35" borderId="39" applyNumberFormat="0" applyProtection="0">
      <alignment horizontal="right" vertical="center"/>
    </xf>
    <xf numFmtId="4" fontId="18" fillId="3" borderId="39" applyNumberFormat="0" applyProtection="0">
      <alignment horizontal="left" vertical="center" indent="1"/>
    </xf>
    <xf numFmtId="4" fontId="18" fillId="48" borderId="44" applyNumberFormat="0" applyProtection="0">
      <alignment horizontal="right" vertical="center"/>
    </xf>
    <xf numFmtId="4" fontId="13" fillId="47" borderId="47" applyNumberFormat="0" applyProtection="0">
      <alignment horizontal="left" vertical="center" indent="1"/>
    </xf>
    <xf numFmtId="0" fontId="18" fillId="48" borderId="46" applyNumberFormat="0" applyProtection="0">
      <alignment horizontal="left" vertical="top" indent="1"/>
    </xf>
    <xf numFmtId="4" fontId="18" fillId="13" borderId="39" applyNumberFormat="0" applyProtection="0">
      <alignment horizontal="right" vertical="center"/>
    </xf>
    <xf numFmtId="0" fontId="2" fillId="0" borderId="0"/>
    <xf numFmtId="4" fontId="18" fillId="11" borderId="39" applyNumberFormat="0" applyProtection="0">
      <alignment horizontal="right" vertical="center"/>
    </xf>
    <xf numFmtId="0" fontId="2" fillId="0" borderId="0"/>
    <xf numFmtId="0" fontId="18" fillId="49" borderId="44" applyNumberFormat="0" applyProtection="0">
      <alignment horizontal="left" vertical="center" indent="1"/>
    </xf>
    <xf numFmtId="0" fontId="18" fillId="50" borderId="44" applyNumberFormat="0" applyProtection="0">
      <alignment horizontal="left" vertical="center" indent="1"/>
    </xf>
    <xf numFmtId="4" fontId="18" fillId="46" borderId="47" applyNumberFormat="0" applyProtection="0">
      <alignment horizontal="left" vertical="center" indent="1"/>
    </xf>
    <xf numFmtId="4" fontId="18" fillId="46" borderId="47" applyNumberFormat="0" applyProtection="0">
      <alignment horizontal="left" vertical="center" indent="1"/>
    </xf>
    <xf numFmtId="0" fontId="38" fillId="38" borderId="32" applyNumberFormat="0" applyAlignment="0" applyProtection="0"/>
    <xf numFmtId="0" fontId="38" fillId="38" borderId="32" applyNumberFormat="0" applyAlignment="0" applyProtection="0"/>
    <xf numFmtId="0" fontId="45" fillId="38" borderId="33" applyNumberFormat="0" applyAlignment="0" applyProtection="0"/>
    <xf numFmtId="0" fontId="45" fillId="38" borderId="33" applyNumberFormat="0" applyAlignment="0" applyProtection="0"/>
    <xf numFmtId="0" fontId="49" fillId="27" borderId="33" applyNumberFormat="0" applyAlignment="0" applyProtection="0"/>
    <xf numFmtId="0" fontId="49" fillId="27" borderId="33" applyNumberFormat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4" fontId="18" fillId="12" borderId="44" applyNumberFormat="0" applyProtection="0">
      <alignment horizontal="left" vertical="center" indent="1"/>
    </xf>
    <xf numFmtId="4" fontId="18" fillId="12" borderId="44" applyNumberFormat="0" applyProtection="0">
      <alignment horizontal="left" vertical="center" indent="1"/>
    </xf>
    <xf numFmtId="4" fontId="18" fillId="12" borderId="44" applyNumberFormat="0" applyProtection="0">
      <alignment horizontal="left" vertical="center" indent="1"/>
    </xf>
    <xf numFmtId="4" fontId="52" fillId="52" borderId="44" applyNumberFormat="0" applyProtection="0">
      <alignment horizontal="right" vertical="center"/>
    </xf>
    <xf numFmtId="4" fontId="18" fillId="0" borderId="44" applyNumberFormat="0" applyProtection="0">
      <alignment horizontal="right" vertical="center"/>
    </xf>
    <xf numFmtId="4" fontId="43" fillId="51" borderId="39" applyNumberFormat="0" applyProtection="0">
      <alignment horizontal="right" vertical="center"/>
    </xf>
    <xf numFmtId="4" fontId="18" fillId="12" borderId="39" applyNumberFormat="0" applyProtection="0">
      <alignment horizontal="left" vertical="center" indent="1"/>
    </xf>
    <xf numFmtId="0" fontId="40" fillId="48" borderId="41" applyNumberFormat="0" applyProtection="0">
      <alignment horizontal="left" vertical="top" indent="1"/>
    </xf>
    <xf numFmtId="4" fontId="18" fillId="12" borderId="39" applyNumberFormat="0" applyProtection="0">
      <alignment horizontal="left" vertical="center" indent="1"/>
    </xf>
    <xf numFmtId="4" fontId="40" fillId="37" borderId="41" applyNumberFormat="0" applyProtection="0">
      <alignment horizontal="left" vertical="center" indent="1"/>
    </xf>
    <xf numFmtId="4" fontId="18" fillId="0" borderId="39" applyNumberFormat="0" applyProtection="0">
      <alignment horizontal="right" vertical="center"/>
    </xf>
    <xf numFmtId="0" fontId="18" fillId="49" borderId="39" applyNumberFormat="0" applyProtection="0">
      <alignment horizontal="left" vertical="center" indent="1"/>
    </xf>
    <xf numFmtId="0" fontId="18" fillId="9" borderId="41" applyNumberFormat="0" applyProtection="0">
      <alignment horizontal="left" vertical="top" indent="1"/>
    </xf>
    <xf numFmtId="0" fontId="18" fillId="9" borderId="39" applyNumberFormat="0" applyProtection="0">
      <alignment horizontal="left" vertical="center" indent="1"/>
    </xf>
    <xf numFmtId="0" fontId="18" fillId="9" borderId="39" applyNumberFormat="0" applyProtection="0">
      <alignment horizontal="left" vertical="center" indent="1"/>
    </xf>
    <xf numFmtId="0" fontId="18" fillId="9" borderId="39" applyNumberFormat="0" applyProtection="0">
      <alignment horizontal="left" vertical="center" indent="1"/>
    </xf>
    <xf numFmtId="0" fontId="18" fillId="48" borderId="41" applyNumberFormat="0" applyProtection="0">
      <alignment horizontal="left" vertical="top" indent="1"/>
    </xf>
    <xf numFmtId="0" fontId="18" fillId="26" borderId="33" applyNumberFormat="0" applyFont="0" applyAlignment="0" applyProtection="0"/>
    <xf numFmtId="0" fontId="18" fillId="26" borderId="33" applyNumberFormat="0" applyFont="0" applyAlignment="0" applyProtection="0"/>
    <xf numFmtId="0" fontId="18" fillId="50" borderId="39" applyNumberFormat="0" applyProtection="0">
      <alignment horizontal="left" vertical="center" indent="1"/>
    </xf>
    <xf numFmtId="0" fontId="18" fillId="37" borderId="39" applyNumberFormat="0" applyProtection="0">
      <alignment horizontal="left" vertical="center" indent="1"/>
    </xf>
    <xf numFmtId="0" fontId="18" fillId="37" borderId="39" applyNumberFormat="0" applyProtection="0">
      <alignment horizontal="left" vertical="center" indent="1"/>
    </xf>
    <xf numFmtId="4" fontId="18" fillId="42" borderId="33" applyNumberFormat="0" applyProtection="0">
      <alignment vertical="center"/>
    </xf>
    <xf numFmtId="4" fontId="18" fillId="42" borderId="33" applyNumberFormat="0" applyProtection="0">
      <alignment vertical="center"/>
    </xf>
    <xf numFmtId="4" fontId="18" fillId="42" borderId="33" applyNumberFormat="0" applyProtection="0">
      <alignment vertical="center"/>
    </xf>
    <xf numFmtId="4" fontId="52" fillId="3" borderId="33" applyNumberFormat="0" applyProtection="0">
      <alignment vertical="center"/>
    </xf>
    <xf numFmtId="4" fontId="18" fillId="3" borderId="33" applyNumberFormat="0" applyProtection="0">
      <alignment horizontal="left" vertical="center" indent="1"/>
    </xf>
    <xf numFmtId="4" fontId="18" fillId="3" borderId="33" applyNumberFormat="0" applyProtection="0">
      <alignment horizontal="left" vertical="center" indent="1"/>
    </xf>
    <xf numFmtId="4" fontId="18" fillId="3" borderId="33" applyNumberFormat="0" applyProtection="0">
      <alignment horizontal="left" vertical="center" indent="1"/>
    </xf>
    <xf numFmtId="0" fontId="41" fillId="42" borderId="35" applyNumberFormat="0" applyProtection="0">
      <alignment horizontal="left" vertical="top" indent="1"/>
    </xf>
    <xf numFmtId="4" fontId="18" fillId="12" borderId="33" applyNumberFormat="0" applyProtection="0">
      <alignment horizontal="left" vertical="center" indent="1"/>
    </xf>
    <xf numFmtId="4" fontId="18" fillId="12" borderId="33" applyNumberFormat="0" applyProtection="0">
      <alignment horizontal="left" vertical="center" indent="1"/>
    </xf>
    <xf numFmtId="4" fontId="18" fillId="12" borderId="33" applyNumberFormat="0" applyProtection="0">
      <alignment horizontal="left" vertical="center" indent="1"/>
    </xf>
    <xf numFmtId="4" fontId="18" fillId="8" borderId="33" applyNumberFormat="0" applyProtection="0">
      <alignment horizontal="right" vertical="center"/>
    </xf>
    <xf numFmtId="4" fontId="18" fillId="8" borderId="33" applyNumberFormat="0" applyProtection="0">
      <alignment horizontal="right" vertical="center"/>
    </xf>
    <xf numFmtId="4" fontId="18" fillId="8" borderId="33" applyNumberFormat="0" applyProtection="0">
      <alignment horizontal="right" vertical="center"/>
    </xf>
    <xf numFmtId="4" fontId="18" fillId="44" borderId="33" applyNumberFormat="0" applyProtection="0">
      <alignment horizontal="right" vertical="center"/>
    </xf>
    <xf numFmtId="4" fontId="18" fillId="44" borderId="33" applyNumberFormat="0" applyProtection="0">
      <alignment horizontal="right" vertical="center"/>
    </xf>
    <xf numFmtId="4" fontId="18" fillId="44" borderId="33" applyNumberFormat="0" applyProtection="0">
      <alignment horizontal="right" vertical="center"/>
    </xf>
    <xf numFmtId="4" fontId="18" fillId="30" borderId="36" applyNumberFormat="0" applyProtection="0">
      <alignment horizontal="right" vertical="center"/>
    </xf>
    <xf numFmtId="4" fontId="18" fillId="30" borderId="36" applyNumberFormat="0" applyProtection="0">
      <alignment horizontal="right" vertical="center"/>
    </xf>
    <xf numFmtId="4" fontId="18" fillId="30" borderId="36" applyNumberFormat="0" applyProtection="0">
      <alignment horizontal="right" vertical="center"/>
    </xf>
    <xf numFmtId="4" fontId="18" fillId="11" borderId="33" applyNumberFormat="0" applyProtection="0">
      <alignment horizontal="right" vertical="center"/>
    </xf>
    <xf numFmtId="4" fontId="18" fillId="11" borderId="33" applyNumberFormat="0" applyProtection="0">
      <alignment horizontal="right" vertical="center"/>
    </xf>
    <xf numFmtId="4" fontId="18" fillId="11" borderId="33" applyNumberFormat="0" applyProtection="0">
      <alignment horizontal="right" vertical="center"/>
    </xf>
    <xf numFmtId="4" fontId="18" fillId="13" borderId="33" applyNumberFormat="0" applyProtection="0">
      <alignment horizontal="right" vertical="center"/>
    </xf>
    <xf numFmtId="4" fontId="18" fillId="13" borderId="33" applyNumberFormat="0" applyProtection="0">
      <alignment horizontal="right" vertical="center"/>
    </xf>
    <xf numFmtId="4" fontId="18" fillId="13" borderId="33" applyNumberFormat="0" applyProtection="0">
      <alignment horizontal="right" vertical="center"/>
    </xf>
    <xf numFmtId="4" fontId="18" fillId="35" borderId="33" applyNumberFormat="0" applyProtection="0">
      <alignment horizontal="right" vertical="center"/>
    </xf>
    <xf numFmtId="4" fontId="18" fillId="35" borderId="33" applyNumberFormat="0" applyProtection="0">
      <alignment horizontal="right" vertical="center"/>
    </xf>
    <xf numFmtId="4" fontId="18" fillId="35" borderId="33" applyNumberFormat="0" applyProtection="0">
      <alignment horizontal="right" vertical="center"/>
    </xf>
    <xf numFmtId="4" fontId="18" fillId="32" borderId="33" applyNumberFormat="0" applyProtection="0">
      <alignment horizontal="right" vertical="center"/>
    </xf>
    <xf numFmtId="4" fontId="18" fillId="32" borderId="33" applyNumberFormat="0" applyProtection="0">
      <alignment horizontal="right" vertical="center"/>
    </xf>
    <xf numFmtId="4" fontId="18" fillId="32" borderId="33" applyNumberFormat="0" applyProtection="0">
      <alignment horizontal="right" vertical="center"/>
    </xf>
    <xf numFmtId="4" fontId="18" fillId="45" borderId="33" applyNumberFormat="0" applyProtection="0">
      <alignment horizontal="right" vertical="center"/>
    </xf>
    <xf numFmtId="4" fontId="18" fillId="45" borderId="33" applyNumberFormat="0" applyProtection="0">
      <alignment horizontal="right" vertical="center"/>
    </xf>
    <xf numFmtId="4" fontId="18" fillId="45" borderId="33" applyNumberFormat="0" applyProtection="0">
      <alignment horizontal="right" vertical="center"/>
    </xf>
    <xf numFmtId="4" fontId="18" fillId="10" borderId="33" applyNumberFormat="0" applyProtection="0">
      <alignment horizontal="right" vertical="center"/>
    </xf>
    <xf numFmtId="4" fontId="18" fillId="10" borderId="33" applyNumberFormat="0" applyProtection="0">
      <alignment horizontal="right" vertical="center"/>
    </xf>
    <xf numFmtId="4" fontId="18" fillId="10" borderId="33" applyNumberFormat="0" applyProtection="0">
      <alignment horizontal="right" vertical="center"/>
    </xf>
    <xf numFmtId="4" fontId="18" fillId="46" borderId="36" applyNumberFormat="0" applyProtection="0">
      <alignment horizontal="left" vertical="center" indent="1"/>
    </xf>
    <xf numFmtId="4" fontId="18" fillId="46" borderId="36" applyNumberFormat="0" applyProtection="0">
      <alignment horizontal="left" vertical="center" indent="1"/>
    </xf>
    <xf numFmtId="4" fontId="18" fillId="46" borderId="36" applyNumberFormat="0" applyProtection="0">
      <alignment horizontal="left" vertical="center" indent="1"/>
    </xf>
    <xf numFmtId="4" fontId="13" fillId="47" borderId="36" applyNumberFormat="0" applyProtection="0">
      <alignment horizontal="left" vertical="center" indent="1"/>
    </xf>
    <xf numFmtId="4" fontId="13" fillId="47" borderId="36" applyNumberFormat="0" applyProtection="0">
      <alignment horizontal="left" vertical="center" indent="1"/>
    </xf>
    <xf numFmtId="4" fontId="13" fillId="47" borderId="36" applyNumberFormat="0" applyProtection="0">
      <alignment horizontal="left" vertical="center" indent="1"/>
    </xf>
    <xf numFmtId="4" fontId="13" fillId="47" borderId="36" applyNumberFormat="0" applyProtection="0">
      <alignment horizontal="left" vertical="center" indent="1"/>
    </xf>
    <xf numFmtId="4" fontId="18" fillId="48" borderId="33" applyNumberFormat="0" applyProtection="0">
      <alignment horizontal="right" vertical="center"/>
    </xf>
    <xf numFmtId="4" fontId="18" fillId="48" borderId="33" applyNumberFormat="0" applyProtection="0">
      <alignment horizontal="right" vertical="center"/>
    </xf>
    <xf numFmtId="4" fontId="18" fillId="48" borderId="33" applyNumberFormat="0" applyProtection="0">
      <alignment horizontal="right" vertical="center"/>
    </xf>
    <xf numFmtId="4" fontId="18" fillId="49" borderId="36" applyNumberFormat="0" applyProtection="0">
      <alignment horizontal="left" vertical="center" indent="1"/>
    </xf>
    <xf numFmtId="4" fontId="18" fillId="49" borderId="36" applyNumberFormat="0" applyProtection="0">
      <alignment horizontal="left" vertical="center" indent="1"/>
    </xf>
    <xf numFmtId="4" fontId="18" fillId="49" borderId="36" applyNumberFormat="0" applyProtection="0">
      <alignment horizontal="left" vertical="center" indent="1"/>
    </xf>
    <xf numFmtId="4" fontId="18" fillId="48" borderId="36" applyNumberFormat="0" applyProtection="0">
      <alignment horizontal="left" vertical="center" indent="1"/>
    </xf>
    <xf numFmtId="4" fontId="18" fillId="48" borderId="36" applyNumberFormat="0" applyProtection="0">
      <alignment horizontal="left" vertical="center" indent="1"/>
    </xf>
    <xf numFmtId="4" fontId="18" fillId="48" borderId="36" applyNumberFormat="0" applyProtection="0">
      <alignment horizontal="left" vertical="center" indent="1"/>
    </xf>
    <xf numFmtId="0" fontId="18" fillId="37" borderId="33" applyNumberFormat="0" applyProtection="0">
      <alignment horizontal="left" vertical="center" indent="1"/>
    </xf>
    <xf numFmtId="0" fontId="18" fillId="37" borderId="33" applyNumberFormat="0" applyProtection="0">
      <alignment horizontal="left" vertical="center" indent="1"/>
    </xf>
    <xf numFmtId="0" fontId="18" fillId="37" borderId="33" applyNumberFormat="0" applyProtection="0">
      <alignment horizontal="left" vertical="center" indent="1"/>
    </xf>
    <xf numFmtId="0" fontId="18" fillId="47" borderId="35" applyNumberFormat="0" applyProtection="0">
      <alignment horizontal="left" vertical="top" indent="1"/>
    </xf>
    <xf numFmtId="0" fontId="18" fillId="50" borderId="33" applyNumberFormat="0" applyProtection="0">
      <alignment horizontal="left" vertical="center" indent="1"/>
    </xf>
    <xf numFmtId="0" fontId="18" fillId="50" borderId="33" applyNumberFormat="0" applyProtection="0">
      <alignment horizontal="left" vertical="center" indent="1"/>
    </xf>
    <xf numFmtId="0" fontId="18" fillId="50" borderId="33" applyNumberFormat="0" applyProtection="0">
      <alignment horizontal="left" vertical="center" indent="1"/>
    </xf>
    <xf numFmtId="0" fontId="18" fillId="48" borderId="35" applyNumberFormat="0" applyProtection="0">
      <alignment horizontal="left" vertical="top" indent="1"/>
    </xf>
    <xf numFmtId="0" fontId="18" fillId="9" borderId="33" applyNumberFormat="0" applyProtection="0">
      <alignment horizontal="left" vertical="center" indent="1"/>
    </xf>
    <xf numFmtId="0" fontId="18" fillId="9" borderId="33" applyNumberFormat="0" applyProtection="0">
      <alignment horizontal="left" vertical="center" indent="1"/>
    </xf>
    <xf numFmtId="0" fontId="18" fillId="9" borderId="33" applyNumberFormat="0" applyProtection="0">
      <alignment horizontal="left" vertical="center" indent="1"/>
    </xf>
    <xf numFmtId="0" fontId="18" fillId="9" borderId="35" applyNumberFormat="0" applyProtection="0">
      <alignment horizontal="left" vertical="top" indent="1"/>
    </xf>
    <xf numFmtId="0" fontId="18" fillId="49" borderId="33" applyNumberFormat="0" applyProtection="0">
      <alignment horizontal="left" vertical="center" indent="1"/>
    </xf>
    <xf numFmtId="0" fontId="18" fillId="49" borderId="33" applyNumberFormat="0" applyProtection="0">
      <alignment horizontal="left" vertical="center" indent="1"/>
    </xf>
    <xf numFmtId="0" fontId="18" fillId="49" borderId="33" applyNumberFormat="0" applyProtection="0">
      <alignment horizontal="left" vertical="center" indent="1"/>
    </xf>
    <xf numFmtId="0" fontId="18" fillId="49" borderId="35" applyNumberFormat="0" applyProtection="0">
      <alignment horizontal="left" vertical="top" indent="1"/>
    </xf>
    <xf numFmtId="0" fontId="18" fillId="37" borderId="39" applyNumberFormat="0" applyProtection="0">
      <alignment horizontal="left" vertical="center" indent="1"/>
    </xf>
    <xf numFmtId="0" fontId="17" fillId="47" borderId="37" applyBorder="0"/>
    <xf numFmtId="4" fontId="40" fillId="43" borderId="35" applyNumberFormat="0" applyProtection="0">
      <alignment vertical="center"/>
    </xf>
    <xf numFmtId="4" fontId="18" fillId="48" borderId="42" applyNumberFormat="0" applyProtection="0">
      <alignment horizontal="left" vertical="center" indent="1"/>
    </xf>
    <xf numFmtId="4" fontId="40" fillId="37" borderId="35" applyNumberFormat="0" applyProtection="0">
      <alignment horizontal="left" vertical="center" indent="1"/>
    </xf>
    <xf numFmtId="0" fontId="40" fillId="43" borderId="35" applyNumberFormat="0" applyProtection="0">
      <alignment horizontal="left" vertical="top" indent="1"/>
    </xf>
    <xf numFmtId="4" fontId="18" fillId="0" borderId="33" applyNumberFormat="0" applyProtection="0">
      <alignment horizontal="right" vertical="center"/>
    </xf>
    <xf numFmtId="4" fontId="18" fillId="0" borderId="33" applyNumberFormat="0" applyProtection="0">
      <alignment horizontal="right" vertical="center"/>
    </xf>
    <xf numFmtId="4" fontId="18" fillId="0" borderId="33" applyNumberFormat="0" applyProtection="0">
      <alignment horizontal="right" vertical="center"/>
    </xf>
    <xf numFmtId="4" fontId="52" fillId="52" borderId="33" applyNumberFormat="0" applyProtection="0">
      <alignment horizontal="right" vertical="center"/>
    </xf>
    <xf numFmtId="4" fontId="18" fillId="12" borderId="33" applyNumberFormat="0" applyProtection="0">
      <alignment horizontal="left" vertical="center" indent="1"/>
    </xf>
    <xf numFmtId="4" fontId="18" fillId="12" borderId="33" applyNumberFormat="0" applyProtection="0">
      <alignment horizontal="left" vertical="center" indent="1"/>
    </xf>
    <xf numFmtId="4" fontId="18" fillId="12" borderId="33" applyNumberFormat="0" applyProtection="0">
      <alignment horizontal="left" vertical="center" indent="1"/>
    </xf>
    <xf numFmtId="0" fontId="40" fillId="48" borderId="35" applyNumberFormat="0" applyProtection="0">
      <alignment horizontal="left" vertical="top" indent="1"/>
    </xf>
    <xf numFmtId="4" fontId="42" fillId="53" borderId="36" applyNumberFormat="0" applyProtection="0">
      <alignment horizontal="left" vertical="center" indent="1"/>
    </xf>
    <xf numFmtId="4" fontId="18" fillId="48" borderId="42" applyNumberFormat="0" applyProtection="0">
      <alignment horizontal="left" vertical="center" indent="1"/>
    </xf>
    <xf numFmtId="4" fontId="18" fillId="48" borderId="42" applyNumberFormat="0" applyProtection="0">
      <alignment horizontal="left" vertical="center" indent="1"/>
    </xf>
    <xf numFmtId="4" fontId="18" fillId="49" borderId="42" applyNumberFormat="0" applyProtection="0">
      <alignment horizontal="left" vertical="center" indent="1"/>
    </xf>
    <xf numFmtId="4" fontId="43" fillId="51" borderId="33" applyNumberFormat="0" applyProtection="0">
      <alignment horizontal="right" vertical="center"/>
    </xf>
    <xf numFmtId="4" fontId="18" fillId="49" borderId="42" applyNumberFormat="0" applyProtection="0">
      <alignment horizontal="left" vertical="center" indent="1"/>
    </xf>
    <xf numFmtId="4" fontId="18" fillId="49" borderId="42" applyNumberFormat="0" applyProtection="0">
      <alignment horizontal="left" vertical="center" indent="1"/>
    </xf>
    <xf numFmtId="4" fontId="18" fillId="48" borderId="39" applyNumberFormat="0" applyProtection="0">
      <alignment horizontal="right" vertical="center"/>
    </xf>
    <xf numFmtId="4" fontId="18" fillId="48" borderId="39" applyNumberFormat="0" applyProtection="0">
      <alignment horizontal="right" vertical="center"/>
    </xf>
    <xf numFmtId="4" fontId="18" fillId="48" borderId="39" applyNumberFormat="0" applyProtection="0">
      <alignment horizontal="right" vertical="center"/>
    </xf>
    <xf numFmtId="0" fontId="2" fillId="0" borderId="0"/>
    <xf numFmtId="0" fontId="2" fillId="0" borderId="0"/>
    <xf numFmtId="4" fontId="18" fillId="45" borderId="39" applyNumberFormat="0" applyProtection="0">
      <alignment horizontal="right" vertical="center"/>
    </xf>
    <xf numFmtId="4" fontId="18" fillId="32" borderId="39" applyNumberFormat="0" applyProtection="0">
      <alignment horizontal="right" vertical="center"/>
    </xf>
    <xf numFmtId="4" fontId="18" fillId="35" borderId="39" applyNumberFormat="0" applyProtection="0">
      <alignment horizontal="right" vertical="center"/>
    </xf>
    <xf numFmtId="4" fontId="18" fillId="30" borderId="42" applyNumberFormat="0" applyProtection="0">
      <alignment horizontal="right" vertical="center"/>
    </xf>
    <xf numFmtId="4" fontId="18" fillId="30" borderId="42" applyNumberFormat="0" applyProtection="0">
      <alignment horizontal="right" vertical="center"/>
    </xf>
    <xf numFmtId="4" fontId="18" fillId="8" borderId="39" applyNumberFormat="0" applyProtection="0">
      <alignment horizontal="right" vertical="center"/>
    </xf>
    <xf numFmtId="4" fontId="18" fillId="8" borderId="39" applyNumberFormat="0" applyProtection="0">
      <alignment horizontal="right" vertical="center"/>
    </xf>
    <xf numFmtId="4" fontId="18" fillId="44" borderId="39" applyNumberFormat="0" applyProtection="0">
      <alignment horizontal="right" vertical="center"/>
    </xf>
    <xf numFmtId="4" fontId="18" fillId="8" borderId="39" applyNumberFormat="0" applyProtection="0">
      <alignment horizontal="right" vertical="center"/>
    </xf>
    <xf numFmtId="4" fontId="18" fillId="12" borderId="39" applyNumberFormat="0" applyProtection="0">
      <alignment horizontal="left" vertical="center" indent="1"/>
    </xf>
    <xf numFmtId="0" fontId="41" fillId="42" borderId="41" applyNumberFormat="0" applyProtection="0">
      <alignment horizontal="left" vertical="top" indent="1"/>
    </xf>
    <xf numFmtId="4" fontId="18" fillId="12" borderId="39" applyNumberFormat="0" applyProtection="0">
      <alignment horizontal="left" vertical="center" indent="1"/>
    </xf>
    <xf numFmtId="4" fontId="18" fillId="3" borderId="39" applyNumberFormat="0" applyProtection="0">
      <alignment horizontal="left" vertical="center" indent="1"/>
    </xf>
    <xf numFmtId="4" fontId="52" fillId="3" borderId="39" applyNumberFormat="0" applyProtection="0">
      <alignment vertical="center"/>
    </xf>
    <xf numFmtId="4" fontId="18" fillId="42" borderId="39" applyNumberFormat="0" applyProtection="0">
      <alignment vertical="center"/>
    </xf>
    <xf numFmtId="4" fontId="18" fillId="42" borderId="39" applyNumberFormat="0" applyProtection="0">
      <alignment vertical="center"/>
    </xf>
    <xf numFmtId="4" fontId="18" fillId="42" borderId="39" applyNumberFormat="0" applyProtection="0">
      <alignment vertical="center"/>
    </xf>
    <xf numFmtId="4" fontId="40" fillId="43" borderId="46" applyNumberFormat="0" applyProtection="0">
      <alignment vertical="center"/>
    </xf>
    <xf numFmtId="0" fontId="18" fillId="26" borderId="39" applyNumberFormat="0" applyFont="0" applyAlignment="0" applyProtection="0"/>
    <xf numFmtId="0" fontId="18" fillId="26" borderId="39" applyNumberFormat="0" applyFont="0" applyAlignment="0" applyProtection="0"/>
    <xf numFmtId="4" fontId="18" fillId="32" borderId="44" applyNumberFormat="0" applyProtection="0">
      <alignment horizontal="right" vertical="center"/>
    </xf>
    <xf numFmtId="4" fontId="18" fillId="13" borderId="44" applyNumberFormat="0" applyProtection="0">
      <alignment horizontal="right" vertical="center"/>
    </xf>
    <xf numFmtId="4" fontId="18" fillId="13" borderId="44" applyNumberFormat="0" applyProtection="0">
      <alignment horizontal="right" vertical="center"/>
    </xf>
    <xf numFmtId="0" fontId="38" fillId="38" borderId="38" applyNumberFormat="0" applyAlignment="0" applyProtection="0"/>
    <xf numFmtId="4" fontId="18" fillId="49" borderId="47" applyNumberFormat="0" applyProtection="0">
      <alignment horizontal="left" vertical="center" indent="1"/>
    </xf>
    <xf numFmtId="0" fontId="18" fillId="50" borderId="44" applyNumberFormat="0" applyProtection="0">
      <alignment horizontal="left" vertical="center" indent="1"/>
    </xf>
    <xf numFmtId="0" fontId="2" fillId="0" borderId="0"/>
    <xf numFmtId="0" fontId="18" fillId="9" borderId="46" applyNumberFormat="0" applyProtection="0">
      <alignment horizontal="left" vertical="top" indent="1"/>
    </xf>
    <xf numFmtId="4" fontId="13" fillId="47" borderId="4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26" borderId="44" applyNumberFormat="0" applyFont="0" applyAlignment="0" applyProtection="0"/>
    <xf numFmtId="4" fontId="18" fillId="44" borderId="44" applyNumberFormat="0" applyProtection="0">
      <alignment horizontal="right" vertical="center"/>
    </xf>
    <xf numFmtId="4" fontId="18" fillId="48" borderId="47" applyNumberFormat="0" applyProtection="0">
      <alignment horizontal="left" vertical="center" indent="1"/>
    </xf>
    <xf numFmtId="4" fontId="18" fillId="11" borderId="44" applyNumberFormat="0" applyProtection="0">
      <alignment horizontal="right" vertical="center"/>
    </xf>
    <xf numFmtId="0" fontId="39" fillId="0" borderId="45" applyNumberFormat="0" applyFill="0" applyAlignment="0" applyProtection="0"/>
    <xf numFmtId="0" fontId="40" fillId="48" borderId="46" applyNumberFormat="0" applyProtection="0">
      <alignment horizontal="left" vertical="top" indent="1"/>
    </xf>
    <xf numFmtId="4" fontId="40" fillId="37" borderId="46" applyNumberFormat="0" applyProtection="0">
      <alignment horizontal="left" vertical="center" indent="1"/>
    </xf>
    <xf numFmtId="0" fontId="18" fillId="47" borderId="41" applyNumberFormat="0" applyProtection="0">
      <alignment horizontal="left" vertical="top" indent="1"/>
    </xf>
    <xf numFmtId="4" fontId="18" fillId="46" borderId="42" applyNumberFormat="0" applyProtection="0">
      <alignment horizontal="left" vertical="center" indent="1"/>
    </xf>
    <xf numFmtId="4" fontId="18" fillId="45" borderId="39" applyNumberFormat="0" applyProtection="0">
      <alignment horizontal="right" vertical="center"/>
    </xf>
    <xf numFmtId="0" fontId="2" fillId="0" borderId="0"/>
    <xf numFmtId="0" fontId="45" fillId="38" borderId="39" applyNumberFormat="0" applyAlignment="0" applyProtection="0"/>
    <xf numFmtId="4" fontId="18" fillId="8" borderId="44" applyNumberFormat="0" applyProtection="0">
      <alignment horizontal="right" vertical="center"/>
    </xf>
    <xf numFmtId="0" fontId="18" fillId="49" borderId="41" applyNumberFormat="0" applyProtection="0">
      <alignment horizontal="left" vertical="top" indent="1"/>
    </xf>
    <xf numFmtId="4" fontId="18" fillId="0" borderId="39" applyNumberFormat="0" applyProtection="0">
      <alignment horizontal="right" vertical="center"/>
    </xf>
    <xf numFmtId="4" fontId="13" fillId="47" borderId="42" applyNumberFormat="0" applyProtection="0">
      <alignment horizontal="left" vertical="center" indent="1"/>
    </xf>
    <xf numFmtId="4" fontId="18" fillId="10" borderId="39" applyNumberFormat="0" applyProtection="0">
      <alignment horizontal="right" vertical="center"/>
    </xf>
    <xf numFmtId="4" fontId="42" fillId="53" borderId="47" applyNumberFormat="0" applyProtection="0">
      <alignment horizontal="left" vertical="center" indent="1"/>
    </xf>
    <xf numFmtId="4" fontId="18" fillId="35" borderId="39" applyNumberFormat="0" applyProtection="0">
      <alignment horizontal="right" vertical="center"/>
    </xf>
    <xf numFmtId="4" fontId="18" fillId="3" borderId="39" applyNumberFormat="0" applyProtection="0">
      <alignment horizontal="left" vertical="center" indent="1"/>
    </xf>
    <xf numFmtId="4" fontId="18" fillId="30" borderId="47" applyNumberFormat="0" applyProtection="0">
      <alignment horizontal="right" vertical="center"/>
    </xf>
    <xf numFmtId="4" fontId="18" fillId="11" borderId="39" applyNumberFormat="0" applyProtection="0">
      <alignment horizontal="right" vertical="center"/>
    </xf>
    <xf numFmtId="0" fontId="2" fillId="0" borderId="0"/>
    <xf numFmtId="4" fontId="18" fillId="35" borderId="44" applyNumberFormat="0" applyProtection="0">
      <alignment horizontal="right" vertical="center"/>
    </xf>
    <xf numFmtId="0" fontId="41" fillId="42" borderId="46" applyNumberFormat="0" applyProtection="0">
      <alignment horizontal="left" vertical="top" indent="1"/>
    </xf>
    <xf numFmtId="0" fontId="38" fillId="38" borderId="38" applyNumberFormat="0" applyAlignment="0" applyProtection="0"/>
    <xf numFmtId="4" fontId="18" fillId="44" borderId="44" applyNumberFormat="0" applyProtection="0">
      <alignment horizontal="right" vertical="center"/>
    </xf>
    <xf numFmtId="0" fontId="2" fillId="0" borderId="0"/>
    <xf numFmtId="0" fontId="2" fillId="0" borderId="0"/>
    <xf numFmtId="4" fontId="18" fillId="11" borderId="39" applyNumberFormat="0" applyProtection="0">
      <alignment horizontal="right" vertical="center"/>
    </xf>
    <xf numFmtId="0" fontId="18" fillId="49" borderId="39" applyNumberFormat="0" applyProtection="0">
      <alignment horizontal="left" vertical="center" indent="1"/>
    </xf>
    <xf numFmtId="4" fontId="18" fillId="0" borderId="44" applyNumberFormat="0" applyProtection="0">
      <alignment horizontal="right" vertical="center"/>
    </xf>
    <xf numFmtId="0" fontId="18" fillId="50" borderId="39" applyNumberFormat="0" applyProtection="0">
      <alignment horizontal="left" vertical="center" indent="1"/>
    </xf>
    <xf numFmtId="0" fontId="2" fillId="0" borderId="0"/>
    <xf numFmtId="0" fontId="18" fillId="49" borderId="39" applyNumberFormat="0" applyProtection="0">
      <alignment horizontal="left" vertical="center" indent="1"/>
    </xf>
    <xf numFmtId="4" fontId="18" fillId="32" borderId="39" applyNumberFormat="0" applyProtection="0">
      <alignment horizontal="right" vertical="center"/>
    </xf>
    <xf numFmtId="0" fontId="2" fillId="0" borderId="0"/>
    <xf numFmtId="43" fontId="2" fillId="0" borderId="0" applyFont="0" applyFill="0" applyBorder="0" applyAlignment="0" applyProtection="0"/>
    <xf numFmtId="0" fontId="17" fillId="47" borderId="43" applyBorder="0"/>
    <xf numFmtId="4" fontId="18" fillId="32" borderId="39" applyNumberFormat="0" applyProtection="0">
      <alignment horizontal="right" vertical="center"/>
    </xf>
    <xf numFmtId="0" fontId="2" fillId="0" borderId="0"/>
    <xf numFmtId="0" fontId="40" fillId="43" borderId="41" applyNumberFormat="0" applyProtection="0">
      <alignment horizontal="left" vertical="top" indent="1"/>
    </xf>
    <xf numFmtId="4" fontId="18" fillId="10" borderId="39" applyNumberFormat="0" applyProtection="0">
      <alignment horizontal="right" vertical="center"/>
    </xf>
    <xf numFmtId="0" fontId="18" fillId="26" borderId="44" applyNumberFormat="0" applyFont="0" applyAlignment="0" applyProtection="0"/>
    <xf numFmtId="4" fontId="18" fillId="13" borderId="3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18" fillId="11" borderId="44" applyNumberFormat="0" applyProtection="0">
      <alignment horizontal="right" vertical="center"/>
    </xf>
    <xf numFmtId="0" fontId="18" fillId="9" borderId="44" applyNumberFormat="0" applyProtection="0">
      <alignment horizontal="left" vertical="center" indent="1"/>
    </xf>
    <xf numFmtId="0" fontId="49" fillId="27" borderId="39" applyNumberFormat="0" applyAlignment="0" applyProtection="0"/>
    <xf numFmtId="0" fontId="39" fillId="0" borderId="40" applyNumberFormat="0" applyFill="0" applyAlignment="0" applyProtection="0"/>
    <xf numFmtId="0" fontId="45" fillId="38" borderId="39" applyNumberFormat="0" applyAlignment="0" applyProtection="0"/>
    <xf numFmtId="0" fontId="2" fillId="0" borderId="0"/>
    <xf numFmtId="4" fontId="18" fillId="46" borderId="4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0" fillId="43" borderId="41" applyNumberFormat="0" applyProtection="0">
      <alignment vertical="center"/>
    </xf>
    <xf numFmtId="4" fontId="18" fillId="45" borderId="39" applyNumberFormat="0" applyProtection="0">
      <alignment horizontal="right" vertical="center"/>
    </xf>
    <xf numFmtId="0" fontId="2" fillId="0" borderId="0"/>
    <xf numFmtId="4" fontId="18" fillId="0" borderId="39" applyNumberFormat="0" applyProtection="0">
      <alignment horizontal="right" vertical="center"/>
    </xf>
    <xf numFmtId="4" fontId="18" fillId="10" borderId="39" applyNumberFormat="0" applyProtection="0">
      <alignment horizontal="right" vertical="center"/>
    </xf>
    <xf numFmtId="0" fontId="18" fillId="37" borderId="44" applyNumberFormat="0" applyProtection="0">
      <alignment horizontal="left" vertical="center" indent="1"/>
    </xf>
    <xf numFmtId="4" fontId="18" fillId="13" borderId="39" applyNumberFormat="0" applyProtection="0">
      <alignment horizontal="right" vertical="center"/>
    </xf>
    <xf numFmtId="0" fontId="2" fillId="0" borderId="0"/>
    <xf numFmtId="4" fontId="18" fillId="13" borderId="44" applyNumberFormat="0" applyProtection="0">
      <alignment horizontal="right" vertical="center"/>
    </xf>
    <xf numFmtId="0" fontId="39" fillId="0" borderId="4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3" fillId="0" borderId="0">
      <alignment wrapText="1"/>
      <protection locked="0"/>
    </xf>
    <xf numFmtId="0" fontId="13" fillId="0" borderId="0">
      <alignment wrapText="1"/>
      <protection locked="0"/>
    </xf>
    <xf numFmtId="0" fontId="13" fillId="0" borderId="0">
      <alignment wrapText="1"/>
      <protection locked="0"/>
    </xf>
    <xf numFmtId="0" fontId="2" fillId="0" borderId="0"/>
    <xf numFmtId="4" fontId="18" fillId="12" borderId="44" applyNumberFormat="0" applyProtection="0">
      <alignment horizontal="left" vertical="center" indent="1"/>
    </xf>
    <xf numFmtId="0" fontId="18" fillId="9" borderId="44" applyNumberFormat="0" applyProtection="0">
      <alignment horizontal="left" vertical="center" indent="1"/>
    </xf>
    <xf numFmtId="4" fontId="18" fillId="35" borderId="44" applyNumberFormat="0" applyProtection="0">
      <alignment horizontal="right" vertical="center"/>
    </xf>
    <xf numFmtId="4" fontId="18" fillId="30" borderId="47" applyNumberFormat="0" applyProtection="0">
      <alignment horizontal="right" vertical="center"/>
    </xf>
    <xf numFmtId="4" fontId="43" fillId="51" borderId="44" applyNumberFormat="0" applyProtection="0">
      <alignment horizontal="right" vertical="center"/>
    </xf>
    <xf numFmtId="0" fontId="18" fillId="49" borderId="46" applyNumberFormat="0" applyProtection="0">
      <alignment horizontal="left" vertical="top" indent="1"/>
    </xf>
    <xf numFmtId="4" fontId="18" fillId="30" borderId="47" applyNumberFormat="0" applyProtection="0">
      <alignment horizontal="right" vertical="center"/>
    </xf>
    <xf numFmtId="0" fontId="49" fillId="27" borderId="44" applyNumberFormat="0" applyAlignment="0" applyProtection="0"/>
    <xf numFmtId="4" fontId="18" fillId="32" borderId="44" applyNumberFormat="0" applyProtection="0">
      <alignment horizontal="right" vertical="center"/>
    </xf>
    <xf numFmtId="4" fontId="18" fillId="11" borderId="44" applyNumberFormat="0" applyProtection="0">
      <alignment horizontal="right" vertical="center"/>
    </xf>
    <xf numFmtId="4" fontId="18" fillId="48" borderId="44" applyNumberFormat="0" applyProtection="0">
      <alignment horizontal="right" vertical="center"/>
    </xf>
    <xf numFmtId="4" fontId="18" fillId="12" borderId="44" applyNumberFormat="0" applyProtection="0">
      <alignment horizontal="left" vertical="center" indent="1"/>
    </xf>
    <xf numFmtId="4" fontId="18" fillId="42" borderId="44" applyNumberFormat="0" applyProtection="0">
      <alignment vertical="center"/>
    </xf>
    <xf numFmtId="4" fontId="18" fillId="32" borderId="44" applyNumberFormat="0" applyProtection="0">
      <alignment horizontal="right" vertical="center"/>
    </xf>
    <xf numFmtId="4" fontId="18" fillId="44" borderId="44" applyNumberFormat="0" applyProtection="0">
      <alignment horizontal="right" vertical="center"/>
    </xf>
    <xf numFmtId="4" fontId="18" fillId="42" borderId="44" applyNumberFormat="0" applyProtection="0">
      <alignment vertical="center"/>
    </xf>
    <xf numFmtId="4" fontId="18" fillId="12" borderId="44" applyNumberFormat="0" applyProtection="0">
      <alignment horizontal="left" vertical="center" indent="1"/>
    </xf>
    <xf numFmtId="4" fontId="18" fillId="35" borderId="44" applyNumberFormat="0" applyProtection="0">
      <alignment horizontal="right" vertical="center"/>
    </xf>
    <xf numFmtId="4" fontId="18" fillId="49" borderId="47" applyNumberFormat="0" applyProtection="0">
      <alignment horizontal="left" vertical="center" indent="1"/>
    </xf>
    <xf numFmtId="0" fontId="45" fillId="38" borderId="44" applyNumberFormat="0" applyAlignment="0" applyProtection="0"/>
    <xf numFmtId="4" fontId="18" fillId="10" borderId="44" applyNumberFormat="0" applyProtection="0">
      <alignment horizontal="right" vertical="center"/>
    </xf>
    <xf numFmtId="4" fontId="18" fillId="45" borderId="44" applyNumberFormat="0" applyProtection="0">
      <alignment horizontal="right" vertical="center"/>
    </xf>
    <xf numFmtId="4" fontId="18" fillId="45" borderId="44" applyNumberFormat="0" applyProtection="0">
      <alignment horizontal="right" vertical="center"/>
    </xf>
    <xf numFmtId="4" fontId="18" fillId="48" borderId="47" applyNumberFormat="0" applyProtection="0">
      <alignment horizontal="left" vertical="center" indent="1"/>
    </xf>
    <xf numFmtId="4" fontId="18" fillId="48" borderId="47" applyNumberFormat="0" applyProtection="0">
      <alignment horizontal="left" vertical="center" indent="1"/>
    </xf>
    <xf numFmtId="4" fontId="18" fillId="48" borderId="44" applyNumberFormat="0" applyProtection="0">
      <alignment horizontal="right" vertical="center"/>
    </xf>
    <xf numFmtId="0" fontId="18" fillId="47" borderId="46" applyNumberFormat="0" applyProtection="0">
      <alignment horizontal="left" vertical="top" indent="1"/>
    </xf>
    <xf numFmtId="4" fontId="13" fillId="47" borderId="47" applyNumberFormat="0" applyProtection="0">
      <alignment horizontal="left" vertical="center" indent="1"/>
    </xf>
    <xf numFmtId="4" fontId="18" fillId="8" borderId="44" applyNumberFormat="0" applyProtection="0">
      <alignment horizontal="right" vertical="center"/>
    </xf>
    <xf numFmtId="4" fontId="18" fillId="10" borderId="44" applyNumberFormat="0" applyProtection="0">
      <alignment horizontal="right" vertical="center"/>
    </xf>
    <xf numFmtId="0" fontId="18" fillId="9" borderId="44" applyNumberFormat="0" applyProtection="0">
      <alignment horizontal="left" vertical="center" indent="1"/>
    </xf>
    <xf numFmtId="0" fontId="18" fillId="49" borderId="44" applyNumberFormat="0" applyProtection="0">
      <alignment horizontal="left" vertical="center" indent="1"/>
    </xf>
    <xf numFmtId="0" fontId="18" fillId="37" borderId="44" applyNumberFormat="0" applyProtection="0">
      <alignment horizontal="left" vertical="center" indent="1"/>
    </xf>
    <xf numFmtId="4" fontId="18" fillId="49" borderId="47" applyNumberFormat="0" applyProtection="0">
      <alignment horizontal="left" vertical="center" indent="1"/>
    </xf>
    <xf numFmtId="0" fontId="18" fillId="50" borderId="44" applyNumberFormat="0" applyProtection="0">
      <alignment horizontal="left" vertical="center" indent="1"/>
    </xf>
    <xf numFmtId="4" fontId="13" fillId="47" borderId="47" applyNumberFormat="0" applyProtection="0">
      <alignment horizontal="left" vertical="center" indent="1"/>
    </xf>
    <xf numFmtId="4" fontId="18" fillId="8" borderId="44" applyNumberFormat="0" applyProtection="0">
      <alignment horizontal="right" vertical="center"/>
    </xf>
    <xf numFmtId="0" fontId="39" fillId="0" borderId="45" applyNumberFormat="0" applyFill="0" applyAlignment="0" applyProtection="0"/>
    <xf numFmtId="0" fontId="49" fillId="27" borderId="44" applyNumberFormat="0" applyAlignment="0" applyProtection="0"/>
    <xf numFmtId="0" fontId="45" fillId="38" borderId="44" applyNumberFormat="0" applyAlignment="0" applyProtection="0"/>
    <xf numFmtId="4" fontId="18" fillId="10" borderId="44" applyNumberFormat="0" applyProtection="0">
      <alignment horizontal="right" vertical="center"/>
    </xf>
    <xf numFmtId="4" fontId="18" fillId="45" borderId="44" applyNumberFormat="0" applyProtection="0">
      <alignment horizontal="right" vertical="center"/>
    </xf>
    <xf numFmtId="4" fontId="18" fillId="3" borderId="44" applyNumberFormat="0" applyProtection="0">
      <alignment horizontal="left" vertical="center" indent="1"/>
    </xf>
    <xf numFmtId="4" fontId="18" fillId="3" borderId="44" applyNumberFormat="0" applyProtection="0">
      <alignment horizontal="left" vertical="center" indent="1"/>
    </xf>
    <xf numFmtId="4" fontId="52" fillId="3" borderId="44" applyNumberFormat="0" applyProtection="0">
      <alignment vertical="center"/>
    </xf>
    <xf numFmtId="4" fontId="18" fillId="3" borderId="44" applyNumberFormat="0" applyProtection="0">
      <alignment horizontal="left" vertical="center" indent="1"/>
    </xf>
    <xf numFmtId="4" fontId="18" fillId="42" borderId="44" applyNumberFormat="0" applyProtection="0">
      <alignment vertical="center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" fontId="13" fillId="47" borderId="53" applyNumberFormat="0" applyProtection="0">
      <alignment horizontal="left" vertical="center" indent="1"/>
    </xf>
    <xf numFmtId="4" fontId="18" fillId="0" borderId="50" applyNumberFormat="0" applyProtection="0">
      <alignment horizontal="right" vertical="center"/>
    </xf>
    <xf numFmtId="0" fontId="40" fillId="43" borderId="52" applyNumberFormat="0" applyProtection="0">
      <alignment horizontal="left" vertical="top" indent="1"/>
    </xf>
    <xf numFmtId="4" fontId="42" fillId="53" borderId="53" applyNumberFormat="0" applyProtection="0">
      <alignment horizontal="left" vertical="center" indent="1"/>
    </xf>
    <xf numFmtId="4" fontId="18" fillId="12" borderId="50" applyNumberFormat="0" applyProtection="0">
      <alignment horizontal="left" vertical="center" indent="1"/>
    </xf>
    <xf numFmtId="0" fontId="18" fillId="50" borderId="50" applyNumberFormat="0" applyProtection="0">
      <alignment horizontal="left" vertical="center" indent="1"/>
    </xf>
    <xf numFmtId="4" fontId="13" fillId="47" borderId="53" applyNumberFormat="0" applyProtection="0">
      <alignment horizontal="left" vertical="center" indent="1"/>
    </xf>
    <xf numFmtId="4" fontId="18" fillId="46" borderId="53" applyNumberFormat="0" applyProtection="0">
      <alignment horizontal="left" vertical="center" indent="1"/>
    </xf>
    <xf numFmtId="0" fontId="1" fillId="0" borderId="0"/>
    <xf numFmtId="4" fontId="18" fillId="30" borderId="53" applyNumberFormat="0" applyProtection="0">
      <alignment horizontal="right" vertical="center"/>
    </xf>
    <xf numFmtId="4" fontId="18" fillId="44" borderId="50" applyNumberFormat="0" applyProtection="0">
      <alignment horizontal="right" vertical="center"/>
    </xf>
    <xf numFmtId="4" fontId="18" fillId="44" borderId="50" applyNumberFormat="0" applyProtection="0">
      <alignment horizontal="right" vertical="center"/>
    </xf>
    <xf numFmtId="4" fontId="18" fillId="12" borderId="50" applyNumberFormat="0" applyProtection="0">
      <alignment horizontal="left" vertical="center" indent="1"/>
    </xf>
    <xf numFmtId="0" fontId="17" fillId="47" borderId="54" applyBorder="0"/>
    <xf numFmtId="0" fontId="18" fillId="49" borderId="50" applyNumberFormat="0" applyProtection="0">
      <alignment horizontal="left" vertical="center" indent="1"/>
    </xf>
    <xf numFmtId="0" fontId="49" fillId="27" borderId="50" applyNumberFormat="0" applyAlignment="0" applyProtection="0"/>
    <xf numFmtId="0" fontId="18" fillId="37" borderId="50" applyNumberFormat="0" applyProtection="0">
      <alignment horizontal="left" vertical="center" indent="1"/>
    </xf>
    <xf numFmtId="4" fontId="52" fillId="52" borderId="50" applyNumberFormat="0" applyProtection="0">
      <alignment horizontal="right" vertical="center"/>
    </xf>
    <xf numFmtId="4" fontId="13" fillId="47" borderId="53" applyNumberFormat="0" applyProtection="0">
      <alignment horizontal="left" vertical="center" indent="1"/>
    </xf>
    <xf numFmtId="4" fontId="18" fillId="46" borderId="53" applyNumberFormat="0" applyProtection="0">
      <alignment horizontal="left" vertical="center" indent="1"/>
    </xf>
    <xf numFmtId="4" fontId="18" fillId="35" borderId="50" applyNumberFormat="0" applyProtection="0">
      <alignment horizontal="right" vertical="center"/>
    </xf>
    <xf numFmtId="4" fontId="18" fillId="3" borderId="50" applyNumberFormat="0" applyProtection="0">
      <alignment horizontal="left" vertical="center" indent="1"/>
    </xf>
    <xf numFmtId="4" fontId="18" fillId="48" borderId="50" applyNumberFormat="0" applyProtection="0">
      <alignment horizontal="right" vertical="center"/>
    </xf>
    <xf numFmtId="4" fontId="13" fillId="47" borderId="53" applyNumberFormat="0" applyProtection="0">
      <alignment horizontal="left" vertical="center" indent="1"/>
    </xf>
    <xf numFmtId="0" fontId="18" fillId="48" borderId="52" applyNumberFormat="0" applyProtection="0">
      <alignment horizontal="left" vertical="top" indent="1"/>
    </xf>
    <xf numFmtId="4" fontId="18" fillId="13" borderId="50" applyNumberFormat="0" applyProtection="0">
      <alignment horizontal="right" vertical="center"/>
    </xf>
    <xf numFmtId="0" fontId="1" fillId="0" borderId="0"/>
    <xf numFmtId="4" fontId="18" fillId="11" borderId="50" applyNumberFormat="0" applyProtection="0">
      <alignment horizontal="right" vertical="center"/>
    </xf>
    <xf numFmtId="0" fontId="1" fillId="0" borderId="0"/>
    <xf numFmtId="0" fontId="18" fillId="49" borderId="50" applyNumberFormat="0" applyProtection="0">
      <alignment horizontal="left" vertical="center" indent="1"/>
    </xf>
    <xf numFmtId="0" fontId="18" fillId="50" borderId="50" applyNumberFormat="0" applyProtection="0">
      <alignment horizontal="left" vertical="center" indent="1"/>
    </xf>
    <xf numFmtId="4" fontId="18" fillId="46" borderId="53" applyNumberFormat="0" applyProtection="0">
      <alignment horizontal="left" vertical="center" indent="1"/>
    </xf>
    <xf numFmtId="4" fontId="18" fillId="46" borderId="53" applyNumberFormat="0" applyProtection="0">
      <alignment horizontal="left" vertical="center" indent="1"/>
    </xf>
    <xf numFmtId="0" fontId="38" fillId="38" borderId="49" applyNumberFormat="0" applyAlignment="0" applyProtection="0"/>
    <xf numFmtId="0" fontId="38" fillId="38" borderId="49" applyNumberFormat="0" applyAlignment="0" applyProtection="0"/>
    <xf numFmtId="0" fontId="45" fillId="38" borderId="50" applyNumberFormat="0" applyAlignment="0" applyProtection="0"/>
    <xf numFmtId="0" fontId="45" fillId="38" borderId="50" applyNumberFormat="0" applyAlignment="0" applyProtection="0"/>
    <xf numFmtId="0" fontId="49" fillId="27" borderId="50" applyNumberFormat="0" applyAlignment="0" applyProtection="0"/>
    <xf numFmtId="0" fontId="49" fillId="27" borderId="50" applyNumberFormat="0" applyAlignment="0" applyProtection="0"/>
    <xf numFmtId="0" fontId="39" fillId="0" borderId="51" applyNumberFormat="0" applyFill="0" applyAlignment="0" applyProtection="0"/>
    <xf numFmtId="0" fontId="39" fillId="0" borderId="51" applyNumberFormat="0" applyFill="0" applyAlignment="0" applyProtection="0"/>
    <xf numFmtId="4" fontId="18" fillId="12" borderId="50" applyNumberFormat="0" applyProtection="0">
      <alignment horizontal="left" vertical="center" indent="1"/>
    </xf>
    <xf numFmtId="4" fontId="18" fillId="12" borderId="50" applyNumberFormat="0" applyProtection="0">
      <alignment horizontal="left" vertical="center" indent="1"/>
    </xf>
    <xf numFmtId="4" fontId="18" fillId="12" borderId="50" applyNumberFormat="0" applyProtection="0">
      <alignment horizontal="left" vertical="center" indent="1"/>
    </xf>
    <xf numFmtId="4" fontId="52" fillId="52" borderId="50" applyNumberFormat="0" applyProtection="0">
      <alignment horizontal="right" vertical="center"/>
    </xf>
    <xf numFmtId="4" fontId="18" fillId="0" borderId="50" applyNumberFormat="0" applyProtection="0">
      <alignment horizontal="right" vertical="center"/>
    </xf>
    <xf numFmtId="4" fontId="43" fillId="51" borderId="50" applyNumberFormat="0" applyProtection="0">
      <alignment horizontal="right" vertical="center"/>
    </xf>
    <xf numFmtId="4" fontId="18" fillId="12" borderId="50" applyNumberFormat="0" applyProtection="0">
      <alignment horizontal="left" vertical="center" indent="1"/>
    </xf>
    <xf numFmtId="0" fontId="40" fillId="48" borderId="52" applyNumberFormat="0" applyProtection="0">
      <alignment horizontal="left" vertical="top" indent="1"/>
    </xf>
    <xf numFmtId="4" fontId="18" fillId="12" borderId="50" applyNumberFormat="0" applyProtection="0">
      <alignment horizontal="left" vertical="center" indent="1"/>
    </xf>
    <xf numFmtId="4" fontId="40" fillId="37" borderId="52" applyNumberFormat="0" applyProtection="0">
      <alignment horizontal="left" vertical="center" indent="1"/>
    </xf>
    <xf numFmtId="4" fontId="18" fillId="0" borderId="50" applyNumberFormat="0" applyProtection="0">
      <alignment horizontal="right" vertical="center"/>
    </xf>
    <xf numFmtId="0" fontId="18" fillId="49" borderId="50" applyNumberFormat="0" applyProtection="0">
      <alignment horizontal="left" vertical="center" indent="1"/>
    </xf>
    <xf numFmtId="0" fontId="18" fillId="9" borderId="52" applyNumberFormat="0" applyProtection="0">
      <alignment horizontal="left" vertical="top" indent="1"/>
    </xf>
    <xf numFmtId="0" fontId="18" fillId="9" borderId="50" applyNumberFormat="0" applyProtection="0">
      <alignment horizontal="left" vertical="center" indent="1"/>
    </xf>
    <xf numFmtId="0" fontId="18" fillId="9" borderId="50" applyNumberFormat="0" applyProtection="0">
      <alignment horizontal="left" vertical="center" indent="1"/>
    </xf>
    <xf numFmtId="0" fontId="18" fillId="9" borderId="50" applyNumberFormat="0" applyProtection="0">
      <alignment horizontal="left" vertical="center" indent="1"/>
    </xf>
    <xf numFmtId="0" fontId="18" fillId="48" borderId="52" applyNumberFormat="0" applyProtection="0">
      <alignment horizontal="left" vertical="top" indent="1"/>
    </xf>
    <xf numFmtId="0" fontId="18" fillId="26" borderId="50" applyNumberFormat="0" applyFont="0" applyAlignment="0" applyProtection="0"/>
    <xf numFmtId="0" fontId="18" fillId="26" borderId="50" applyNumberFormat="0" applyFont="0" applyAlignment="0" applyProtection="0"/>
    <xf numFmtId="0" fontId="18" fillId="50" borderId="50" applyNumberFormat="0" applyProtection="0">
      <alignment horizontal="left" vertical="center" indent="1"/>
    </xf>
    <xf numFmtId="0" fontId="18" fillId="37" borderId="50" applyNumberFormat="0" applyProtection="0">
      <alignment horizontal="left" vertical="center" indent="1"/>
    </xf>
    <xf numFmtId="0" fontId="18" fillId="37" borderId="50" applyNumberFormat="0" applyProtection="0">
      <alignment horizontal="left" vertical="center" indent="1"/>
    </xf>
    <xf numFmtId="4" fontId="18" fillId="42" borderId="50" applyNumberFormat="0" applyProtection="0">
      <alignment vertical="center"/>
    </xf>
    <xf numFmtId="4" fontId="18" fillId="42" borderId="50" applyNumberFormat="0" applyProtection="0">
      <alignment vertical="center"/>
    </xf>
    <xf numFmtId="4" fontId="18" fillId="42" borderId="50" applyNumberFormat="0" applyProtection="0">
      <alignment vertical="center"/>
    </xf>
    <xf numFmtId="4" fontId="52" fillId="3" borderId="50" applyNumberFormat="0" applyProtection="0">
      <alignment vertical="center"/>
    </xf>
    <xf numFmtId="4" fontId="18" fillId="3" borderId="50" applyNumberFormat="0" applyProtection="0">
      <alignment horizontal="left" vertical="center" indent="1"/>
    </xf>
    <xf numFmtId="4" fontId="18" fillId="3" borderId="50" applyNumberFormat="0" applyProtection="0">
      <alignment horizontal="left" vertical="center" indent="1"/>
    </xf>
    <xf numFmtId="4" fontId="18" fillId="3" borderId="50" applyNumberFormat="0" applyProtection="0">
      <alignment horizontal="left" vertical="center" indent="1"/>
    </xf>
    <xf numFmtId="0" fontId="41" fillId="42" borderId="52" applyNumberFormat="0" applyProtection="0">
      <alignment horizontal="left" vertical="top" indent="1"/>
    </xf>
    <xf numFmtId="4" fontId="18" fillId="12" borderId="50" applyNumberFormat="0" applyProtection="0">
      <alignment horizontal="left" vertical="center" indent="1"/>
    </xf>
    <xf numFmtId="4" fontId="18" fillId="12" borderId="50" applyNumberFormat="0" applyProtection="0">
      <alignment horizontal="left" vertical="center" indent="1"/>
    </xf>
    <xf numFmtId="4" fontId="18" fillId="12" borderId="50" applyNumberFormat="0" applyProtection="0">
      <alignment horizontal="left" vertical="center" indent="1"/>
    </xf>
    <xf numFmtId="4" fontId="18" fillId="8" borderId="50" applyNumberFormat="0" applyProtection="0">
      <alignment horizontal="right" vertical="center"/>
    </xf>
    <xf numFmtId="4" fontId="18" fillId="8" borderId="50" applyNumberFormat="0" applyProtection="0">
      <alignment horizontal="right" vertical="center"/>
    </xf>
    <xf numFmtId="4" fontId="18" fillId="8" borderId="50" applyNumberFormat="0" applyProtection="0">
      <alignment horizontal="right" vertical="center"/>
    </xf>
    <xf numFmtId="4" fontId="18" fillId="44" borderId="50" applyNumberFormat="0" applyProtection="0">
      <alignment horizontal="right" vertical="center"/>
    </xf>
    <xf numFmtId="4" fontId="18" fillId="44" borderId="50" applyNumberFormat="0" applyProtection="0">
      <alignment horizontal="right" vertical="center"/>
    </xf>
    <xf numFmtId="4" fontId="18" fillId="44" borderId="50" applyNumberFormat="0" applyProtection="0">
      <alignment horizontal="right" vertical="center"/>
    </xf>
    <xf numFmtId="4" fontId="18" fillId="30" borderId="53" applyNumberFormat="0" applyProtection="0">
      <alignment horizontal="right" vertical="center"/>
    </xf>
    <xf numFmtId="4" fontId="18" fillId="30" borderId="53" applyNumberFormat="0" applyProtection="0">
      <alignment horizontal="right" vertical="center"/>
    </xf>
    <xf numFmtId="4" fontId="18" fillId="30" borderId="53" applyNumberFormat="0" applyProtection="0">
      <alignment horizontal="right" vertical="center"/>
    </xf>
    <xf numFmtId="4" fontId="18" fillId="11" borderId="50" applyNumberFormat="0" applyProtection="0">
      <alignment horizontal="right" vertical="center"/>
    </xf>
    <xf numFmtId="4" fontId="18" fillId="11" borderId="50" applyNumberFormat="0" applyProtection="0">
      <alignment horizontal="right" vertical="center"/>
    </xf>
    <xf numFmtId="4" fontId="18" fillId="11" borderId="50" applyNumberFormat="0" applyProtection="0">
      <alignment horizontal="right" vertical="center"/>
    </xf>
    <xf numFmtId="4" fontId="18" fillId="13" borderId="50" applyNumberFormat="0" applyProtection="0">
      <alignment horizontal="right" vertical="center"/>
    </xf>
    <xf numFmtId="4" fontId="18" fillId="13" borderId="50" applyNumberFormat="0" applyProtection="0">
      <alignment horizontal="right" vertical="center"/>
    </xf>
    <xf numFmtId="4" fontId="18" fillId="13" borderId="50" applyNumberFormat="0" applyProtection="0">
      <alignment horizontal="right" vertical="center"/>
    </xf>
    <xf numFmtId="4" fontId="18" fillId="35" borderId="50" applyNumberFormat="0" applyProtection="0">
      <alignment horizontal="right" vertical="center"/>
    </xf>
    <xf numFmtId="4" fontId="18" fillId="35" borderId="50" applyNumberFormat="0" applyProtection="0">
      <alignment horizontal="right" vertical="center"/>
    </xf>
    <xf numFmtId="4" fontId="18" fillId="35" borderId="50" applyNumberFormat="0" applyProtection="0">
      <alignment horizontal="right" vertical="center"/>
    </xf>
    <xf numFmtId="4" fontId="18" fillId="32" borderId="50" applyNumberFormat="0" applyProtection="0">
      <alignment horizontal="right" vertical="center"/>
    </xf>
    <xf numFmtId="4" fontId="18" fillId="32" borderId="50" applyNumberFormat="0" applyProtection="0">
      <alignment horizontal="right" vertical="center"/>
    </xf>
    <xf numFmtId="4" fontId="18" fillId="32" borderId="50" applyNumberFormat="0" applyProtection="0">
      <alignment horizontal="right" vertical="center"/>
    </xf>
    <xf numFmtId="4" fontId="18" fillId="45" borderId="50" applyNumberFormat="0" applyProtection="0">
      <alignment horizontal="right" vertical="center"/>
    </xf>
    <xf numFmtId="4" fontId="18" fillId="45" borderId="50" applyNumberFormat="0" applyProtection="0">
      <alignment horizontal="right" vertical="center"/>
    </xf>
    <xf numFmtId="4" fontId="18" fillId="45" borderId="50" applyNumberFormat="0" applyProtection="0">
      <alignment horizontal="right" vertical="center"/>
    </xf>
    <xf numFmtId="4" fontId="18" fillId="10" borderId="50" applyNumberFormat="0" applyProtection="0">
      <alignment horizontal="right" vertical="center"/>
    </xf>
    <xf numFmtId="4" fontId="18" fillId="10" borderId="50" applyNumberFormat="0" applyProtection="0">
      <alignment horizontal="right" vertical="center"/>
    </xf>
    <xf numFmtId="4" fontId="18" fillId="10" borderId="50" applyNumberFormat="0" applyProtection="0">
      <alignment horizontal="right" vertical="center"/>
    </xf>
    <xf numFmtId="4" fontId="18" fillId="46" borderId="53" applyNumberFormat="0" applyProtection="0">
      <alignment horizontal="left" vertical="center" indent="1"/>
    </xf>
    <xf numFmtId="4" fontId="18" fillId="46" borderId="53" applyNumberFormat="0" applyProtection="0">
      <alignment horizontal="left" vertical="center" indent="1"/>
    </xf>
    <xf numFmtId="4" fontId="18" fillId="46" borderId="53" applyNumberFormat="0" applyProtection="0">
      <alignment horizontal="left" vertical="center" indent="1"/>
    </xf>
    <xf numFmtId="4" fontId="13" fillId="47" borderId="53" applyNumberFormat="0" applyProtection="0">
      <alignment horizontal="left" vertical="center" indent="1"/>
    </xf>
    <xf numFmtId="4" fontId="13" fillId="47" borderId="53" applyNumberFormat="0" applyProtection="0">
      <alignment horizontal="left" vertical="center" indent="1"/>
    </xf>
    <xf numFmtId="4" fontId="13" fillId="47" borderId="53" applyNumberFormat="0" applyProtection="0">
      <alignment horizontal="left" vertical="center" indent="1"/>
    </xf>
    <xf numFmtId="4" fontId="13" fillId="47" borderId="53" applyNumberFormat="0" applyProtection="0">
      <alignment horizontal="left" vertical="center" indent="1"/>
    </xf>
    <xf numFmtId="4" fontId="18" fillId="48" borderId="50" applyNumberFormat="0" applyProtection="0">
      <alignment horizontal="right" vertical="center"/>
    </xf>
    <xf numFmtId="4" fontId="18" fillId="48" borderId="50" applyNumberFormat="0" applyProtection="0">
      <alignment horizontal="right" vertical="center"/>
    </xf>
    <xf numFmtId="4" fontId="18" fillId="48" borderId="50" applyNumberFormat="0" applyProtection="0">
      <alignment horizontal="right" vertical="center"/>
    </xf>
    <xf numFmtId="4" fontId="18" fillId="49" borderId="53" applyNumberFormat="0" applyProtection="0">
      <alignment horizontal="left" vertical="center" indent="1"/>
    </xf>
    <xf numFmtId="4" fontId="18" fillId="49" borderId="53" applyNumberFormat="0" applyProtection="0">
      <alignment horizontal="left" vertical="center" indent="1"/>
    </xf>
    <xf numFmtId="4" fontId="18" fillId="49" borderId="53" applyNumberFormat="0" applyProtection="0">
      <alignment horizontal="left" vertical="center" indent="1"/>
    </xf>
    <xf numFmtId="4" fontId="18" fillId="48" borderId="53" applyNumberFormat="0" applyProtection="0">
      <alignment horizontal="left" vertical="center" indent="1"/>
    </xf>
    <xf numFmtId="4" fontId="18" fillId="48" borderId="53" applyNumberFormat="0" applyProtection="0">
      <alignment horizontal="left" vertical="center" indent="1"/>
    </xf>
    <xf numFmtId="4" fontId="18" fillId="48" borderId="53" applyNumberFormat="0" applyProtection="0">
      <alignment horizontal="left" vertical="center" indent="1"/>
    </xf>
    <xf numFmtId="0" fontId="18" fillId="37" borderId="50" applyNumberFormat="0" applyProtection="0">
      <alignment horizontal="left" vertical="center" indent="1"/>
    </xf>
    <xf numFmtId="0" fontId="18" fillId="37" borderId="50" applyNumberFormat="0" applyProtection="0">
      <alignment horizontal="left" vertical="center" indent="1"/>
    </xf>
    <xf numFmtId="0" fontId="18" fillId="37" borderId="50" applyNumberFormat="0" applyProtection="0">
      <alignment horizontal="left" vertical="center" indent="1"/>
    </xf>
    <xf numFmtId="0" fontId="18" fillId="47" borderId="52" applyNumberFormat="0" applyProtection="0">
      <alignment horizontal="left" vertical="top" indent="1"/>
    </xf>
    <xf numFmtId="0" fontId="18" fillId="50" borderId="50" applyNumberFormat="0" applyProtection="0">
      <alignment horizontal="left" vertical="center" indent="1"/>
    </xf>
    <xf numFmtId="0" fontId="18" fillId="50" borderId="50" applyNumberFormat="0" applyProtection="0">
      <alignment horizontal="left" vertical="center" indent="1"/>
    </xf>
    <xf numFmtId="0" fontId="18" fillId="50" borderId="50" applyNumberFormat="0" applyProtection="0">
      <alignment horizontal="left" vertical="center" indent="1"/>
    </xf>
    <xf numFmtId="0" fontId="18" fillId="48" borderId="52" applyNumberFormat="0" applyProtection="0">
      <alignment horizontal="left" vertical="top" indent="1"/>
    </xf>
    <xf numFmtId="0" fontId="18" fillId="9" borderId="50" applyNumberFormat="0" applyProtection="0">
      <alignment horizontal="left" vertical="center" indent="1"/>
    </xf>
    <xf numFmtId="0" fontId="18" fillId="9" borderId="50" applyNumberFormat="0" applyProtection="0">
      <alignment horizontal="left" vertical="center" indent="1"/>
    </xf>
    <xf numFmtId="0" fontId="18" fillId="9" borderId="50" applyNumberFormat="0" applyProtection="0">
      <alignment horizontal="left" vertical="center" indent="1"/>
    </xf>
    <xf numFmtId="0" fontId="18" fillId="9" borderId="52" applyNumberFormat="0" applyProtection="0">
      <alignment horizontal="left" vertical="top" indent="1"/>
    </xf>
    <xf numFmtId="0" fontId="18" fillId="49" borderId="50" applyNumberFormat="0" applyProtection="0">
      <alignment horizontal="left" vertical="center" indent="1"/>
    </xf>
    <xf numFmtId="0" fontId="18" fillId="49" borderId="50" applyNumberFormat="0" applyProtection="0">
      <alignment horizontal="left" vertical="center" indent="1"/>
    </xf>
    <xf numFmtId="0" fontId="18" fillId="49" borderId="50" applyNumberFormat="0" applyProtection="0">
      <alignment horizontal="left" vertical="center" indent="1"/>
    </xf>
    <xf numFmtId="0" fontId="18" fillId="49" borderId="52" applyNumberFormat="0" applyProtection="0">
      <alignment horizontal="left" vertical="top" indent="1"/>
    </xf>
    <xf numFmtId="0" fontId="18" fillId="37" borderId="50" applyNumberFormat="0" applyProtection="0">
      <alignment horizontal="left" vertical="center" indent="1"/>
    </xf>
    <xf numFmtId="0" fontId="17" fillId="47" borderId="54" applyBorder="0"/>
    <xf numFmtId="4" fontId="40" fillId="43" borderId="52" applyNumberFormat="0" applyProtection="0">
      <alignment vertical="center"/>
    </xf>
    <xf numFmtId="4" fontId="18" fillId="48" borderId="53" applyNumberFormat="0" applyProtection="0">
      <alignment horizontal="left" vertical="center" indent="1"/>
    </xf>
    <xf numFmtId="4" fontId="40" fillId="37" borderId="52" applyNumberFormat="0" applyProtection="0">
      <alignment horizontal="left" vertical="center" indent="1"/>
    </xf>
    <xf numFmtId="0" fontId="40" fillId="43" borderId="52" applyNumberFormat="0" applyProtection="0">
      <alignment horizontal="left" vertical="top" indent="1"/>
    </xf>
    <xf numFmtId="4" fontId="18" fillId="0" borderId="50" applyNumberFormat="0" applyProtection="0">
      <alignment horizontal="right" vertical="center"/>
    </xf>
    <xf numFmtId="4" fontId="18" fillId="0" borderId="50" applyNumberFormat="0" applyProtection="0">
      <alignment horizontal="right" vertical="center"/>
    </xf>
    <xf numFmtId="4" fontId="18" fillId="0" borderId="50" applyNumberFormat="0" applyProtection="0">
      <alignment horizontal="right" vertical="center"/>
    </xf>
    <xf numFmtId="4" fontId="52" fillId="52" borderId="50" applyNumberFormat="0" applyProtection="0">
      <alignment horizontal="right" vertical="center"/>
    </xf>
    <xf numFmtId="4" fontId="18" fillId="12" borderId="50" applyNumberFormat="0" applyProtection="0">
      <alignment horizontal="left" vertical="center" indent="1"/>
    </xf>
    <xf numFmtId="4" fontId="18" fillId="12" borderId="50" applyNumberFormat="0" applyProtection="0">
      <alignment horizontal="left" vertical="center" indent="1"/>
    </xf>
    <xf numFmtId="4" fontId="18" fillId="12" borderId="50" applyNumberFormat="0" applyProtection="0">
      <alignment horizontal="left" vertical="center" indent="1"/>
    </xf>
    <xf numFmtId="0" fontId="40" fillId="48" borderId="52" applyNumberFormat="0" applyProtection="0">
      <alignment horizontal="left" vertical="top" indent="1"/>
    </xf>
    <xf numFmtId="4" fontId="42" fillId="53" borderId="53" applyNumberFormat="0" applyProtection="0">
      <alignment horizontal="left" vertical="center" indent="1"/>
    </xf>
    <xf numFmtId="4" fontId="18" fillId="48" borderId="53" applyNumberFormat="0" applyProtection="0">
      <alignment horizontal="left" vertical="center" indent="1"/>
    </xf>
    <xf numFmtId="4" fontId="18" fillId="48" borderId="53" applyNumberFormat="0" applyProtection="0">
      <alignment horizontal="left" vertical="center" indent="1"/>
    </xf>
    <xf numFmtId="4" fontId="18" fillId="49" borderId="53" applyNumberFormat="0" applyProtection="0">
      <alignment horizontal="left" vertical="center" indent="1"/>
    </xf>
    <xf numFmtId="4" fontId="43" fillId="51" borderId="50" applyNumberFormat="0" applyProtection="0">
      <alignment horizontal="right" vertical="center"/>
    </xf>
    <xf numFmtId="4" fontId="18" fillId="49" borderId="53" applyNumberFormat="0" applyProtection="0">
      <alignment horizontal="left" vertical="center" indent="1"/>
    </xf>
    <xf numFmtId="4" fontId="18" fillId="49" borderId="53" applyNumberFormat="0" applyProtection="0">
      <alignment horizontal="left" vertical="center" indent="1"/>
    </xf>
    <xf numFmtId="4" fontId="18" fillId="48" borderId="50" applyNumberFormat="0" applyProtection="0">
      <alignment horizontal="right" vertical="center"/>
    </xf>
    <xf numFmtId="4" fontId="18" fillId="48" borderId="50" applyNumberFormat="0" applyProtection="0">
      <alignment horizontal="right" vertical="center"/>
    </xf>
    <xf numFmtId="4" fontId="18" fillId="48" borderId="50" applyNumberFormat="0" applyProtection="0">
      <alignment horizontal="right" vertical="center"/>
    </xf>
    <xf numFmtId="0" fontId="1" fillId="0" borderId="0"/>
    <xf numFmtId="0" fontId="1" fillId="0" borderId="0"/>
    <xf numFmtId="4" fontId="18" fillId="45" borderId="50" applyNumberFormat="0" applyProtection="0">
      <alignment horizontal="right" vertical="center"/>
    </xf>
    <xf numFmtId="4" fontId="18" fillId="32" borderId="50" applyNumberFormat="0" applyProtection="0">
      <alignment horizontal="right" vertical="center"/>
    </xf>
    <xf numFmtId="4" fontId="18" fillId="35" borderId="50" applyNumberFormat="0" applyProtection="0">
      <alignment horizontal="right" vertical="center"/>
    </xf>
    <xf numFmtId="4" fontId="18" fillId="30" borderId="53" applyNumberFormat="0" applyProtection="0">
      <alignment horizontal="right" vertical="center"/>
    </xf>
    <xf numFmtId="4" fontId="18" fillId="30" borderId="53" applyNumberFormat="0" applyProtection="0">
      <alignment horizontal="right" vertical="center"/>
    </xf>
    <xf numFmtId="4" fontId="18" fillId="8" borderId="50" applyNumberFormat="0" applyProtection="0">
      <alignment horizontal="right" vertical="center"/>
    </xf>
    <xf numFmtId="4" fontId="18" fillId="8" borderId="50" applyNumberFormat="0" applyProtection="0">
      <alignment horizontal="right" vertical="center"/>
    </xf>
    <xf numFmtId="4" fontId="18" fillId="44" borderId="50" applyNumberFormat="0" applyProtection="0">
      <alignment horizontal="right" vertical="center"/>
    </xf>
    <xf numFmtId="4" fontId="18" fillId="8" borderId="50" applyNumberFormat="0" applyProtection="0">
      <alignment horizontal="right" vertical="center"/>
    </xf>
    <xf numFmtId="4" fontId="18" fillId="12" borderId="50" applyNumberFormat="0" applyProtection="0">
      <alignment horizontal="left" vertical="center" indent="1"/>
    </xf>
    <xf numFmtId="0" fontId="41" fillId="42" borderId="52" applyNumberFormat="0" applyProtection="0">
      <alignment horizontal="left" vertical="top" indent="1"/>
    </xf>
    <xf numFmtId="4" fontId="18" fillId="12" borderId="50" applyNumberFormat="0" applyProtection="0">
      <alignment horizontal="left" vertical="center" indent="1"/>
    </xf>
    <xf numFmtId="4" fontId="18" fillId="3" borderId="50" applyNumberFormat="0" applyProtection="0">
      <alignment horizontal="left" vertical="center" indent="1"/>
    </xf>
    <xf numFmtId="4" fontId="52" fillId="3" borderId="50" applyNumberFormat="0" applyProtection="0">
      <alignment vertical="center"/>
    </xf>
    <xf numFmtId="4" fontId="18" fillId="42" borderId="50" applyNumberFormat="0" applyProtection="0">
      <alignment vertical="center"/>
    </xf>
    <xf numFmtId="4" fontId="18" fillId="42" borderId="50" applyNumberFormat="0" applyProtection="0">
      <alignment vertical="center"/>
    </xf>
    <xf numFmtId="4" fontId="18" fillId="42" borderId="50" applyNumberFormat="0" applyProtection="0">
      <alignment vertical="center"/>
    </xf>
    <xf numFmtId="4" fontId="40" fillId="43" borderId="52" applyNumberFormat="0" applyProtection="0">
      <alignment vertical="center"/>
    </xf>
    <xf numFmtId="0" fontId="18" fillId="26" borderId="50" applyNumberFormat="0" applyFont="0" applyAlignment="0" applyProtection="0"/>
    <xf numFmtId="0" fontId="18" fillId="26" borderId="50" applyNumberFormat="0" applyFont="0" applyAlignment="0" applyProtection="0"/>
    <xf numFmtId="4" fontId="18" fillId="32" borderId="50" applyNumberFormat="0" applyProtection="0">
      <alignment horizontal="right" vertical="center"/>
    </xf>
    <xf numFmtId="4" fontId="18" fillId="13" borderId="50" applyNumberFormat="0" applyProtection="0">
      <alignment horizontal="right" vertical="center"/>
    </xf>
    <xf numFmtId="4" fontId="18" fillId="13" borderId="50" applyNumberFormat="0" applyProtection="0">
      <alignment horizontal="right" vertical="center"/>
    </xf>
    <xf numFmtId="0" fontId="38" fillId="38" borderId="49" applyNumberFormat="0" applyAlignment="0" applyProtection="0"/>
    <xf numFmtId="4" fontId="18" fillId="49" borderId="53" applyNumberFormat="0" applyProtection="0">
      <alignment horizontal="left" vertical="center" indent="1"/>
    </xf>
    <xf numFmtId="0" fontId="18" fillId="50" borderId="50" applyNumberFormat="0" applyProtection="0">
      <alignment horizontal="left" vertical="center" indent="1"/>
    </xf>
    <xf numFmtId="0" fontId="1" fillId="0" borderId="0"/>
    <xf numFmtId="0" fontId="18" fillId="9" borderId="52" applyNumberFormat="0" applyProtection="0">
      <alignment horizontal="left" vertical="top" indent="1"/>
    </xf>
    <xf numFmtId="4" fontId="13" fillId="47" borderId="53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26" borderId="50" applyNumberFormat="0" applyFont="0" applyAlignment="0" applyProtection="0"/>
    <xf numFmtId="4" fontId="18" fillId="44" borderId="50" applyNumberFormat="0" applyProtection="0">
      <alignment horizontal="right" vertical="center"/>
    </xf>
    <xf numFmtId="4" fontId="18" fillId="48" borderId="53" applyNumberFormat="0" applyProtection="0">
      <alignment horizontal="left" vertical="center" indent="1"/>
    </xf>
    <xf numFmtId="4" fontId="18" fillId="11" borderId="50" applyNumberFormat="0" applyProtection="0">
      <alignment horizontal="right" vertical="center"/>
    </xf>
    <xf numFmtId="0" fontId="39" fillId="0" borderId="51" applyNumberFormat="0" applyFill="0" applyAlignment="0" applyProtection="0"/>
    <xf numFmtId="0" fontId="40" fillId="48" borderId="52" applyNumberFormat="0" applyProtection="0">
      <alignment horizontal="left" vertical="top" indent="1"/>
    </xf>
    <xf numFmtId="4" fontId="40" fillId="37" borderId="52" applyNumberFormat="0" applyProtection="0">
      <alignment horizontal="left" vertical="center" indent="1"/>
    </xf>
    <xf numFmtId="0" fontId="18" fillId="47" borderId="52" applyNumberFormat="0" applyProtection="0">
      <alignment horizontal="left" vertical="top" indent="1"/>
    </xf>
    <xf numFmtId="4" fontId="18" fillId="46" borderId="53" applyNumberFormat="0" applyProtection="0">
      <alignment horizontal="left" vertical="center" indent="1"/>
    </xf>
    <xf numFmtId="4" fontId="18" fillId="45" borderId="50" applyNumberFormat="0" applyProtection="0">
      <alignment horizontal="right" vertical="center"/>
    </xf>
    <xf numFmtId="0" fontId="1" fillId="0" borderId="0"/>
    <xf numFmtId="0" fontId="45" fillId="38" borderId="50" applyNumberFormat="0" applyAlignment="0" applyProtection="0"/>
    <xf numFmtId="4" fontId="18" fillId="8" borderId="50" applyNumberFormat="0" applyProtection="0">
      <alignment horizontal="right" vertical="center"/>
    </xf>
    <xf numFmtId="0" fontId="18" fillId="49" borderId="52" applyNumberFormat="0" applyProtection="0">
      <alignment horizontal="left" vertical="top" indent="1"/>
    </xf>
    <xf numFmtId="4" fontId="18" fillId="0" borderId="50" applyNumberFormat="0" applyProtection="0">
      <alignment horizontal="right" vertical="center"/>
    </xf>
    <xf numFmtId="4" fontId="13" fillId="47" borderId="53" applyNumberFormat="0" applyProtection="0">
      <alignment horizontal="left" vertical="center" indent="1"/>
    </xf>
    <xf numFmtId="4" fontId="18" fillId="10" borderId="50" applyNumberFormat="0" applyProtection="0">
      <alignment horizontal="right" vertical="center"/>
    </xf>
    <xf numFmtId="4" fontId="42" fillId="53" borderId="53" applyNumberFormat="0" applyProtection="0">
      <alignment horizontal="left" vertical="center" indent="1"/>
    </xf>
    <xf numFmtId="4" fontId="18" fillId="35" borderId="50" applyNumberFormat="0" applyProtection="0">
      <alignment horizontal="right" vertical="center"/>
    </xf>
    <xf numFmtId="4" fontId="18" fillId="3" borderId="50" applyNumberFormat="0" applyProtection="0">
      <alignment horizontal="left" vertical="center" indent="1"/>
    </xf>
    <xf numFmtId="4" fontId="18" fillId="30" borderId="53" applyNumberFormat="0" applyProtection="0">
      <alignment horizontal="right" vertical="center"/>
    </xf>
    <xf numFmtId="4" fontId="18" fillId="11" borderId="50" applyNumberFormat="0" applyProtection="0">
      <alignment horizontal="right" vertical="center"/>
    </xf>
    <xf numFmtId="0" fontId="1" fillId="0" borderId="0"/>
    <xf numFmtId="4" fontId="18" fillId="35" borderId="50" applyNumberFormat="0" applyProtection="0">
      <alignment horizontal="right" vertical="center"/>
    </xf>
    <xf numFmtId="0" fontId="41" fillId="42" borderId="52" applyNumberFormat="0" applyProtection="0">
      <alignment horizontal="left" vertical="top" indent="1"/>
    </xf>
    <xf numFmtId="0" fontId="38" fillId="38" borderId="49" applyNumberFormat="0" applyAlignment="0" applyProtection="0"/>
    <xf numFmtId="4" fontId="18" fillId="44" borderId="50" applyNumberFormat="0" applyProtection="0">
      <alignment horizontal="right" vertical="center"/>
    </xf>
    <xf numFmtId="0" fontId="1" fillId="0" borderId="0"/>
    <xf numFmtId="0" fontId="1" fillId="0" borderId="0"/>
    <xf numFmtId="4" fontId="18" fillId="11" borderId="50" applyNumberFormat="0" applyProtection="0">
      <alignment horizontal="right" vertical="center"/>
    </xf>
    <xf numFmtId="0" fontId="18" fillId="49" borderId="50" applyNumberFormat="0" applyProtection="0">
      <alignment horizontal="left" vertical="center" indent="1"/>
    </xf>
    <xf numFmtId="4" fontId="18" fillId="0" borderId="50" applyNumberFormat="0" applyProtection="0">
      <alignment horizontal="right" vertical="center"/>
    </xf>
    <xf numFmtId="0" fontId="18" fillId="50" borderId="50" applyNumberFormat="0" applyProtection="0">
      <alignment horizontal="left" vertical="center" indent="1"/>
    </xf>
    <xf numFmtId="0" fontId="1" fillId="0" borderId="0"/>
    <xf numFmtId="0" fontId="18" fillId="49" borderId="50" applyNumberFormat="0" applyProtection="0">
      <alignment horizontal="left" vertical="center" indent="1"/>
    </xf>
    <xf numFmtId="4" fontId="18" fillId="32" borderId="50" applyNumberFormat="0" applyProtection="0">
      <alignment horizontal="right" vertical="center"/>
    </xf>
    <xf numFmtId="0" fontId="1" fillId="0" borderId="0"/>
    <xf numFmtId="43" fontId="1" fillId="0" borderId="0" applyFont="0" applyFill="0" applyBorder="0" applyAlignment="0" applyProtection="0"/>
    <xf numFmtId="0" fontId="17" fillId="47" borderId="54" applyBorder="0"/>
    <xf numFmtId="4" fontId="18" fillId="32" borderId="50" applyNumberFormat="0" applyProtection="0">
      <alignment horizontal="right" vertical="center"/>
    </xf>
    <xf numFmtId="0" fontId="1" fillId="0" borderId="0"/>
    <xf numFmtId="0" fontId="40" fillId="43" borderId="52" applyNumberFormat="0" applyProtection="0">
      <alignment horizontal="left" vertical="top" indent="1"/>
    </xf>
    <xf numFmtId="4" fontId="18" fillId="10" borderId="50" applyNumberFormat="0" applyProtection="0">
      <alignment horizontal="right" vertical="center"/>
    </xf>
    <xf numFmtId="0" fontId="18" fillId="26" borderId="50" applyNumberFormat="0" applyFont="0" applyAlignment="0" applyProtection="0"/>
    <xf numFmtId="4" fontId="18" fillId="13" borderId="50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4" fontId="18" fillId="11" borderId="50" applyNumberFormat="0" applyProtection="0">
      <alignment horizontal="right" vertical="center"/>
    </xf>
    <xf numFmtId="0" fontId="18" fillId="9" borderId="50" applyNumberFormat="0" applyProtection="0">
      <alignment horizontal="left" vertical="center" indent="1"/>
    </xf>
    <xf numFmtId="0" fontId="49" fillId="27" borderId="50" applyNumberFormat="0" applyAlignment="0" applyProtection="0"/>
    <xf numFmtId="0" fontId="39" fillId="0" borderId="51" applyNumberFormat="0" applyFill="0" applyAlignment="0" applyProtection="0"/>
    <xf numFmtId="0" fontId="45" fillId="38" borderId="50" applyNumberFormat="0" applyAlignment="0" applyProtection="0"/>
    <xf numFmtId="0" fontId="1" fillId="0" borderId="0"/>
    <xf numFmtId="4" fontId="18" fillId="46" borderId="53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0" fillId="43" borderId="52" applyNumberFormat="0" applyProtection="0">
      <alignment vertical="center"/>
    </xf>
    <xf numFmtId="4" fontId="18" fillId="45" borderId="50" applyNumberFormat="0" applyProtection="0">
      <alignment horizontal="right" vertical="center"/>
    </xf>
    <xf numFmtId="0" fontId="1" fillId="0" borderId="0"/>
    <xf numFmtId="4" fontId="18" fillId="0" borderId="50" applyNumberFormat="0" applyProtection="0">
      <alignment horizontal="right" vertical="center"/>
    </xf>
    <xf numFmtId="4" fontId="18" fillId="10" borderId="50" applyNumberFormat="0" applyProtection="0">
      <alignment horizontal="right" vertical="center"/>
    </xf>
    <xf numFmtId="0" fontId="18" fillId="37" borderId="50" applyNumberFormat="0" applyProtection="0">
      <alignment horizontal="left" vertical="center" indent="1"/>
    </xf>
    <xf numFmtId="4" fontId="18" fillId="13" borderId="50" applyNumberFormat="0" applyProtection="0">
      <alignment horizontal="right" vertical="center"/>
    </xf>
    <xf numFmtId="0" fontId="1" fillId="0" borderId="0"/>
    <xf numFmtId="4" fontId="18" fillId="13" borderId="50" applyNumberFormat="0" applyProtection="0">
      <alignment horizontal="right" vertical="center"/>
    </xf>
    <xf numFmtId="0" fontId="39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" fontId="18" fillId="12" borderId="50" applyNumberFormat="0" applyProtection="0">
      <alignment horizontal="left" vertical="center" indent="1"/>
    </xf>
    <xf numFmtId="0" fontId="18" fillId="9" borderId="50" applyNumberFormat="0" applyProtection="0">
      <alignment horizontal="left" vertical="center" indent="1"/>
    </xf>
    <xf numFmtId="4" fontId="18" fillId="35" borderId="50" applyNumberFormat="0" applyProtection="0">
      <alignment horizontal="right" vertical="center"/>
    </xf>
    <xf numFmtId="4" fontId="18" fillId="30" borderId="53" applyNumberFormat="0" applyProtection="0">
      <alignment horizontal="right" vertical="center"/>
    </xf>
    <xf numFmtId="4" fontId="43" fillId="51" borderId="50" applyNumberFormat="0" applyProtection="0">
      <alignment horizontal="right" vertical="center"/>
    </xf>
    <xf numFmtId="0" fontId="18" fillId="49" borderId="52" applyNumberFormat="0" applyProtection="0">
      <alignment horizontal="left" vertical="top" indent="1"/>
    </xf>
    <xf numFmtId="4" fontId="18" fillId="30" borderId="53" applyNumberFormat="0" applyProtection="0">
      <alignment horizontal="right" vertical="center"/>
    </xf>
    <xf numFmtId="0" fontId="49" fillId="27" borderId="50" applyNumberFormat="0" applyAlignment="0" applyProtection="0"/>
    <xf numFmtId="4" fontId="18" fillId="32" borderId="50" applyNumberFormat="0" applyProtection="0">
      <alignment horizontal="right" vertical="center"/>
    </xf>
    <xf numFmtId="4" fontId="18" fillId="11" borderId="50" applyNumberFormat="0" applyProtection="0">
      <alignment horizontal="right" vertical="center"/>
    </xf>
    <xf numFmtId="4" fontId="18" fillId="48" borderId="50" applyNumberFormat="0" applyProtection="0">
      <alignment horizontal="right" vertical="center"/>
    </xf>
    <xf numFmtId="4" fontId="18" fillId="12" borderId="50" applyNumberFormat="0" applyProtection="0">
      <alignment horizontal="left" vertical="center" indent="1"/>
    </xf>
    <xf numFmtId="4" fontId="18" fillId="42" borderId="50" applyNumberFormat="0" applyProtection="0">
      <alignment vertical="center"/>
    </xf>
    <xf numFmtId="4" fontId="18" fillId="32" borderId="50" applyNumberFormat="0" applyProtection="0">
      <alignment horizontal="right" vertical="center"/>
    </xf>
    <xf numFmtId="4" fontId="18" fillId="44" borderId="50" applyNumberFormat="0" applyProtection="0">
      <alignment horizontal="right" vertical="center"/>
    </xf>
    <xf numFmtId="4" fontId="18" fillId="42" borderId="50" applyNumberFormat="0" applyProtection="0">
      <alignment vertical="center"/>
    </xf>
    <xf numFmtId="4" fontId="18" fillId="12" borderId="50" applyNumberFormat="0" applyProtection="0">
      <alignment horizontal="left" vertical="center" indent="1"/>
    </xf>
    <xf numFmtId="4" fontId="18" fillId="35" borderId="50" applyNumberFormat="0" applyProtection="0">
      <alignment horizontal="right" vertical="center"/>
    </xf>
    <xf numFmtId="4" fontId="18" fillId="49" borderId="53" applyNumberFormat="0" applyProtection="0">
      <alignment horizontal="left" vertical="center" indent="1"/>
    </xf>
    <xf numFmtId="0" fontId="45" fillId="38" borderId="50" applyNumberFormat="0" applyAlignment="0" applyProtection="0"/>
    <xf numFmtId="4" fontId="18" fillId="10" borderId="50" applyNumberFormat="0" applyProtection="0">
      <alignment horizontal="right" vertical="center"/>
    </xf>
    <xf numFmtId="4" fontId="18" fillId="45" borderId="50" applyNumberFormat="0" applyProtection="0">
      <alignment horizontal="right" vertical="center"/>
    </xf>
    <xf numFmtId="4" fontId="18" fillId="45" borderId="50" applyNumberFormat="0" applyProtection="0">
      <alignment horizontal="right" vertical="center"/>
    </xf>
    <xf numFmtId="4" fontId="18" fillId="48" borderId="53" applyNumberFormat="0" applyProtection="0">
      <alignment horizontal="left" vertical="center" indent="1"/>
    </xf>
    <xf numFmtId="4" fontId="18" fillId="48" borderId="53" applyNumberFormat="0" applyProtection="0">
      <alignment horizontal="left" vertical="center" indent="1"/>
    </xf>
    <xf numFmtId="4" fontId="18" fillId="48" borderId="50" applyNumberFormat="0" applyProtection="0">
      <alignment horizontal="right" vertical="center"/>
    </xf>
    <xf numFmtId="0" fontId="18" fillId="47" borderId="52" applyNumberFormat="0" applyProtection="0">
      <alignment horizontal="left" vertical="top" indent="1"/>
    </xf>
    <xf numFmtId="4" fontId="13" fillId="47" borderId="53" applyNumberFormat="0" applyProtection="0">
      <alignment horizontal="left" vertical="center" indent="1"/>
    </xf>
    <xf numFmtId="4" fontId="18" fillId="8" borderId="50" applyNumberFormat="0" applyProtection="0">
      <alignment horizontal="right" vertical="center"/>
    </xf>
    <xf numFmtId="4" fontId="18" fillId="10" borderId="50" applyNumberFormat="0" applyProtection="0">
      <alignment horizontal="right" vertical="center"/>
    </xf>
    <xf numFmtId="0" fontId="18" fillId="9" borderId="50" applyNumberFormat="0" applyProtection="0">
      <alignment horizontal="left" vertical="center" indent="1"/>
    </xf>
    <xf numFmtId="0" fontId="18" fillId="49" borderId="50" applyNumberFormat="0" applyProtection="0">
      <alignment horizontal="left" vertical="center" indent="1"/>
    </xf>
    <xf numFmtId="0" fontId="18" fillId="37" borderId="50" applyNumberFormat="0" applyProtection="0">
      <alignment horizontal="left" vertical="center" indent="1"/>
    </xf>
    <xf numFmtId="4" fontId="18" fillId="49" borderId="53" applyNumberFormat="0" applyProtection="0">
      <alignment horizontal="left" vertical="center" indent="1"/>
    </xf>
    <xf numFmtId="0" fontId="18" fillId="50" borderId="50" applyNumberFormat="0" applyProtection="0">
      <alignment horizontal="left" vertical="center" indent="1"/>
    </xf>
    <xf numFmtId="4" fontId="13" fillId="47" borderId="53" applyNumberFormat="0" applyProtection="0">
      <alignment horizontal="left" vertical="center" indent="1"/>
    </xf>
    <xf numFmtId="4" fontId="18" fillId="8" borderId="50" applyNumberFormat="0" applyProtection="0">
      <alignment horizontal="right" vertical="center"/>
    </xf>
    <xf numFmtId="0" fontId="39" fillId="0" borderId="51" applyNumberFormat="0" applyFill="0" applyAlignment="0" applyProtection="0"/>
    <xf numFmtId="0" fontId="49" fillId="27" borderId="50" applyNumberFormat="0" applyAlignment="0" applyProtection="0"/>
    <xf numFmtId="0" fontId="45" fillId="38" borderId="50" applyNumberFormat="0" applyAlignment="0" applyProtection="0"/>
    <xf numFmtId="4" fontId="18" fillId="10" borderId="50" applyNumberFormat="0" applyProtection="0">
      <alignment horizontal="right" vertical="center"/>
    </xf>
    <xf numFmtId="4" fontId="18" fillId="45" borderId="50" applyNumberFormat="0" applyProtection="0">
      <alignment horizontal="right" vertical="center"/>
    </xf>
    <xf numFmtId="4" fontId="18" fillId="3" borderId="50" applyNumberFormat="0" applyProtection="0">
      <alignment horizontal="left" vertical="center" indent="1"/>
    </xf>
    <xf numFmtId="4" fontId="18" fillId="3" borderId="50" applyNumberFormat="0" applyProtection="0">
      <alignment horizontal="left" vertical="center" indent="1"/>
    </xf>
    <xf numFmtId="4" fontId="52" fillId="3" borderId="50" applyNumberFormat="0" applyProtection="0">
      <alignment vertical="center"/>
    </xf>
    <xf numFmtId="4" fontId="18" fillId="3" borderId="50" applyNumberFormat="0" applyProtection="0">
      <alignment horizontal="left" vertical="center" indent="1"/>
    </xf>
    <xf numFmtId="4" fontId="18" fillId="42" borderId="50" applyNumberFormat="0" applyProtection="0">
      <alignment vertical="center"/>
    </xf>
    <xf numFmtId="44" fontId="62" fillId="0" borderId="0" applyFont="0" applyFill="0" applyBorder="0" applyAlignment="0" applyProtection="0"/>
  </cellStyleXfs>
  <cellXfs count="476">
    <xf numFmtId="0" fontId="0" fillId="0" borderId="0" xfId="0"/>
    <xf numFmtId="166" fontId="21" fillId="0" borderId="0" xfId="0" applyNumberFormat="1" applyFont="1"/>
    <xf numFmtId="0" fontId="20" fillId="0" borderId="3" xfId="0" applyFont="1" applyBorder="1" applyAlignment="1">
      <alignment horizontal="right" vertical="top" wrapText="1"/>
    </xf>
    <xf numFmtId="166" fontId="20" fillId="0" borderId="0" xfId="0" applyNumberFormat="1" applyFont="1"/>
    <xf numFmtId="0" fontId="20" fillId="0" borderId="0" xfId="0" applyFont="1" applyAlignment="1">
      <alignment horizontal="center" vertical="top" wrapText="1"/>
    </xf>
    <xf numFmtId="167" fontId="20" fillId="0" borderId="0" xfId="0" applyNumberFormat="1" applyFont="1"/>
    <xf numFmtId="166" fontId="0" fillId="0" borderId="0" xfId="0" applyNumberFormat="1"/>
    <xf numFmtId="0" fontId="20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/>
    <xf numFmtId="166" fontId="20" fillId="0" borderId="0" xfId="0" applyNumberFormat="1" applyFont="1" applyAlignment="1">
      <alignment horizontal="left" indent="1"/>
    </xf>
    <xf numFmtId="3" fontId="20" fillId="0" borderId="0" xfId="0" applyNumberFormat="1" applyFont="1"/>
    <xf numFmtId="0" fontId="20" fillId="0" borderId="0" xfId="0" applyFont="1" applyAlignment="1">
      <alignment horizontal="left"/>
    </xf>
    <xf numFmtId="167" fontId="0" fillId="0" borderId="0" xfId="0" applyNumberFormat="1"/>
    <xf numFmtId="0" fontId="20" fillId="0" borderId="0" xfId="0" quotePrefix="1" applyFont="1" applyAlignment="1">
      <alignment horizontal="left"/>
    </xf>
    <xf numFmtId="0" fontId="13" fillId="3" borderId="2" xfId="0" applyFont="1" applyFill="1" applyBorder="1" applyAlignment="1">
      <alignment horizontal="center" vertical="top" wrapText="1"/>
    </xf>
    <xf numFmtId="166" fontId="21" fillId="0" borderId="0" xfId="8" applyFont="1" applyFill="1" applyBorder="1" applyAlignment="1" applyProtection="1">
      <alignment horizontal="right" vertical="top" wrapText="1" indent="1"/>
    </xf>
    <xf numFmtId="0" fontId="13" fillId="0" borderId="0" xfId="0" applyFont="1" applyAlignment="1">
      <alignment horizontal="left"/>
    </xf>
    <xf numFmtId="166" fontId="21" fillId="57" borderId="0" xfId="0" applyNumberFormat="1" applyFont="1" applyFill="1"/>
    <xf numFmtId="166" fontId="13" fillId="0" borderId="0" xfId="0" applyNumberFormat="1" applyFont="1"/>
    <xf numFmtId="3" fontId="13" fillId="0" borderId="0" xfId="0" applyNumberFormat="1" applyFont="1"/>
    <xf numFmtId="0" fontId="13" fillId="0" borderId="0" xfId="0" quotePrefix="1" applyFont="1" applyAlignment="1">
      <alignment horizontal="left"/>
    </xf>
    <xf numFmtId="166" fontId="20" fillId="0" borderId="3" xfId="0" applyNumberFormat="1" applyFont="1" applyBorder="1"/>
    <xf numFmtId="0" fontId="13" fillId="0" borderId="5" xfId="0" applyFont="1" applyBorder="1" applyAlignment="1">
      <alignment horizontal="right"/>
    </xf>
    <xf numFmtId="167" fontId="13" fillId="0" borderId="0" xfId="8" applyNumberFormat="1" applyFont="1" applyFill="1" applyBorder="1" applyProtection="1"/>
    <xf numFmtId="14" fontId="13" fillId="0" borderId="0" xfId="0" quotePrefix="1" applyNumberFormat="1" applyFont="1" applyAlignment="1">
      <alignment horizontal="right"/>
    </xf>
    <xf numFmtId="0" fontId="13" fillId="0" borderId="0" xfId="0" applyFont="1" applyAlignment="1">
      <alignment horizontal="right"/>
    </xf>
    <xf numFmtId="10" fontId="13" fillId="0" borderId="0" xfId="0" applyNumberFormat="1" applyFont="1"/>
    <xf numFmtId="10" fontId="13" fillId="0" borderId="0" xfId="8" applyNumberFormat="1" applyFont="1" applyFill="1" applyBorder="1" applyProtection="1"/>
    <xf numFmtId="166" fontId="13" fillId="0" borderId="0" xfId="8" applyFont="1" applyFill="1" applyBorder="1" applyProtection="1"/>
    <xf numFmtId="166" fontId="13" fillId="0" borderId="0" xfId="4" applyFont="1" applyFill="1" applyBorder="1" applyProtection="1"/>
    <xf numFmtId="167" fontId="13" fillId="0" borderId="0" xfId="0" applyNumberFormat="1" applyFont="1"/>
    <xf numFmtId="0" fontId="20" fillId="0" borderId="0" xfId="0" applyFont="1"/>
    <xf numFmtId="0" fontId="18" fillId="0" borderId="0" xfId="0" applyFont="1" applyAlignment="1">
      <alignment vertical="center"/>
    </xf>
    <xf numFmtId="0" fontId="56" fillId="0" borderId="0" xfId="0" applyFont="1"/>
    <xf numFmtId="14" fontId="0" fillId="0" borderId="0" xfId="0" applyNumberFormat="1"/>
    <xf numFmtId="166" fontId="13" fillId="57" borderId="5" xfId="8" applyFont="1" applyFill="1" applyBorder="1" applyAlignment="1" applyProtection="1">
      <alignment horizontal="left" vertical="center" wrapText="1"/>
    </xf>
    <xf numFmtId="0" fontId="13" fillId="57" borderId="5" xfId="0" applyFont="1" applyFill="1" applyBorder="1" applyAlignment="1">
      <alignment horizontal="left" vertical="center" wrapText="1"/>
    </xf>
    <xf numFmtId="0" fontId="13" fillId="57" borderId="4" xfId="0" applyFont="1" applyFill="1" applyBorder="1" applyAlignment="1">
      <alignment horizontal="left" vertical="center" wrapText="1"/>
    </xf>
    <xf numFmtId="0" fontId="13" fillId="57" borderId="25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top"/>
    </xf>
    <xf numFmtId="0" fontId="13" fillId="57" borderId="28" xfId="0" applyFont="1" applyFill="1" applyBorder="1" applyAlignment="1">
      <alignment horizontal="left" vertical="center" wrapText="1"/>
    </xf>
    <xf numFmtId="0" fontId="13" fillId="57" borderId="29" xfId="0" applyFont="1" applyFill="1" applyBorder="1" applyAlignment="1">
      <alignment horizontal="left" vertical="center" wrapText="1"/>
    </xf>
    <xf numFmtId="0" fontId="20" fillId="0" borderId="0" xfId="359" quotePrefix="1" applyFont="1" applyAlignment="1">
      <alignment horizontal="left"/>
    </xf>
    <xf numFmtId="0" fontId="13" fillId="57" borderId="0" xfId="0" applyFont="1" applyFill="1"/>
    <xf numFmtId="167" fontId="18" fillId="0" borderId="0" xfId="8" applyNumberFormat="1" applyFont="1"/>
    <xf numFmtId="166" fontId="18" fillId="0" borderId="0" xfId="8" applyFont="1"/>
    <xf numFmtId="0" fontId="59" fillId="0" borderId="0" xfId="0" applyFont="1"/>
    <xf numFmtId="166" fontId="60" fillId="0" borderId="0" xfId="8" applyFont="1"/>
    <xf numFmtId="167" fontId="60" fillId="0" borderId="0" xfId="8" applyNumberFormat="1" applyFont="1"/>
    <xf numFmtId="166" fontId="59" fillId="0" borderId="0" xfId="0" applyNumberFormat="1" applyFont="1"/>
    <xf numFmtId="166" fontId="58" fillId="0" borderId="0" xfId="8" applyFont="1"/>
    <xf numFmtId="167" fontId="58" fillId="0" borderId="0" xfId="8" applyNumberFormat="1" applyFont="1"/>
    <xf numFmtId="14" fontId="61" fillId="0" borderId="0" xfId="0" quotePrefix="1" applyNumberFormat="1" applyFont="1" applyAlignment="1">
      <alignment horizontal="right"/>
    </xf>
    <xf numFmtId="0" fontId="61" fillId="0" borderId="0" xfId="0" applyFont="1"/>
    <xf numFmtId="0" fontId="18" fillId="0" borderId="0" xfId="0" quotePrefix="1" applyFont="1" applyAlignment="1">
      <alignment horizontal="left"/>
    </xf>
    <xf numFmtId="0" fontId="61" fillId="0" borderId="0" xfId="0" applyFont="1" applyAlignment="1">
      <alignment horizontal="left" vertical="top"/>
    </xf>
    <xf numFmtId="166" fontId="13" fillId="56" borderId="27" xfId="8" applyFont="1" applyFill="1" applyBorder="1" applyAlignment="1" applyProtection="1">
      <alignment horizontal="right" vertical="center" wrapText="1"/>
    </xf>
    <xf numFmtId="166" fontId="13" fillId="56" borderId="5" xfId="8" applyFont="1" applyFill="1" applyBorder="1" applyAlignment="1" applyProtection="1">
      <alignment horizontal="right" vertical="center" wrapText="1"/>
    </xf>
    <xf numFmtId="166" fontId="13" fillId="56" borderId="25" xfId="8" applyFont="1" applyFill="1" applyBorder="1" applyAlignment="1" applyProtection="1">
      <alignment horizontal="right" vertical="center" wrapText="1"/>
    </xf>
    <xf numFmtId="166" fontId="13" fillId="56" borderId="30" xfId="8" applyFont="1" applyFill="1" applyBorder="1" applyAlignment="1" applyProtection="1">
      <alignment horizontal="right" vertical="center" wrapText="1"/>
    </xf>
    <xf numFmtId="10" fontId="13" fillId="0" borderId="0" xfId="0" applyNumberFormat="1" applyFont="1" applyAlignment="1">
      <alignment wrapText="1"/>
    </xf>
    <xf numFmtId="2" fontId="13" fillId="0" borderId="0" xfId="1153" applyNumberFormat="1" applyFont="1" applyBorder="1"/>
    <xf numFmtId="2" fontId="20" fillId="0" borderId="0" xfId="1153" applyNumberFormat="1" applyFont="1" applyFill="1" applyBorder="1" applyProtection="1"/>
    <xf numFmtId="0" fontId="13" fillId="0" borderId="31" xfId="0" quotePrefix="1" applyFont="1" applyBorder="1" applyAlignment="1">
      <alignment horizontal="left"/>
    </xf>
    <xf numFmtId="0" fontId="13" fillId="0" borderId="7" xfId="0" quotePrefix="1" applyFont="1" applyBorder="1" applyAlignment="1">
      <alignment horizontal="left"/>
    </xf>
    <xf numFmtId="0" fontId="20" fillId="0" borderId="70" xfId="0" applyFont="1" applyBorder="1" applyAlignment="1">
      <alignment horizontal="center" vertical="center" wrapText="1"/>
    </xf>
    <xf numFmtId="167" fontId="61" fillId="0" borderId="0" xfId="0" applyNumberFormat="1" applyFont="1"/>
    <xf numFmtId="166" fontId="13" fillId="56" borderId="8" xfId="8" applyFont="1" applyFill="1" applyBorder="1" applyAlignment="1" applyProtection="1">
      <alignment horizontal="right" vertical="center" wrapText="1"/>
    </xf>
    <xf numFmtId="166" fontId="13" fillId="56" borderId="26" xfId="8" applyFont="1" applyFill="1" applyBorder="1" applyAlignment="1" applyProtection="1">
      <alignment horizontal="right" vertical="center" wrapText="1"/>
    </xf>
    <xf numFmtId="166" fontId="13" fillId="56" borderId="9" xfId="8" applyFont="1" applyFill="1" applyBorder="1" applyAlignment="1" applyProtection="1">
      <alignment horizontal="right" vertical="center" wrapText="1"/>
    </xf>
    <xf numFmtId="166" fontId="13" fillId="56" borderId="2" xfId="8" applyFont="1" applyFill="1" applyBorder="1" applyAlignment="1" applyProtection="1">
      <alignment horizontal="right" vertical="center" wrapText="1"/>
    </xf>
    <xf numFmtId="0" fontId="13" fillId="57" borderId="75" xfId="0" applyFont="1" applyFill="1" applyBorder="1" applyAlignment="1">
      <alignment horizontal="left" vertical="center" wrapText="1"/>
    </xf>
    <xf numFmtId="166" fontId="13" fillId="57" borderId="4" xfId="8" applyFont="1" applyFill="1" applyBorder="1" applyAlignment="1" applyProtection="1">
      <alignment horizontal="left" vertical="center" wrapText="1"/>
    </xf>
    <xf numFmtId="166" fontId="13" fillId="57" borderId="11" xfId="8" applyFont="1" applyFill="1" applyBorder="1" applyAlignment="1" applyProtection="1">
      <alignment horizontal="left" vertical="center" wrapText="1"/>
    </xf>
    <xf numFmtId="0" fontId="13" fillId="57" borderId="11" xfId="0" applyFont="1" applyFill="1" applyBorder="1" applyAlignment="1">
      <alignment horizontal="left" vertical="center" wrapText="1"/>
    </xf>
    <xf numFmtId="0" fontId="13" fillId="57" borderId="76" xfId="0" applyFont="1" applyFill="1" applyBorder="1" applyAlignment="1">
      <alignment horizontal="center" vertical="center"/>
    </xf>
    <xf numFmtId="0" fontId="13" fillId="57" borderId="56" xfId="0" applyFont="1" applyFill="1" applyBorder="1" applyAlignment="1">
      <alignment horizontal="center" vertical="center"/>
    </xf>
    <xf numFmtId="0" fontId="13" fillId="57" borderId="78" xfId="0" applyFont="1" applyFill="1" applyBorder="1" applyAlignment="1">
      <alignment horizontal="center" vertical="center"/>
    </xf>
    <xf numFmtId="0" fontId="13" fillId="0" borderId="73" xfId="0" applyFont="1" applyBorder="1"/>
    <xf numFmtId="0" fontId="13" fillId="57" borderId="57" xfId="0" applyFont="1" applyFill="1" applyBorder="1" applyAlignment="1">
      <alignment horizontal="center" vertical="top"/>
    </xf>
    <xf numFmtId="0" fontId="13" fillId="57" borderId="59" xfId="0" applyFont="1" applyFill="1" applyBorder="1" applyAlignment="1">
      <alignment horizontal="center" vertical="top"/>
    </xf>
    <xf numFmtId="0" fontId="19" fillId="0" borderId="0" xfId="0" applyFont="1" applyAlignment="1">
      <alignment horizontal="left"/>
    </xf>
    <xf numFmtId="0" fontId="20" fillId="0" borderId="63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 wrapText="1"/>
    </xf>
    <xf numFmtId="0" fontId="13" fillId="57" borderId="76" xfId="0" applyFont="1" applyFill="1" applyBorder="1" applyAlignment="1">
      <alignment horizontal="center" vertical="top"/>
    </xf>
    <xf numFmtId="0" fontId="13" fillId="57" borderId="56" xfId="0" applyFont="1" applyFill="1" applyBorder="1" applyAlignment="1">
      <alignment horizontal="center" vertical="top"/>
    </xf>
    <xf numFmtId="0" fontId="13" fillId="57" borderId="78" xfId="0" applyFont="1" applyFill="1" applyBorder="1" applyAlignment="1">
      <alignment horizontal="center" vertical="top"/>
    </xf>
    <xf numFmtId="166" fontId="20" fillId="57" borderId="0" xfId="0" applyNumberFormat="1" applyFont="1" applyFill="1"/>
    <xf numFmtId="0" fontId="20" fillId="0" borderId="66" xfId="0" applyFont="1" applyBorder="1" applyAlignment="1">
      <alignment horizontal="center" vertical="top" wrapText="1"/>
    </xf>
    <xf numFmtId="0" fontId="20" fillId="0" borderId="27" xfId="0" applyFont="1" applyBorder="1" applyAlignment="1">
      <alignment horizontal="center" vertical="top" wrapText="1"/>
    </xf>
    <xf numFmtId="166" fontId="13" fillId="58" borderId="7" xfId="8" applyFont="1" applyFill="1" applyBorder="1" applyProtection="1"/>
    <xf numFmtId="166" fontId="13" fillId="58" borderId="7" xfId="4" applyFont="1" applyFill="1" applyBorder="1" applyProtection="1"/>
    <xf numFmtId="0" fontId="13" fillId="0" borderId="7" xfId="0" quotePrefix="1" applyFont="1" applyBorder="1"/>
    <xf numFmtId="0" fontId="13" fillId="0" borderId="86" xfId="0" applyFont="1" applyBorder="1" applyAlignment="1">
      <alignment horizontal="center" vertical="top" wrapText="1"/>
    </xf>
    <xf numFmtId="0" fontId="13" fillId="0" borderId="88" xfId="0" applyFont="1" applyBorder="1" applyAlignment="1">
      <alignment horizontal="center" vertical="top" wrapText="1"/>
    </xf>
    <xf numFmtId="0" fontId="13" fillId="58" borderId="2" xfId="0" applyFont="1" applyFill="1" applyBorder="1" applyAlignment="1">
      <alignment horizontal="center" vertical="top" wrapText="1"/>
    </xf>
    <xf numFmtId="0" fontId="13" fillId="57" borderId="89" xfId="0" applyFont="1" applyFill="1" applyBorder="1" applyAlignment="1">
      <alignment horizontal="left" vertical="center" wrapText="1"/>
    </xf>
    <xf numFmtId="166" fontId="13" fillId="56" borderId="7" xfId="8" applyFont="1" applyFill="1" applyBorder="1" applyProtection="1"/>
    <xf numFmtId="0" fontId="13" fillId="56" borderId="2" xfId="0" applyFont="1" applyFill="1" applyBorder="1" applyAlignment="1">
      <alignment horizontal="center" vertical="top" wrapText="1"/>
    </xf>
    <xf numFmtId="3" fontId="13" fillId="0" borderId="0" xfId="8" applyNumberFormat="1" applyFont="1" applyFill="1" applyBorder="1" applyProtection="1"/>
    <xf numFmtId="166" fontId="20" fillId="0" borderId="0" xfId="8" applyFont="1" applyFill="1" applyBorder="1" applyAlignment="1" applyProtection="1">
      <alignment horizontal="right" vertical="top" wrapText="1" indent="1"/>
    </xf>
    <xf numFmtId="166" fontId="13" fillId="56" borderId="72" xfId="8" applyFont="1" applyFill="1" applyBorder="1" applyAlignment="1" applyProtection="1">
      <alignment horizontal="right" vertical="center" wrapText="1"/>
    </xf>
    <xf numFmtId="0" fontId="13" fillId="57" borderId="5" xfId="0" applyFont="1" applyFill="1" applyBorder="1" applyAlignment="1">
      <alignment horizontal="left" vertical="center"/>
    </xf>
    <xf numFmtId="0" fontId="13" fillId="57" borderId="6" xfId="0" applyFont="1" applyFill="1" applyBorder="1" applyAlignment="1">
      <alignment horizontal="left" vertical="center" wrapText="1"/>
    </xf>
    <xf numFmtId="0" fontId="13" fillId="57" borderId="25" xfId="0" applyFont="1" applyFill="1" applyBorder="1" applyAlignment="1">
      <alignment horizontal="left" vertical="center"/>
    </xf>
    <xf numFmtId="166" fontId="13" fillId="57" borderId="25" xfId="8" applyFont="1" applyFill="1" applyBorder="1" applyAlignment="1" applyProtection="1">
      <alignment horizontal="left" vertical="center" wrapText="1"/>
    </xf>
    <xf numFmtId="166" fontId="13" fillId="56" borderId="60" xfId="8" applyFont="1" applyFill="1" applyBorder="1" applyAlignment="1" applyProtection="1">
      <alignment horizontal="right" vertical="center" wrapText="1"/>
    </xf>
    <xf numFmtId="0" fontId="13" fillId="57" borderId="27" xfId="0" applyFont="1" applyFill="1" applyBorder="1" applyAlignment="1">
      <alignment horizontal="left" vertical="center"/>
    </xf>
    <xf numFmtId="0" fontId="13" fillId="57" borderId="27" xfId="0" applyFont="1" applyFill="1" applyBorder="1" applyAlignment="1">
      <alignment horizontal="left" vertical="center" wrapText="1"/>
    </xf>
    <xf numFmtId="166" fontId="13" fillId="56" borderId="67" xfId="8" applyFont="1" applyFill="1" applyBorder="1" applyAlignment="1" applyProtection="1">
      <alignment horizontal="right" vertical="center" wrapText="1"/>
    </xf>
    <xf numFmtId="0" fontId="13" fillId="57" borderId="8" xfId="0" applyFont="1" applyFill="1" applyBorder="1" applyAlignment="1">
      <alignment horizontal="left" vertical="center"/>
    </xf>
    <xf numFmtId="166" fontId="13" fillId="56" borderId="68" xfId="8" applyFont="1" applyFill="1" applyBorder="1" applyAlignment="1" applyProtection="1">
      <alignment horizontal="right" vertical="center" wrapText="1"/>
    </xf>
    <xf numFmtId="0" fontId="13" fillId="57" borderId="90" xfId="0" applyFont="1" applyFill="1" applyBorder="1" applyAlignment="1">
      <alignment horizontal="center" vertical="top"/>
    </xf>
    <xf numFmtId="0" fontId="13" fillId="0" borderId="27" xfId="0" applyFont="1" applyBorder="1"/>
    <xf numFmtId="0" fontId="13" fillId="0" borderId="5" xfId="0" applyFont="1" applyBorder="1"/>
    <xf numFmtId="0" fontId="13" fillId="57" borderId="9" xfId="0" applyFont="1" applyFill="1" applyBorder="1" applyAlignment="1">
      <alignment horizontal="left" vertical="center"/>
    </xf>
    <xf numFmtId="166" fontId="21" fillId="57" borderId="0" xfId="0" applyNumberFormat="1" applyFont="1" applyFill="1" applyAlignment="1">
      <alignment horizontal="left"/>
    </xf>
    <xf numFmtId="166" fontId="20" fillId="57" borderId="0" xfId="0" applyNumberFormat="1" applyFont="1" applyFill="1" applyAlignment="1">
      <alignment horizontal="left"/>
    </xf>
    <xf numFmtId="0" fontId="20" fillId="0" borderId="64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6" fontId="21" fillId="57" borderId="0" xfId="0" applyNumberFormat="1" applyFont="1" applyFill="1" applyAlignment="1">
      <alignment horizontal="center"/>
    </xf>
    <xf numFmtId="166" fontId="20" fillId="57" borderId="0" xfId="0" applyNumberFormat="1" applyFont="1" applyFill="1" applyAlignment="1">
      <alignment horizontal="center"/>
    </xf>
    <xf numFmtId="0" fontId="13" fillId="57" borderId="90" xfId="0" applyFont="1" applyFill="1" applyBorder="1" applyAlignment="1">
      <alignment horizontal="center" vertical="center"/>
    </xf>
    <xf numFmtId="0" fontId="13" fillId="57" borderId="57" xfId="0" applyFont="1" applyFill="1" applyBorder="1" applyAlignment="1">
      <alignment horizontal="center" vertical="center"/>
    </xf>
    <xf numFmtId="166" fontId="13" fillId="3" borderId="7" xfId="8" applyFont="1" applyFill="1" applyBorder="1" applyProtection="1"/>
    <xf numFmtId="0" fontId="20" fillId="0" borderId="66" xfId="0" applyFont="1" applyBorder="1" applyAlignment="1">
      <alignment horizontal="center" vertical="center"/>
    </xf>
    <xf numFmtId="4" fontId="13" fillId="0" borderId="0" xfId="8" applyNumberFormat="1" applyFont="1" applyFill="1" applyBorder="1" applyProtection="1"/>
    <xf numFmtId="0" fontId="20" fillId="0" borderId="91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top" wrapText="1"/>
    </xf>
    <xf numFmtId="0" fontId="13" fillId="57" borderId="30" xfId="0" applyFont="1" applyFill="1" applyBorder="1" applyAlignment="1">
      <alignment horizontal="left" vertical="center" wrapText="1"/>
    </xf>
    <xf numFmtId="0" fontId="13" fillId="57" borderId="2" xfId="0" applyFont="1" applyFill="1" applyBorder="1" applyAlignment="1">
      <alignment horizontal="left" vertical="center" wrapText="1"/>
    </xf>
    <xf numFmtId="3" fontId="13" fillId="0" borderId="2" xfId="8" applyNumberFormat="1" applyFont="1" applyFill="1" applyBorder="1" applyProtection="1"/>
    <xf numFmtId="3" fontId="0" fillId="0" borderId="2" xfId="8" applyNumberFormat="1" applyFont="1" applyBorder="1"/>
    <xf numFmtId="3" fontId="0" fillId="0" borderId="0" xfId="0" applyNumberFormat="1"/>
    <xf numFmtId="3" fontId="20" fillId="0" borderId="0" xfId="0" applyNumberFormat="1" applyFont="1" applyAlignment="1">
      <alignment horizontal="center" vertical="top" wrapText="1"/>
    </xf>
    <xf numFmtId="167" fontId="0" fillId="0" borderId="0" xfId="8" applyNumberFormat="1" applyFont="1"/>
    <xf numFmtId="3" fontId="0" fillId="0" borderId="0" xfId="8" applyNumberFormat="1" applyFont="1"/>
    <xf numFmtId="0" fontId="0" fillId="57" borderId="27" xfId="0" applyFill="1" applyBorder="1" applyAlignment="1">
      <alignment horizontal="left" vertical="center"/>
    </xf>
    <xf numFmtId="166" fontId="0" fillId="56" borderId="5" xfId="8" applyFont="1" applyFill="1" applyBorder="1" applyAlignment="1">
      <alignment horizontal="right" vertical="center" wrapText="1"/>
    </xf>
    <xf numFmtId="166" fontId="0" fillId="56" borderId="68" xfId="8" applyFont="1" applyFill="1" applyBorder="1" applyAlignment="1">
      <alignment horizontal="right" vertical="center" wrapText="1"/>
    </xf>
    <xf numFmtId="166" fontId="13" fillId="56" borderId="69" xfId="8" applyFont="1" applyFill="1" applyBorder="1" applyAlignment="1" applyProtection="1">
      <alignment horizontal="right" vertical="center" wrapText="1"/>
    </xf>
    <xf numFmtId="166" fontId="20" fillId="0" borderId="93" xfId="0" applyNumberFormat="1" applyFont="1" applyBorder="1"/>
    <xf numFmtId="166" fontId="0" fillId="56" borderId="7" xfId="8" applyFont="1" applyFill="1" applyBorder="1"/>
    <xf numFmtId="0" fontId="0" fillId="0" borderId="0" xfId="0" applyAlignment="1">
      <alignment wrapText="1"/>
    </xf>
    <xf numFmtId="10" fontId="0" fillId="0" borderId="0" xfId="0" applyNumberFormat="1"/>
    <xf numFmtId="4" fontId="0" fillId="0" borderId="0" xfId="8" applyNumberFormat="1" applyFont="1"/>
    <xf numFmtId="0" fontId="0" fillId="0" borderId="7" xfId="0" quotePrefix="1" applyBorder="1"/>
    <xf numFmtId="10" fontId="0" fillId="0" borderId="0" xfId="8" applyNumberFormat="1" applyFont="1"/>
    <xf numFmtId="0" fontId="0" fillId="56" borderId="2" xfId="0" applyFill="1" applyBorder="1" applyAlignment="1">
      <alignment horizontal="center" vertical="top" wrapText="1"/>
    </xf>
    <xf numFmtId="14" fontId="13" fillId="0" borderId="0" xfId="0" applyNumberFormat="1" applyFont="1" applyAlignment="1">
      <alignment horizontal="right"/>
    </xf>
    <xf numFmtId="3" fontId="20" fillId="0" borderId="30" xfId="0" applyNumberFormat="1" applyFont="1" applyBorder="1" applyAlignment="1">
      <alignment horizontal="center" vertical="top" wrapText="1"/>
    </xf>
    <xf numFmtId="3" fontId="20" fillId="0" borderId="94" xfId="0" applyNumberFormat="1" applyFont="1" applyBorder="1" applyAlignment="1">
      <alignment horizontal="center" vertical="top" wrapText="1"/>
    </xf>
    <xf numFmtId="3" fontId="20" fillId="0" borderId="64" xfId="0" applyNumberFormat="1" applyFont="1" applyBorder="1" applyAlignment="1">
      <alignment horizontal="center" vertical="top" wrapText="1"/>
    </xf>
    <xf numFmtId="0" fontId="13" fillId="0" borderId="6" xfId="0" quotePrefix="1" applyFont="1" applyBorder="1"/>
    <xf numFmtId="166" fontId="0" fillId="0" borderId="0" xfId="4" applyFont="1" applyBorder="1"/>
    <xf numFmtId="10" fontId="13" fillId="0" borderId="8" xfId="0" applyNumberFormat="1" applyFont="1" applyBorder="1"/>
    <xf numFmtId="10" fontId="13" fillId="0" borderId="10" xfId="0" applyNumberFormat="1" applyFont="1" applyBorder="1"/>
    <xf numFmtId="10" fontId="13" fillId="0" borderId="8" xfId="8" applyNumberFormat="1" applyFont="1" applyFill="1" applyBorder="1" applyProtection="1"/>
    <xf numFmtId="0" fontId="20" fillId="0" borderId="96" xfId="0" quotePrefix="1" applyFont="1" applyBorder="1" applyAlignment="1">
      <alignment horizontal="center" vertical="center" wrapText="1"/>
    </xf>
    <xf numFmtId="0" fontId="20" fillId="0" borderId="92" xfId="0" quotePrefix="1" applyFont="1" applyBorder="1" applyAlignment="1">
      <alignment horizontal="center" vertical="center" wrapText="1"/>
    </xf>
    <xf numFmtId="0" fontId="20" fillId="0" borderId="91" xfId="0" applyFont="1" applyBorder="1" applyAlignment="1">
      <alignment horizontal="center" vertical="center" wrapText="1"/>
    </xf>
    <xf numFmtId="166" fontId="13" fillId="58" borderId="56" xfId="8" applyFont="1" applyFill="1" applyBorder="1" applyProtection="1"/>
    <xf numFmtId="166" fontId="13" fillId="0" borderId="81" xfId="8" applyFont="1" applyFill="1" applyBorder="1" applyProtection="1"/>
    <xf numFmtId="166" fontId="13" fillId="3" borderId="56" xfId="8" applyFont="1" applyFill="1" applyBorder="1" applyProtection="1"/>
    <xf numFmtId="166" fontId="13" fillId="56" borderId="56" xfId="8" applyFont="1" applyFill="1" applyBorder="1" applyProtection="1"/>
    <xf numFmtId="166" fontId="13" fillId="58" borderId="56" xfId="4" applyFont="1" applyFill="1" applyBorder="1" applyProtection="1"/>
    <xf numFmtId="166" fontId="0" fillId="56" borderId="56" xfId="8" applyFont="1" applyFill="1" applyBorder="1"/>
    <xf numFmtId="166" fontId="20" fillId="0" borderId="97" xfId="0" applyNumberFormat="1" applyFont="1" applyBorder="1"/>
    <xf numFmtId="166" fontId="20" fillId="0" borderId="69" xfId="0" applyNumberFormat="1" applyFont="1" applyBorder="1"/>
    <xf numFmtId="0" fontId="0" fillId="0" borderId="3" xfId="0" applyBorder="1" applyAlignment="1">
      <alignment horizontal="right"/>
    </xf>
    <xf numFmtId="0" fontId="13" fillId="0" borderId="6" xfId="0" quotePrefix="1" applyFont="1" applyBorder="1" applyAlignment="1">
      <alignment horizontal="left"/>
    </xf>
    <xf numFmtId="0" fontId="20" fillId="0" borderId="91" xfId="0" applyFont="1" applyBorder="1" applyAlignment="1">
      <alignment horizontal="center" vertical="top" wrapText="1"/>
    </xf>
    <xf numFmtId="0" fontId="13" fillId="59" borderId="11" xfId="0" applyFont="1" applyFill="1" applyBorder="1"/>
    <xf numFmtId="4" fontId="0" fillId="0" borderId="0" xfId="0" applyNumberFormat="1"/>
    <xf numFmtId="0" fontId="13" fillId="57" borderId="3" xfId="0" applyFont="1" applyFill="1" applyBorder="1" applyAlignment="1">
      <alignment horizontal="left" vertical="center" wrapText="1"/>
    </xf>
    <xf numFmtId="166" fontId="13" fillId="58" borderId="57" xfId="4" applyFont="1" applyFill="1" applyBorder="1" applyProtection="1"/>
    <xf numFmtId="166" fontId="13" fillId="58" borderId="2" xfId="4" applyFont="1" applyFill="1" applyBorder="1" applyProtection="1"/>
    <xf numFmtId="0" fontId="20" fillId="0" borderId="27" xfId="0" quotePrefix="1" applyFont="1" applyBorder="1" applyAlignment="1">
      <alignment horizontal="center" vertical="center" wrapText="1"/>
    </xf>
    <xf numFmtId="166" fontId="13" fillId="58" borderId="2" xfId="8" applyFont="1" applyFill="1" applyBorder="1" applyProtection="1"/>
    <xf numFmtId="166" fontId="13" fillId="3" borderId="2" xfId="8" applyFont="1" applyFill="1" applyBorder="1" applyProtection="1"/>
    <xf numFmtId="166" fontId="13" fillId="56" borderId="2" xfId="8" applyFont="1" applyFill="1" applyBorder="1" applyProtection="1"/>
    <xf numFmtId="166" fontId="0" fillId="58" borderId="2" xfId="4" applyFont="1" applyFill="1" applyBorder="1"/>
    <xf numFmtId="166" fontId="0" fillId="56" borderId="2" xfId="8" applyFont="1" applyFill="1" applyBorder="1"/>
    <xf numFmtId="10" fontId="0" fillId="0" borderId="27" xfId="0" applyNumberFormat="1" applyBorder="1"/>
    <xf numFmtId="10" fontId="13" fillId="0" borderId="27" xfId="8" applyNumberFormat="1" applyFont="1" applyFill="1" applyBorder="1" applyProtection="1"/>
    <xf numFmtId="0" fontId="63" fillId="0" borderId="0" xfId="0" quotePrefix="1" applyFont="1" applyAlignment="1">
      <alignment horizontal="left"/>
    </xf>
    <xf numFmtId="3" fontId="64" fillId="0" borderId="0" xfId="0" applyNumberFormat="1" applyFont="1"/>
    <xf numFmtId="0" fontId="64" fillId="0" borderId="0" xfId="0" applyFont="1"/>
    <xf numFmtId="0" fontId="0" fillId="0" borderId="58" xfId="0" applyBorder="1"/>
    <xf numFmtId="0" fontId="13" fillId="0" borderId="58" xfId="0" quotePrefix="1" applyFont="1" applyBorder="1"/>
    <xf numFmtId="0" fontId="0" fillId="0" borderId="72" xfId="0" applyBorder="1"/>
    <xf numFmtId="166" fontId="20" fillId="0" borderId="100" xfId="0" applyNumberFormat="1" applyFont="1" applyBorder="1"/>
    <xf numFmtId="0" fontId="13" fillId="0" borderId="57" xfId="0" quotePrefix="1" applyFont="1" applyBorder="1" applyAlignment="1">
      <alignment horizontal="left" vertical="top" wrapText="1" indent="1"/>
    </xf>
    <xf numFmtId="0" fontId="13" fillId="58" borderId="58" xfId="0" applyFont="1" applyFill="1" applyBorder="1" applyAlignment="1">
      <alignment horizontal="center" vertical="top" wrapText="1"/>
    </xf>
    <xf numFmtId="0" fontId="13" fillId="0" borderId="57" xfId="0" applyFont="1" applyBorder="1" applyAlignment="1">
      <alignment horizontal="left" vertical="top" wrapText="1" indent="1"/>
    </xf>
    <xf numFmtId="0" fontId="13" fillId="3" borderId="58" xfId="0" applyFont="1" applyFill="1" applyBorder="1" applyAlignment="1">
      <alignment horizontal="center" vertical="top" wrapText="1"/>
    </xf>
    <xf numFmtId="0" fontId="13" fillId="56" borderId="58" xfId="0" applyFont="1" applyFill="1" applyBorder="1" applyAlignment="1">
      <alignment horizontal="center" vertical="top" wrapText="1"/>
    </xf>
    <xf numFmtId="0" fontId="0" fillId="0" borderId="57" xfId="0" quotePrefix="1" applyBorder="1" applyAlignment="1">
      <alignment horizontal="left" vertical="top" wrapText="1" indent="1"/>
    </xf>
    <xf numFmtId="0" fontId="0" fillId="56" borderId="58" xfId="0" applyFill="1" applyBorder="1" applyAlignment="1">
      <alignment horizontal="center" vertical="top" wrapText="1"/>
    </xf>
    <xf numFmtId="0" fontId="13" fillId="0" borderId="56" xfId="0" quotePrefix="1" applyFont="1" applyBorder="1" applyAlignment="1">
      <alignment horizontal="left" vertical="top" wrapText="1" indent="1"/>
    </xf>
    <xf numFmtId="0" fontId="13" fillId="3" borderId="81" xfId="0" applyFont="1" applyFill="1" applyBorder="1" applyAlignment="1">
      <alignment horizontal="center" vertical="top" wrapText="1"/>
    </xf>
    <xf numFmtId="166" fontId="20" fillId="0" borderId="93" xfId="0" applyNumberFormat="1" applyFont="1" applyBorder="1" applyAlignment="1">
      <alignment horizontal="left" indent="1"/>
    </xf>
    <xf numFmtId="166" fontId="20" fillId="0" borderId="101" xfId="0" applyNumberFormat="1" applyFont="1" applyBorder="1"/>
    <xf numFmtId="0" fontId="13" fillId="0" borderId="63" xfId="0" applyFont="1" applyBorder="1" applyAlignment="1">
      <alignment horizontal="left" vertical="top" wrapText="1"/>
    </xf>
    <xf numFmtId="0" fontId="13" fillId="0" borderId="104" xfId="0" applyFont="1" applyBorder="1" applyAlignment="1">
      <alignment horizontal="center" vertical="top" wrapText="1"/>
    </xf>
    <xf numFmtId="0" fontId="13" fillId="0" borderId="62" xfId="0" applyFont="1" applyBorder="1" applyAlignment="1">
      <alignment horizontal="center" vertical="top" wrapText="1"/>
    </xf>
    <xf numFmtId="3" fontId="0" fillId="0" borderId="0" xfId="8" applyNumberFormat="1" applyFont="1" applyBorder="1"/>
    <xf numFmtId="0" fontId="13" fillId="0" borderId="57" xfId="0" quotePrefix="1" applyFont="1" applyBorder="1" applyAlignment="1">
      <alignment horizontal="left"/>
    </xf>
    <xf numFmtId="3" fontId="13" fillId="0" borderId="58" xfId="8" applyNumberFormat="1" applyFont="1" applyFill="1" applyBorder="1" applyProtection="1"/>
    <xf numFmtId="0" fontId="0" fillId="0" borderId="57" xfId="0" quotePrefix="1" applyBorder="1" applyAlignment="1">
      <alignment horizontal="left"/>
    </xf>
    <xf numFmtId="3" fontId="0" fillId="0" borderId="58" xfId="8" applyNumberFormat="1" applyFont="1" applyBorder="1"/>
    <xf numFmtId="0" fontId="0" fillId="0" borderId="56" xfId="0" applyBorder="1"/>
    <xf numFmtId="0" fontId="20" fillId="0" borderId="105" xfId="0" quotePrefix="1" applyFont="1" applyBorder="1" applyAlignment="1">
      <alignment horizontal="left"/>
    </xf>
    <xf numFmtId="3" fontId="20" fillId="0" borderId="25" xfId="0" applyNumberFormat="1" applyFont="1" applyBorder="1"/>
    <xf numFmtId="3" fontId="20" fillId="0" borderId="69" xfId="0" applyNumberFormat="1" applyFont="1" applyBorder="1"/>
    <xf numFmtId="0" fontId="13" fillId="0" borderId="59" xfId="0" quotePrefix="1" applyFont="1" applyBorder="1" applyAlignment="1">
      <alignment horizontal="left"/>
    </xf>
    <xf numFmtId="3" fontId="13" fillId="0" borderId="26" xfId="8" applyNumberFormat="1" applyFont="1" applyFill="1" applyBorder="1" applyProtection="1"/>
    <xf numFmtId="3" fontId="13" fillId="0" borderId="60" xfId="8" applyNumberFormat="1" applyFont="1" applyFill="1" applyBorder="1" applyProtection="1"/>
    <xf numFmtId="0" fontId="20" fillId="0" borderId="55" xfId="0" applyFont="1" applyBorder="1" applyAlignment="1">
      <alignment horizontal="right" vertical="top" wrapText="1"/>
    </xf>
    <xf numFmtId="3" fontId="20" fillId="0" borderId="65" xfId="0" applyNumberFormat="1" applyFont="1" applyBorder="1" applyAlignment="1">
      <alignment horizontal="center" vertical="top" wrapText="1"/>
    </xf>
    <xf numFmtId="0" fontId="0" fillId="0" borderId="57" xfId="0" applyBorder="1" applyAlignment="1">
      <alignment horizontal="left"/>
    </xf>
    <xf numFmtId="0" fontId="0" fillId="0" borderId="56" xfId="0" applyBorder="1" applyAlignment="1">
      <alignment wrapText="1"/>
    </xf>
    <xf numFmtId="0" fontId="20" fillId="0" borderId="76" xfId="0" applyFont="1" applyBorder="1" applyAlignment="1">
      <alignment horizontal="right" vertical="top" wrapText="1"/>
    </xf>
    <xf numFmtId="0" fontId="0" fillId="0" borderId="90" xfId="0" applyBorder="1" applyAlignment="1">
      <alignment horizontal="left"/>
    </xf>
    <xf numFmtId="3" fontId="0" fillId="0" borderId="30" xfId="8" applyNumberFormat="1" applyFont="1" applyBorder="1"/>
    <xf numFmtId="3" fontId="0" fillId="0" borderId="94" xfId="8" applyNumberFormat="1" applyFont="1" applyBorder="1"/>
    <xf numFmtId="0" fontId="0" fillId="0" borderId="59" xfId="0" applyBorder="1" applyAlignment="1">
      <alignment horizontal="left"/>
    </xf>
    <xf numFmtId="3" fontId="0" fillId="0" borderId="26" xfId="8" applyNumberFormat="1" applyFont="1" applyBorder="1"/>
    <xf numFmtId="4" fontId="0" fillId="0" borderId="26" xfId="8" applyNumberFormat="1" applyFont="1" applyBorder="1"/>
    <xf numFmtId="3" fontId="0" fillId="0" borderId="60" xfId="8" applyNumberFormat="1" applyFont="1" applyBorder="1"/>
    <xf numFmtId="166" fontId="20" fillId="57" borderId="55" xfId="0" applyNumberFormat="1" applyFont="1" applyFill="1" applyBorder="1" applyAlignment="1">
      <alignment horizontal="left"/>
    </xf>
    <xf numFmtId="166" fontId="20" fillId="57" borderId="61" xfId="0" applyNumberFormat="1" applyFont="1" applyFill="1" applyBorder="1" applyAlignment="1">
      <alignment horizontal="left"/>
    </xf>
    <xf numFmtId="166" fontId="20" fillId="57" borderId="104" xfId="0" applyNumberFormat="1" applyFont="1" applyFill="1" applyBorder="1"/>
    <xf numFmtId="166" fontId="20" fillId="0" borderId="64" xfId="8" applyFont="1" applyFill="1" applyBorder="1" applyAlignment="1" applyProtection="1">
      <alignment horizontal="right" vertical="top" wrapText="1" indent="1"/>
    </xf>
    <xf numFmtId="166" fontId="20" fillId="0" borderId="65" xfId="8" applyFont="1" applyFill="1" applyBorder="1" applyAlignment="1" applyProtection="1">
      <alignment horizontal="right" vertical="top" wrapText="1" indent="1"/>
    </xf>
    <xf numFmtId="0" fontId="13" fillId="57" borderId="0" xfId="0" applyFont="1" applyFill="1" applyAlignment="1">
      <alignment horizontal="left" vertical="center" wrapText="1"/>
    </xf>
    <xf numFmtId="0" fontId="20" fillId="0" borderId="105" xfId="0" applyFont="1" applyBorder="1" applyAlignment="1">
      <alignment horizontal="left" vertical="top" wrapText="1"/>
    </xf>
    <xf numFmtId="0" fontId="20" fillId="0" borderId="59" xfId="0" applyFont="1" applyBorder="1" applyAlignment="1">
      <alignment horizontal="left" vertical="top" wrapText="1"/>
    </xf>
    <xf numFmtId="0" fontId="20" fillId="0" borderId="63" xfId="0" applyFont="1" applyBorder="1" applyAlignment="1">
      <alignment horizontal="left" vertical="top" wrapText="1"/>
    </xf>
    <xf numFmtId="0" fontId="13" fillId="58" borderId="57" xfId="0" quotePrefix="1" applyFont="1" applyFill="1" applyBorder="1" applyAlignment="1">
      <alignment horizontal="left" vertical="top" wrapText="1"/>
    </xf>
    <xf numFmtId="0" fontId="13" fillId="0" borderId="57" xfId="0" quotePrefix="1" applyFont="1" applyBorder="1" applyAlignment="1">
      <alignment horizontal="left" vertical="top" wrapText="1"/>
    </xf>
    <xf numFmtId="0" fontId="13" fillId="0" borderId="57" xfId="0" applyFont="1" applyBorder="1" applyAlignment="1">
      <alignment horizontal="left" vertical="top" wrapText="1"/>
    </xf>
    <xf numFmtId="0" fontId="0" fillId="0" borderId="57" xfId="0" quotePrefix="1" applyBorder="1" applyAlignment="1">
      <alignment horizontal="left" vertical="top" wrapText="1"/>
    </xf>
    <xf numFmtId="0" fontId="13" fillId="58" borderId="59" xfId="0" quotePrefix="1" applyFont="1" applyFill="1" applyBorder="1" applyAlignment="1">
      <alignment horizontal="left" vertical="top" wrapText="1"/>
    </xf>
    <xf numFmtId="0" fontId="20" fillId="0" borderId="90" xfId="0" applyFont="1" applyBorder="1" applyAlignment="1">
      <alignment horizontal="left" vertical="top" wrapText="1"/>
    </xf>
    <xf numFmtId="0" fontId="13" fillId="58" borderId="90" xfId="0" quotePrefix="1" applyFont="1" applyFill="1" applyBorder="1" applyAlignment="1">
      <alignment horizontal="left" vertical="top" wrapText="1"/>
    </xf>
    <xf numFmtId="0" fontId="13" fillId="58" borderId="57" xfId="0" applyFont="1" applyFill="1" applyBorder="1" applyAlignment="1">
      <alignment horizontal="left" vertical="top" wrapText="1"/>
    </xf>
    <xf numFmtId="0" fontId="0" fillId="58" borderId="59" xfId="0" applyFill="1" applyBorder="1" applyAlignment="1">
      <alignment horizontal="left" vertical="top" wrapText="1"/>
    </xf>
    <xf numFmtId="0" fontId="13" fillId="58" borderId="90" xfId="0" applyFont="1" applyFill="1" applyBorder="1" applyAlignment="1">
      <alignment horizontal="left" vertical="top" wrapText="1"/>
    </xf>
    <xf numFmtId="0" fontId="0" fillId="0" borderId="57" xfId="0" applyBorder="1"/>
    <xf numFmtId="0" fontId="0" fillId="0" borderId="57" xfId="0" applyBorder="1" applyAlignment="1">
      <alignment horizontal="left" vertical="top" wrapText="1"/>
    </xf>
    <xf numFmtId="0" fontId="13" fillId="58" borderId="90" xfId="0" applyFont="1" applyFill="1" applyBorder="1" applyAlignment="1">
      <alignment horizontal="left"/>
    </xf>
    <xf numFmtId="0" fontId="13" fillId="58" borderId="57" xfId="0" applyFont="1" applyFill="1" applyBorder="1" applyAlignment="1">
      <alignment horizontal="left"/>
    </xf>
    <xf numFmtId="0" fontId="0" fillId="58" borderId="57" xfId="0" applyFill="1" applyBorder="1" applyAlignment="1">
      <alignment horizontal="left"/>
    </xf>
    <xf numFmtId="0" fontId="0" fillId="58" borderId="59" xfId="0" applyFill="1" applyBorder="1" applyAlignment="1">
      <alignment horizontal="left"/>
    </xf>
    <xf numFmtId="166" fontId="16" fillId="0" borderId="59" xfId="0" applyNumberFormat="1" applyFont="1" applyBorder="1"/>
    <xf numFmtId="0" fontId="20" fillId="0" borderId="90" xfId="0" applyFont="1" applyBorder="1" applyAlignment="1">
      <alignment horizontal="center" vertical="top" wrapText="1"/>
    </xf>
    <xf numFmtId="0" fontId="0" fillId="58" borderId="57" xfId="0" applyFill="1" applyBorder="1" applyAlignment="1">
      <alignment horizontal="left" vertical="top" wrapText="1"/>
    </xf>
    <xf numFmtId="3" fontId="13" fillId="58" borderId="84" xfId="4" applyNumberFormat="1" applyFont="1" applyFill="1" applyBorder="1" applyProtection="1"/>
    <xf numFmtId="3" fontId="13" fillId="58" borderId="88" xfId="4" applyNumberFormat="1" applyFont="1" applyFill="1" applyBorder="1" applyProtection="1"/>
    <xf numFmtId="3" fontId="13" fillId="58" borderId="85" xfId="4" applyNumberFormat="1" applyFont="1" applyFill="1" applyBorder="1" applyProtection="1"/>
    <xf numFmtId="3" fontId="13" fillId="3" borderId="56" xfId="4" applyNumberFormat="1" applyFont="1" applyFill="1" applyBorder="1" applyProtection="1"/>
    <xf numFmtId="3" fontId="13" fillId="3" borderId="82" xfId="4" applyNumberFormat="1" applyFont="1" applyFill="1" applyBorder="1" applyProtection="1"/>
    <xf numFmtId="3" fontId="13" fillId="3" borderId="81" xfId="1153" applyNumberFormat="1" applyFont="1" applyFill="1" applyBorder="1" applyProtection="1"/>
    <xf numFmtId="3" fontId="13" fillId="56" borderId="56" xfId="8" applyNumberFormat="1" applyFont="1" applyFill="1" applyBorder="1" applyProtection="1"/>
    <xf numFmtId="3" fontId="13" fillId="56" borderId="82" xfId="8" applyNumberFormat="1" applyFont="1" applyFill="1" applyBorder="1" applyProtection="1"/>
    <xf numFmtId="3" fontId="13" fillId="56" borderId="81" xfId="1153" applyNumberFormat="1" applyFont="1" applyFill="1" applyBorder="1" applyProtection="1"/>
    <xf numFmtId="3" fontId="13" fillId="58" borderId="56" xfId="8" applyNumberFormat="1" applyFont="1" applyFill="1" applyBorder="1" applyProtection="1"/>
    <xf numFmtId="3" fontId="13" fillId="58" borderId="82" xfId="4" applyNumberFormat="1" applyFont="1" applyFill="1" applyBorder="1" applyProtection="1"/>
    <xf numFmtId="3" fontId="13" fillId="58" borderId="81" xfId="4" applyNumberFormat="1" applyFont="1" applyFill="1" applyBorder="1" applyProtection="1"/>
    <xf numFmtId="3" fontId="0" fillId="58" borderId="56" xfId="8" applyNumberFormat="1" applyFont="1" applyFill="1" applyBorder="1"/>
    <xf numFmtId="3" fontId="0" fillId="58" borderId="82" xfId="4" applyNumberFormat="1" applyFont="1" applyFill="1" applyBorder="1"/>
    <xf numFmtId="3" fontId="0" fillId="58" borderId="81" xfId="4" applyNumberFormat="1" applyFont="1" applyFill="1" applyBorder="1"/>
    <xf numFmtId="3" fontId="0" fillId="56" borderId="56" xfId="8" applyNumberFormat="1" applyFont="1" applyFill="1" applyBorder="1"/>
    <xf numFmtId="3" fontId="0" fillId="56" borderId="82" xfId="8" applyNumberFormat="1" applyFont="1" applyFill="1" applyBorder="1"/>
    <xf numFmtId="3" fontId="0" fillId="56" borderId="81" xfId="1153" applyNumberFormat="1" applyFont="1" applyFill="1" applyBorder="1"/>
    <xf numFmtId="3" fontId="13" fillId="58" borderId="87" xfId="8" applyNumberFormat="1" applyFont="1" applyFill="1" applyBorder="1" applyProtection="1"/>
    <xf numFmtId="3" fontId="13" fillId="58" borderId="99" xfId="8" applyNumberFormat="1" applyFont="1" applyFill="1" applyBorder="1" applyProtection="1"/>
    <xf numFmtId="3" fontId="20" fillId="0" borderId="59" xfId="0" applyNumberFormat="1" applyFont="1" applyBorder="1"/>
    <xf numFmtId="3" fontId="20" fillId="0" borderId="83" xfId="0" applyNumberFormat="1" applyFont="1" applyBorder="1"/>
    <xf numFmtId="3" fontId="20" fillId="0" borderId="80" xfId="0" applyNumberFormat="1" applyFont="1" applyBorder="1"/>
    <xf numFmtId="3" fontId="13" fillId="58" borderId="7" xfId="8" applyNumberFormat="1" applyFont="1" applyFill="1" applyBorder="1" applyProtection="1"/>
    <xf numFmtId="3" fontId="13" fillId="0" borderId="77" xfId="8" applyNumberFormat="1" applyFont="1" applyFill="1" applyBorder="1" applyProtection="1"/>
    <xf numFmtId="3" fontId="13" fillId="3" borderId="56" xfId="8" applyNumberFormat="1" applyFont="1" applyFill="1" applyBorder="1" applyProtection="1"/>
    <xf numFmtId="3" fontId="13" fillId="3" borderId="7" xfId="8" applyNumberFormat="1" applyFont="1" applyFill="1" applyBorder="1" applyProtection="1"/>
    <xf numFmtId="3" fontId="13" fillId="56" borderId="57" xfId="8" applyNumberFormat="1" applyFont="1" applyFill="1" applyBorder="1" applyProtection="1"/>
    <xf numFmtId="3" fontId="13" fillId="56" borderId="2" xfId="8" applyNumberFormat="1" applyFont="1" applyFill="1" applyBorder="1" applyProtection="1"/>
    <xf numFmtId="3" fontId="13" fillId="56" borderId="7" xfId="8" applyNumberFormat="1" applyFont="1" applyFill="1" applyBorder="1" applyProtection="1"/>
    <xf numFmtId="3" fontId="13" fillId="58" borderId="57" xfId="8" applyNumberFormat="1" applyFont="1" applyFill="1" applyBorder="1" applyProtection="1"/>
    <xf numFmtId="3" fontId="13" fillId="58" borderId="2" xfId="8" applyNumberFormat="1" applyFont="1" applyFill="1" applyBorder="1" applyProtection="1"/>
    <xf numFmtId="3" fontId="13" fillId="58" borderId="57" xfId="4" applyNumberFormat="1" applyFont="1" applyFill="1" applyBorder="1" applyProtection="1"/>
    <xf numFmtId="3" fontId="13" fillId="58" borderId="2" xfId="4" applyNumberFormat="1" applyFont="1" applyFill="1" applyBorder="1" applyProtection="1"/>
    <xf numFmtId="3" fontId="0" fillId="58" borderId="2" xfId="4" applyNumberFormat="1" applyFont="1" applyFill="1" applyBorder="1"/>
    <xf numFmtId="3" fontId="0" fillId="56" borderId="7" xfId="8" applyNumberFormat="1" applyFont="1" applyFill="1" applyBorder="1"/>
    <xf numFmtId="3" fontId="0" fillId="56" borderId="2" xfId="8" applyNumberFormat="1" applyFont="1" applyFill="1" applyBorder="1"/>
    <xf numFmtId="3" fontId="0" fillId="58" borderId="57" xfId="8" applyNumberFormat="1" applyFont="1" applyFill="1" applyBorder="1"/>
    <xf numFmtId="3" fontId="0" fillId="58" borderId="2" xfId="8" applyNumberFormat="1" applyFont="1" applyFill="1" applyBorder="1"/>
    <xf numFmtId="3" fontId="0" fillId="58" borderId="6" xfId="8" applyNumberFormat="1" applyFont="1" applyFill="1" applyBorder="1"/>
    <xf numFmtId="3" fontId="13" fillId="0" borderId="72" xfId="8" applyNumberFormat="1" applyFont="1" applyFill="1" applyBorder="1" applyProtection="1"/>
    <xf numFmtId="3" fontId="13" fillId="0" borderId="98" xfId="8" applyNumberFormat="1" applyFont="1" applyFill="1" applyBorder="1" applyProtection="1"/>
    <xf numFmtId="3" fontId="20" fillId="0" borderId="86" xfId="0" applyNumberFormat="1" applyFont="1" applyBorder="1"/>
    <xf numFmtId="3" fontId="20" fillId="0" borderId="9" xfId="0" applyNumberFormat="1" applyFont="1" applyBorder="1"/>
    <xf numFmtId="3" fontId="20" fillId="0" borderId="77" xfId="0" applyNumberFormat="1" applyFont="1" applyBorder="1"/>
    <xf numFmtId="0" fontId="13" fillId="3" borderId="8" xfId="0" applyFont="1" applyFill="1" applyBorder="1" applyAlignment="1">
      <alignment horizontal="center" vertical="top" wrapText="1"/>
    </xf>
    <xf numFmtId="166" fontId="0" fillId="0" borderId="0" xfId="8" applyFont="1"/>
    <xf numFmtId="166" fontId="21" fillId="0" borderId="0" xfId="8" applyFont="1"/>
    <xf numFmtId="166" fontId="20" fillId="0" borderId="0" xfId="8" applyFont="1"/>
    <xf numFmtId="166" fontId="20" fillId="0" borderId="103" xfId="8" applyFont="1" applyBorder="1" applyAlignment="1">
      <alignment horizontal="center" vertical="top"/>
    </xf>
    <xf numFmtId="166" fontId="13" fillId="0" borderId="104" xfId="8" quotePrefix="1" applyFont="1" applyBorder="1" applyAlignment="1">
      <alignment horizontal="center" vertical="top" wrapText="1"/>
    </xf>
    <xf numFmtId="166" fontId="13" fillId="0" borderId="62" xfId="8" quotePrefix="1" applyFont="1" applyBorder="1" applyAlignment="1">
      <alignment horizontal="center" vertical="top" wrapText="1"/>
    </xf>
    <xf numFmtId="166" fontId="13" fillId="0" borderId="63" xfId="8" quotePrefix="1" applyFont="1" applyBorder="1" applyAlignment="1">
      <alignment horizontal="center" vertical="top" wrapText="1"/>
    </xf>
    <xf numFmtId="166" fontId="13" fillId="0" borderId="102" xfId="8" quotePrefix="1" applyFont="1" applyBorder="1" applyAlignment="1">
      <alignment horizontal="center" vertical="top" wrapText="1"/>
    </xf>
    <xf numFmtId="166" fontId="20" fillId="0" borderId="100" xfId="8" applyFont="1" applyBorder="1"/>
    <xf numFmtId="166" fontId="20" fillId="0" borderId="69" xfId="8" applyFont="1" applyBorder="1"/>
    <xf numFmtId="166" fontId="20" fillId="0" borderId="93" xfId="8" applyFont="1" applyBorder="1"/>
    <xf numFmtId="166" fontId="20" fillId="0" borderId="71" xfId="8" applyFont="1" applyBorder="1"/>
    <xf numFmtId="166" fontId="13" fillId="58" borderId="6" xfId="8" applyFont="1" applyFill="1" applyBorder="1" applyAlignment="1">
      <alignment vertical="top" wrapText="1"/>
    </xf>
    <xf numFmtId="166" fontId="13" fillId="58" borderId="81" xfId="8" applyFont="1" applyFill="1" applyBorder="1" applyAlignment="1">
      <alignment vertical="top" wrapText="1"/>
    </xf>
    <xf numFmtId="166" fontId="13" fillId="58" borderId="57" xfId="8" applyFont="1" applyFill="1" applyBorder="1" applyAlignment="1">
      <alignment vertical="top" wrapText="1"/>
    </xf>
    <xf numFmtId="166" fontId="13" fillId="58" borderId="82" xfId="8" applyFont="1" applyFill="1" applyBorder="1" applyAlignment="1">
      <alignment vertical="top" wrapText="1"/>
    </xf>
    <xf numFmtId="166" fontId="13" fillId="58" borderId="82" xfId="8" applyFont="1" applyFill="1" applyBorder="1" applyAlignment="1" applyProtection="1">
      <alignment vertical="top" wrapText="1"/>
    </xf>
    <xf numFmtId="166" fontId="13" fillId="3" borderId="6" xfId="8" applyFont="1" applyFill="1" applyBorder="1" applyAlignment="1">
      <alignment vertical="top" wrapText="1"/>
    </xf>
    <xf numFmtId="166" fontId="13" fillId="3" borderId="81" xfId="8" applyFont="1" applyFill="1" applyBorder="1" applyAlignment="1">
      <alignment vertical="top" wrapText="1"/>
    </xf>
    <xf numFmtId="166" fontId="13" fillId="3" borderId="57" xfId="8" applyFont="1" applyFill="1" applyBorder="1" applyAlignment="1">
      <alignment vertical="top" wrapText="1"/>
    </xf>
    <xf numFmtId="166" fontId="13" fillId="3" borderId="82" xfId="8" applyFont="1" applyFill="1" applyBorder="1" applyAlignment="1">
      <alignment vertical="top" wrapText="1"/>
    </xf>
    <xf numFmtId="166" fontId="13" fillId="3" borderId="82" xfId="8" applyFont="1" applyFill="1" applyBorder="1" applyAlignment="1" applyProtection="1">
      <alignment vertical="top" wrapText="1"/>
    </xf>
    <xf numFmtId="166" fontId="13" fillId="57" borderId="82" xfId="8" applyFont="1" applyFill="1" applyBorder="1" applyAlignment="1" applyProtection="1">
      <alignment vertical="top" wrapText="1"/>
    </xf>
    <xf numFmtId="166" fontId="13" fillId="56" borderId="6" xfId="8" applyFont="1" applyFill="1" applyBorder="1" applyAlignment="1">
      <alignment vertical="top" wrapText="1"/>
    </xf>
    <xf numFmtId="166" fontId="13" fillId="56" borderId="81" xfId="8" applyFont="1" applyFill="1" applyBorder="1" applyAlignment="1">
      <alignment vertical="top" wrapText="1"/>
    </xf>
    <xf numFmtId="166" fontId="13" fillId="56" borderId="57" xfId="8" applyFont="1" applyFill="1" applyBorder="1" applyAlignment="1">
      <alignment vertical="top" wrapText="1"/>
    </xf>
    <xf numFmtId="166" fontId="13" fillId="56" borderId="82" xfId="8" applyFont="1" applyFill="1" applyBorder="1" applyAlignment="1">
      <alignment vertical="top" wrapText="1"/>
    </xf>
    <xf numFmtId="166" fontId="13" fillId="56" borderId="82" xfId="8" applyFont="1" applyFill="1" applyBorder="1" applyAlignment="1" applyProtection="1">
      <alignment vertical="top" wrapText="1"/>
    </xf>
    <xf numFmtId="166" fontId="0" fillId="58" borderId="82" xfId="8" applyFont="1" applyFill="1" applyBorder="1" applyAlignment="1">
      <alignment vertical="top" wrapText="1"/>
    </xf>
    <xf numFmtId="166" fontId="0" fillId="56" borderId="6" xfId="8" applyFont="1" applyFill="1" applyBorder="1" applyAlignment="1">
      <alignment vertical="top" wrapText="1"/>
    </xf>
    <xf numFmtId="166" fontId="0" fillId="56" borderId="81" xfId="8" applyFont="1" applyFill="1" applyBorder="1" applyAlignment="1">
      <alignment vertical="top" wrapText="1"/>
    </xf>
    <xf numFmtId="166" fontId="0" fillId="56" borderId="57" xfId="8" applyFont="1" applyFill="1" applyBorder="1" applyAlignment="1">
      <alignment vertical="top" wrapText="1"/>
    </xf>
    <xf numFmtId="166" fontId="0" fillId="56" borderId="82" xfId="8" applyFont="1" applyFill="1" applyBorder="1" applyAlignment="1">
      <alignment vertical="top" wrapText="1"/>
    </xf>
    <xf numFmtId="166" fontId="0" fillId="57" borderId="82" xfId="8" applyFont="1" applyFill="1" applyBorder="1" applyAlignment="1">
      <alignment vertical="top" wrapText="1"/>
    </xf>
    <xf numFmtId="166" fontId="13" fillId="3" borderId="95" xfId="8" applyFont="1" applyFill="1" applyBorder="1" applyAlignment="1">
      <alignment vertical="top" wrapText="1"/>
    </xf>
    <xf numFmtId="166" fontId="13" fillId="0" borderId="0" xfId="8" applyFont="1"/>
    <xf numFmtId="166" fontId="20" fillId="0" borderId="104" xfId="8" applyFont="1" applyBorder="1" applyAlignment="1">
      <alignment horizontal="center" vertical="top" wrapText="1"/>
    </xf>
    <xf numFmtId="166" fontId="20" fillId="0" borderId="64" xfId="8" applyFont="1" applyBorder="1" applyAlignment="1">
      <alignment horizontal="center" vertical="top" wrapText="1"/>
    </xf>
    <xf numFmtId="166" fontId="20" fillId="0" borderId="65" xfId="8" applyFont="1" applyBorder="1" applyAlignment="1">
      <alignment horizontal="center" vertical="top" wrapText="1"/>
    </xf>
    <xf numFmtId="166" fontId="13" fillId="58" borderId="6" xfId="8" applyFont="1" applyFill="1" applyBorder="1"/>
    <xf numFmtId="166" fontId="13" fillId="58" borderId="2" xfId="8" applyFont="1" applyFill="1" applyBorder="1"/>
    <xf numFmtId="166" fontId="13" fillId="58" borderId="58" xfId="8" applyFont="1" applyFill="1" applyBorder="1"/>
    <xf numFmtId="166" fontId="13" fillId="3" borderId="6" xfId="8" applyFont="1" applyFill="1" applyBorder="1"/>
    <xf numFmtId="166" fontId="13" fillId="3" borderId="2" xfId="8" applyFont="1" applyFill="1" applyBorder="1"/>
    <xf numFmtId="166" fontId="13" fillId="56" borderId="6" xfId="8" applyFont="1" applyFill="1" applyBorder="1"/>
    <xf numFmtId="166" fontId="13" fillId="56" borderId="2" xfId="8" applyFont="1" applyFill="1" applyBorder="1"/>
    <xf numFmtId="166" fontId="13" fillId="0" borderId="0" xfId="8" quotePrefix="1" applyFont="1" applyAlignment="1">
      <alignment horizontal="left" vertical="top" wrapText="1"/>
    </xf>
    <xf numFmtId="166" fontId="13" fillId="58" borderId="106" xfId="8" applyFont="1" applyFill="1" applyBorder="1"/>
    <xf numFmtId="166" fontId="13" fillId="58" borderId="26" xfId="8" applyFont="1" applyFill="1" applyBorder="1"/>
    <xf numFmtId="166" fontId="13" fillId="58" borderId="60" xfId="8" applyFont="1" applyFill="1" applyBorder="1"/>
    <xf numFmtId="166" fontId="20" fillId="0" borderId="74" xfId="8" applyFont="1" applyBorder="1"/>
    <xf numFmtId="166" fontId="20" fillId="0" borderId="107" xfId="8" applyFont="1" applyBorder="1"/>
    <xf numFmtId="166" fontId="20" fillId="0" borderId="60" xfId="8" applyFont="1" applyBorder="1"/>
    <xf numFmtId="166" fontId="13" fillId="58" borderId="28" xfId="8" applyFont="1" applyFill="1" applyBorder="1"/>
    <xf numFmtId="166" fontId="13" fillId="58" borderId="30" xfId="8" applyFont="1" applyFill="1" applyBorder="1"/>
    <xf numFmtId="166" fontId="13" fillId="58" borderId="94" xfId="8" applyFont="1" applyFill="1" applyBorder="1"/>
    <xf numFmtId="166" fontId="13" fillId="0" borderId="0" xfId="8" applyFont="1" applyAlignment="1">
      <alignment horizontal="left" vertical="top" wrapText="1"/>
    </xf>
    <xf numFmtId="166" fontId="0" fillId="58" borderId="58" xfId="8" applyFont="1" applyFill="1" applyBorder="1"/>
    <xf numFmtId="166" fontId="0" fillId="56" borderId="6" xfId="8" applyFont="1" applyFill="1" applyBorder="1"/>
    <xf numFmtId="166" fontId="13" fillId="3" borderId="58" xfId="8" applyFont="1" applyFill="1" applyBorder="1"/>
    <xf numFmtId="166" fontId="13" fillId="58" borderId="0" xfId="8" quotePrefix="1" applyFont="1" applyFill="1" applyAlignment="1">
      <alignment horizontal="left" vertical="top" wrapText="1"/>
    </xf>
    <xf numFmtId="166" fontId="20" fillId="0" borderId="29" xfId="8" applyFont="1" applyBorder="1"/>
    <xf numFmtId="166" fontId="20" fillId="0" borderId="25" xfId="8" applyFont="1" applyBorder="1"/>
    <xf numFmtId="166" fontId="13" fillId="0" borderId="104" xfId="8" applyFont="1" applyBorder="1" applyAlignment="1">
      <alignment horizontal="center" vertical="top" wrapText="1"/>
    </xf>
    <xf numFmtId="166" fontId="13" fillId="0" borderId="64" xfId="8" applyFont="1" applyBorder="1" applyAlignment="1">
      <alignment horizontal="center" vertical="top" wrapText="1"/>
    </xf>
    <xf numFmtId="166" fontId="13" fillId="0" borderId="65" xfId="8" applyFont="1" applyBorder="1" applyAlignment="1">
      <alignment horizontal="center" vertical="top" wrapText="1"/>
    </xf>
    <xf numFmtId="166" fontId="13" fillId="0" borderId="63" xfId="8" applyFont="1" applyBorder="1" applyAlignment="1">
      <alignment horizontal="center" vertical="top" wrapText="1"/>
    </xf>
    <xf numFmtId="166" fontId="13" fillId="58" borderId="57" xfId="8" applyFont="1" applyFill="1" applyBorder="1"/>
    <xf numFmtId="166" fontId="13" fillId="56" borderId="58" xfId="8" applyFont="1" applyFill="1" applyBorder="1"/>
    <xf numFmtId="166" fontId="13" fillId="56" borderId="57" xfId="8" applyFont="1" applyFill="1" applyBorder="1"/>
    <xf numFmtId="166" fontId="13" fillId="58" borderId="0" xfId="8" applyFont="1" applyFill="1" applyBorder="1"/>
    <xf numFmtId="166" fontId="0" fillId="58" borderId="2" xfId="8" applyFont="1" applyFill="1" applyBorder="1"/>
    <xf numFmtId="166" fontId="0" fillId="58" borderId="6" xfId="8" applyFont="1" applyFill="1" applyBorder="1"/>
    <xf numFmtId="166" fontId="0" fillId="56" borderId="58" xfId="8" applyFont="1" applyFill="1" applyBorder="1"/>
    <xf numFmtId="166" fontId="0" fillId="56" borderId="57" xfId="8" applyFont="1" applyFill="1" applyBorder="1"/>
    <xf numFmtId="166" fontId="13" fillId="0" borderId="0" xfId="8" applyFont="1" applyAlignment="1">
      <alignment vertical="top"/>
    </xf>
    <xf numFmtId="166" fontId="13" fillId="58" borderId="90" xfId="8" applyFont="1" applyFill="1" applyBorder="1"/>
    <xf numFmtId="166" fontId="13" fillId="0" borderId="0" xfId="8" applyFont="1" applyFill="1" applyBorder="1" applyAlignment="1">
      <alignment horizontal="left" vertical="top" wrapText="1"/>
    </xf>
    <xf numFmtId="166" fontId="0" fillId="58" borderId="81" xfId="8" applyFont="1" applyFill="1" applyBorder="1"/>
    <xf numFmtId="166" fontId="20" fillId="0" borderId="26" xfId="8" applyFont="1" applyBorder="1"/>
    <xf numFmtId="166" fontId="20" fillId="0" borderId="28" xfId="8" applyFont="1" applyBorder="1" applyAlignment="1">
      <alignment horizontal="center" vertical="top" wrapText="1"/>
    </xf>
    <xf numFmtId="166" fontId="20" fillId="0" borderId="30" xfId="8" applyFont="1" applyBorder="1" applyAlignment="1">
      <alignment horizontal="center" vertical="top" wrapText="1"/>
    </xf>
    <xf numFmtId="166" fontId="20" fillId="0" borderId="94" xfId="8" applyFont="1" applyBorder="1" applyAlignment="1">
      <alignment horizontal="center" vertical="top" wrapText="1"/>
    </xf>
    <xf numFmtId="166" fontId="13" fillId="58" borderId="30" xfId="8" applyFont="1" applyFill="1" applyBorder="1" applyProtection="1"/>
    <xf numFmtId="166" fontId="13" fillId="58" borderId="94" xfId="8" applyFont="1" applyFill="1" applyBorder="1" applyProtection="1"/>
    <xf numFmtId="166" fontId="13" fillId="58" borderId="58" xfId="8" applyFont="1" applyFill="1" applyBorder="1" applyProtection="1"/>
    <xf numFmtId="166" fontId="13" fillId="58" borderId="26" xfId="8" applyFont="1" applyFill="1" applyBorder="1" applyProtection="1"/>
    <xf numFmtId="166" fontId="13" fillId="58" borderId="60" xfId="8" applyFont="1" applyFill="1" applyBorder="1" applyProtection="1"/>
    <xf numFmtId="166" fontId="16" fillId="0" borderId="106" xfId="8" applyFont="1" applyBorder="1"/>
    <xf numFmtId="166" fontId="16" fillId="0" borderId="26" xfId="8" applyFont="1" applyBorder="1"/>
    <xf numFmtId="166" fontId="16" fillId="0" borderId="60" xfId="8" applyFont="1" applyBorder="1"/>
    <xf numFmtId="166" fontId="13" fillId="58" borderId="81" xfId="8" applyFont="1" applyFill="1" applyBorder="1" applyProtection="1"/>
    <xf numFmtId="166" fontId="13" fillId="58" borderId="0" xfId="8" applyFont="1" applyFill="1" applyBorder="1" applyProtection="1"/>
    <xf numFmtId="166" fontId="13" fillId="58" borderId="74" xfId="8" applyFont="1" applyFill="1" applyBorder="1"/>
    <xf numFmtId="166" fontId="0" fillId="58" borderId="26" xfId="8" applyFont="1" applyFill="1" applyBorder="1"/>
    <xf numFmtId="166" fontId="0" fillId="58" borderId="80" xfId="8" applyFont="1" applyFill="1" applyBorder="1"/>
    <xf numFmtId="166" fontId="20" fillId="0" borderId="61" xfId="8" applyFont="1" applyBorder="1"/>
    <xf numFmtId="166" fontId="20" fillId="0" borderId="79" xfId="8" applyFont="1" applyBorder="1"/>
    <xf numFmtId="166" fontId="20" fillId="0" borderId="64" xfId="8" applyFont="1" applyBorder="1"/>
    <xf numFmtId="166" fontId="20" fillId="0" borderId="65" xfId="8" applyFont="1" applyBorder="1"/>
    <xf numFmtId="166" fontId="20" fillId="0" borderId="79" xfId="8" applyFont="1" applyBorder="1" applyAlignment="1">
      <alignment vertical="center" wrapText="1"/>
    </xf>
    <xf numFmtId="166" fontId="20" fillId="0" borderId="64" xfId="8" applyFont="1" applyBorder="1" applyAlignment="1">
      <alignment horizontal="center" vertical="center" wrapText="1"/>
    </xf>
    <xf numFmtId="166" fontId="20" fillId="0" borderId="65" xfId="8" applyFont="1" applyBorder="1" applyAlignment="1">
      <alignment horizontal="center" vertical="center" wrapText="1"/>
    </xf>
    <xf numFmtId="166" fontId="13" fillId="56" borderId="77" xfId="8" applyFont="1" applyFill="1" applyBorder="1" applyAlignment="1" applyProtection="1">
      <alignment horizontal="right" vertical="center" wrapText="1"/>
    </xf>
    <xf numFmtId="166" fontId="13" fillId="3" borderId="27" xfId="8" applyFont="1" applyFill="1" applyBorder="1" applyAlignment="1" applyProtection="1">
      <alignment horizontal="right" vertical="center" wrapText="1"/>
    </xf>
    <xf numFmtId="166" fontId="13" fillId="3" borderId="67" xfId="8" applyFont="1" applyFill="1" applyBorder="1" applyAlignment="1" applyProtection="1">
      <alignment horizontal="right" vertical="center" wrapText="1"/>
    </xf>
    <xf numFmtId="166" fontId="13" fillId="3" borderId="8" xfId="8" applyFont="1" applyFill="1" applyBorder="1" applyAlignment="1" applyProtection="1">
      <alignment horizontal="right" vertical="center" wrapText="1"/>
    </xf>
    <xf numFmtId="166" fontId="13" fillId="3" borderId="72" xfId="8" applyFont="1" applyFill="1" applyBorder="1" applyAlignment="1" applyProtection="1">
      <alignment horizontal="right" vertical="center" wrapText="1"/>
    </xf>
    <xf numFmtId="166" fontId="13" fillId="3" borderId="5" xfId="8" applyFont="1" applyFill="1" applyBorder="1" applyAlignment="1" applyProtection="1">
      <alignment horizontal="right" vertical="center" wrapText="1"/>
    </xf>
    <xf numFmtId="166" fontId="13" fillId="3" borderId="68" xfId="8" applyFont="1" applyFill="1" applyBorder="1" applyAlignment="1" applyProtection="1">
      <alignment horizontal="righ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6" fontId="13" fillId="0" borderId="0" xfId="8" applyFont="1" applyBorder="1"/>
    <xf numFmtId="0" fontId="13" fillId="57" borderId="92" xfId="0" applyFont="1" applyFill="1" applyBorder="1" applyAlignment="1">
      <alignment horizontal="left" vertical="center"/>
    </xf>
    <xf numFmtId="0" fontId="13" fillId="57" borderId="9" xfId="0" applyFont="1" applyFill="1" applyBorder="1" applyAlignment="1">
      <alignment horizontal="left" vertical="center" wrapText="1"/>
    </xf>
    <xf numFmtId="0" fontId="13" fillId="57" borderId="10" xfId="0" applyFont="1" applyFill="1" applyBorder="1" applyAlignment="1">
      <alignment horizontal="left" vertical="center"/>
    </xf>
    <xf numFmtId="0" fontId="13" fillId="57" borderId="0" xfId="0" applyFont="1" applyFill="1" applyAlignment="1">
      <alignment horizontal="left" vertical="top"/>
    </xf>
    <xf numFmtId="0" fontId="13" fillId="59" borderId="108" xfId="0" applyFont="1" applyFill="1" applyBorder="1"/>
    <xf numFmtId="166" fontId="13" fillId="56" borderId="11" xfId="8" applyFont="1" applyFill="1" applyBorder="1" applyAlignment="1" applyProtection="1">
      <alignment horizontal="right" vertical="center" wrapText="1"/>
    </xf>
    <xf numFmtId="166" fontId="13" fillId="56" borderId="75" xfId="8" applyFont="1" applyFill="1" applyBorder="1" applyAlignment="1" applyProtection="1">
      <alignment horizontal="right" vertical="center" wrapText="1"/>
    </xf>
    <xf numFmtId="14" fontId="0" fillId="0" borderId="0" xfId="8" applyNumberFormat="1" applyFont="1"/>
    <xf numFmtId="0" fontId="0" fillId="58" borderId="95" xfId="0" applyFill="1" applyBorder="1" applyAlignment="1">
      <alignment horizontal="left" vertical="top" wrapText="1"/>
    </xf>
    <xf numFmtId="166" fontId="13" fillId="58" borderId="11" xfId="8" applyFont="1" applyFill="1" applyBorder="1"/>
    <xf numFmtId="166" fontId="13" fillId="58" borderId="8" xfId="8" applyFont="1" applyFill="1" applyBorder="1"/>
    <xf numFmtId="166" fontId="13" fillId="58" borderId="72" xfId="8" applyFont="1" applyFill="1" applyBorder="1"/>
    <xf numFmtId="166" fontId="13" fillId="58" borderId="95" xfId="8" applyFont="1" applyFill="1" applyBorder="1"/>
    <xf numFmtId="166" fontId="0" fillId="58" borderId="56" xfId="8" applyFont="1" applyFill="1" applyBorder="1"/>
    <xf numFmtId="166" fontId="13" fillId="58" borderId="109" xfId="8" applyFont="1" applyFill="1" applyBorder="1"/>
    <xf numFmtId="166" fontId="13" fillId="58" borderId="7" xfId="8" applyFont="1" applyFill="1" applyBorder="1"/>
    <xf numFmtId="166" fontId="13" fillId="0" borderId="90" xfId="8" applyFont="1" applyBorder="1" applyAlignment="1">
      <alignment horizontal="center" vertical="top" wrapText="1"/>
    </xf>
    <xf numFmtId="166" fontId="13" fillId="0" borderId="30" xfId="8" applyFont="1" applyBorder="1" applyAlignment="1">
      <alignment horizontal="center" vertical="top" wrapText="1"/>
    </xf>
    <xf numFmtId="166" fontId="13" fillId="0" borderId="94" xfId="8" applyFont="1" applyBorder="1" applyAlignment="1">
      <alignment horizontal="center" vertical="top" wrapText="1"/>
    </xf>
    <xf numFmtId="166" fontId="0" fillId="58" borderId="0" xfId="8" applyFont="1" applyFill="1" applyBorder="1"/>
    <xf numFmtId="166" fontId="13" fillId="58" borderId="76" xfId="8" applyFont="1" applyFill="1" applyBorder="1"/>
    <xf numFmtId="166" fontId="13" fillId="58" borderId="73" xfId="8" applyFont="1" applyFill="1" applyBorder="1"/>
    <xf numFmtId="166" fontId="13" fillId="58" borderId="110" xfId="8" applyFont="1" applyFill="1" applyBorder="1"/>
    <xf numFmtId="166" fontId="0" fillId="58" borderId="78" xfId="8" applyFont="1" applyFill="1" applyBorder="1"/>
    <xf numFmtId="166" fontId="0" fillId="58" borderId="74" xfId="8" applyFont="1" applyFill="1" applyBorder="1"/>
    <xf numFmtId="166" fontId="13" fillId="58" borderId="73" xfId="8" applyFont="1" applyFill="1" applyBorder="1" applyProtection="1"/>
    <xf numFmtId="166" fontId="13" fillId="58" borderId="110" xfId="8" applyFont="1" applyFill="1" applyBorder="1" applyProtection="1"/>
    <xf numFmtId="166" fontId="0" fillId="58" borderId="59" xfId="8" applyFont="1" applyFill="1" applyBorder="1"/>
    <xf numFmtId="166" fontId="0" fillId="58" borderId="60" xfId="8" applyFont="1" applyFill="1" applyBorder="1"/>
    <xf numFmtId="166" fontId="20" fillId="0" borderId="90" xfId="8" applyFont="1" applyBorder="1" applyAlignment="1">
      <alignment horizontal="center" vertical="top" wrapText="1"/>
    </xf>
    <xf numFmtId="166" fontId="13" fillId="0" borderId="28" xfId="8" applyFont="1" applyBorder="1" applyAlignment="1">
      <alignment horizontal="center" vertical="top" wrapText="1"/>
    </xf>
    <xf numFmtId="166" fontId="13" fillId="0" borderId="110" xfId="8" applyFont="1" applyBorder="1" applyAlignment="1">
      <alignment horizontal="center" vertical="top" wrapText="1"/>
    </xf>
    <xf numFmtId="166" fontId="0" fillId="58" borderId="106" xfId="8" applyFont="1" applyFill="1" applyBorder="1"/>
    <xf numFmtId="166" fontId="13" fillId="0" borderId="79" xfId="8" applyFont="1" applyBorder="1" applyAlignment="1">
      <alignment horizontal="center" vertical="top" wrapText="1"/>
    </xf>
    <xf numFmtId="166" fontId="13" fillId="56" borderId="7" xfId="8" applyFont="1" applyFill="1" applyBorder="1"/>
    <xf numFmtId="166" fontId="20" fillId="0" borderId="55" xfId="8" applyFont="1" applyBorder="1"/>
    <xf numFmtId="166" fontId="13" fillId="58" borderId="10" xfId="8" applyFont="1" applyFill="1" applyBorder="1"/>
    <xf numFmtId="166" fontId="20" fillId="0" borderId="59" xfId="8" applyFont="1" applyBorder="1"/>
    <xf numFmtId="166" fontId="20" fillId="0" borderId="63" xfId="8" applyFont="1" applyBorder="1"/>
    <xf numFmtId="166" fontId="20" fillId="0" borderId="79" xfId="8" applyFont="1" applyBorder="1" applyAlignment="1">
      <alignment horizontal="center" vertical="top" wrapText="1"/>
    </xf>
    <xf numFmtId="166" fontId="16" fillId="0" borderId="107" xfId="8" applyFont="1" applyBorder="1"/>
    <xf numFmtId="166" fontId="20" fillId="0" borderId="106" xfId="8" applyFont="1" applyBorder="1"/>
    <xf numFmtId="166" fontId="13" fillId="0" borderId="73" xfId="8" applyFont="1" applyBorder="1" applyAlignment="1">
      <alignment horizontal="center" vertical="top" wrapText="1"/>
    </xf>
    <xf numFmtId="0" fontId="13" fillId="0" borderId="9" xfId="0" applyFont="1" applyBorder="1"/>
    <xf numFmtId="166" fontId="13" fillId="57" borderId="9" xfId="8" applyFont="1" applyFill="1" applyBorder="1" applyAlignment="1" applyProtection="1">
      <alignment horizontal="left" vertical="center" wrapText="1"/>
    </xf>
    <xf numFmtId="166" fontId="13" fillId="56" borderId="58" xfId="8" applyFont="1" applyFill="1" applyBorder="1" applyAlignment="1" applyProtection="1">
      <alignment horizontal="right" vertical="center" wrapText="1"/>
    </xf>
    <xf numFmtId="0" fontId="13" fillId="59" borderId="0" xfId="0" applyFont="1" applyFill="1"/>
    <xf numFmtId="166" fontId="13" fillId="56" borderId="6" xfId="8" applyFont="1" applyFill="1" applyBorder="1" applyAlignment="1" applyProtection="1">
      <alignment horizontal="right" vertical="center" wrapText="1"/>
    </xf>
    <xf numFmtId="10" fontId="13" fillId="0" borderId="111" xfId="8" applyNumberFormat="1" applyFont="1" applyFill="1" applyBorder="1" applyProtection="1"/>
    <xf numFmtId="0" fontId="13" fillId="0" borderId="0" xfId="0" applyFont="1" applyAlignment="1">
      <alignment wrapText="1"/>
    </xf>
    <xf numFmtId="0" fontId="20" fillId="0" borderId="0" xfId="0" applyFont="1" applyAlignment="1">
      <alignment horizontal="left" vertical="top" wrapText="1"/>
    </xf>
    <xf numFmtId="166" fontId="20" fillId="0" borderId="90" xfId="8" quotePrefix="1" applyFont="1" applyBorder="1" applyAlignment="1">
      <alignment horizontal="center" vertical="top" wrapText="1"/>
    </xf>
    <xf numFmtId="166" fontId="20" fillId="0" borderId="94" xfId="8" applyFont="1" applyBorder="1" applyAlignment="1">
      <alignment horizontal="center" vertical="top"/>
    </xf>
    <xf numFmtId="166" fontId="20" fillId="0" borderId="61" xfId="8" applyFont="1" applyBorder="1" applyAlignment="1">
      <alignment horizontal="center" vertical="top" wrapText="1"/>
    </xf>
    <xf numFmtId="166" fontId="20" fillId="0" borderId="62" xfId="8" applyFont="1" applyBorder="1" applyAlignment="1">
      <alignment horizontal="center" vertical="top" wrapText="1"/>
    </xf>
    <xf numFmtId="166" fontId="20" fillId="0" borderId="55" xfId="8" applyFont="1" applyBorder="1" applyAlignment="1">
      <alignment horizontal="center" vertical="top" wrapText="1"/>
    </xf>
    <xf numFmtId="166" fontId="20" fillId="0" borderId="73" xfId="8" applyFont="1" applyBorder="1" applyAlignment="1">
      <alignment horizontal="center" vertical="top" wrapText="1"/>
    </xf>
  </cellXfs>
  <cellStyles count="1154">
    <cellStyle name="_Data" xfId="1" xr:uid="{00000000-0005-0000-0000-000000000000}"/>
    <cellStyle name="_Data 2" xfId="314" xr:uid="{00000000-0005-0000-0000-000001000000}"/>
    <cellStyle name="Accent1 - 20%" xfId="83" xr:uid="{00000000-0005-0000-0000-000002000000}"/>
    <cellStyle name="Accent1 - 40%" xfId="84" xr:uid="{00000000-0005-0000-0000-000003000000}"/>
    <cellStyle name="Accent1 - 60%" xfId="85" xr:uid="{00000000-0005-0000-0000-000004000000}"/>
    <cellStyle name="Accent2 - 20%" xfId="86" xr:uid="{00000000-0005-0000-0000-000005000000}"/>
    <cellStyle name="Accent2 - 40%" xfId="87" xr:uid="{00000000-0005-0000-0000-000006000000}"/>
    <cellStyle name="Accent2 - 60%" xfId="88" xr:uid="{00000000-0005-0000-0000-000007000000}"/>
    <cellStyle name="Accent3 - 20%" xfId="89" xr:uid="{00000000-0005-0000-0000-000008000000}"/>
    <cellStyle name="Accent3 - 40%" xfId="90" xr:uid="{00000000-0005-0000-0000-000009000000}"/>
    <cellStyle name="Accent3 - 60%" xfId="91" xr:uid="{00000000-0005-0000-0000-00000A000000}"/>
    <cellStyle name="Accent4 - 20%" xfId="92" xr:uid="{00000000-0005-0000-0000-00000B000000}"/>
    <cellStyle name="Accent4 - 40%" xfId="93" xr:uid="{00000000-0005-0000-0000-00000C000000}"/>
    <cellStyle name="Accent4 - 60%" xfId="94" xr:uid="{00000000-0005-0000-0000-00000D000000}"/>
    <cellStyle name="Accent5 - 20%" xfId="95" xr:uid="{00000000-0005-0000-0000-00000E000000}"/>
    <cellStyle name="Accent5 - 40%" xfId="96" xr:uid="{00000000-0005-0000-0000-00000F000000}"/>
    <cellStyle name="Accent5 - 60%" xfId="97" xr:uid="{00000000-0005-0000-0000-000010000000}"/>
    <cellStyle name="Accent6 - 20%" xfId="98" xr:uid="{00000000-0005-0000-0000-000011000000}"/>
    <cellStyle name="Accent6 - 40%" xfId="99" xr:uid="{00000000-0005-0000-0000-000012000000}"/>
    <cellStyle name="Accent6 - 60%" xfId="100" xr:uid="{00000000-0005-0000-0000-000013000000}"/>
    <cellStyle name="Akzent1 2" xfId="101" xr:uid="{00000000-0005-0000-0000-000014000000}"/>
    <cellStyle name="Akzent1 3" xfId="102" xr:uid="{00000000-0005-0000-0000-000015000000}"/>
    <cellStyle name="Akzent2 2" xfId="103" xr:uid="{00000000-0005-0000-0000-000016000000}"/>
    <cellStyle name="Akzent2 3" xfId="104" xr:uid="{00000000-0005-0000-0000-000017000000}"/>
    <cellStyle name="Akzent3 2" xfId="105" xr:uid="{00000000-0005-0000-0000-000018000000}"/>
    <cellStyle name="Akzent3 3" xfId="106" xr:uid="{00000000-0005-0000-0000-000019000000}"/>
    <cellStyle name="Akzent4 2" xfId="107" xr:uid="{00000000-0005-0000-0000-00001A000000}"/>
    <cellStyle name="Akzent4 3" xfId="108" xr:uid="{00000000-0005-0000-0000-00001B000000}"/>
    <cellStyle name="Akzent5 2" xfId="109" xr:uid="{00000000-0005-0000-0000-00001C000000}"/>
    <cellStyle name="Akzent5 3" xfId="110" xr:uid="{00000000-0005-0000-0000-00001D000000}"/>
    <cellStyle name="Akzent6 2" xfId="111" xr:uid="{00000000-0005-0000-0000-00001E000000}"/>
    <cellStyle name="Akzent6 3" xfId="112" xr:uid="{00000000-0005-0000-0000-00001F000000}"/>
    <cellStyle name="Ausgabe 2" xfId="113" xr:uid="{00000000-0005-0000-0000-000020000000}"/>
    <cellStyle name="Ausgabe 2 2" xfId="470" xr:uid="{00000000-0005-0000-0000-000021000000}"/>
    <cellStyle name="Ausgabe 2 2 2" xfId="868" xr:uid="{00000000-0005-0000-0000-000022000000}"/>
    <cellStyle name="Ausgabe 2 3" xfId="655" xr:uid="{00000000-0005-0000-0000-000023000000}"/>
    <cellStyle name="Ausgabe 2 3 2" xfId="1053" xr:uid="{00000000-0005-0000-0000-000024000000}"/>
    <cellStyle name="Ausgabe 3" xfId="114" xr:uid="{00000000-0005-0000-0000-000025000000}"/>
    <cellStyle name="Ausgabe 3 2" xfId="471" xr:uid="{00000000-0005-0000-0000-000026000000}"/>
    <cellStyle name="Ausgabe 3 2 2" xfId="869" xr:uid="{00000000-0005-0000-0000-000027000000}"/>
    <cellStyle name="Ausgabe 3 3" xfId="619" xr:uid="{00000000-0005-0000-0000-000028000000}"/>
    <cellStyle name="Ausgabe 3 3 2" xfId="1017" xr:uid="{00000000-0005-0000-0000-000029000000}"/>
    <cellStyle name="Berechnung 2" xfId="115" xr:uid="{00000000-0005-0000-0000-00002A000000}"/>
    <cellStyle name="Berechnung 2 2" xfId="472" xr:uid="{00000000-0005-0000-0000-00002B000000}"/>
    <cellStyle name="Berechnung 2 2 2" xfId="870" xr:uid="{00000000-0005-0000-0000-00002C000000}"/>
    <cellStyle name="Berechnung 2 3" xfId="641" xr:uid="{00000000-0005-0000-0000-00002D000000}"/>
    <cellStyle name="Berechnung 2 3 2" xfId="1039" xr:uid="{00000000-0005-0000-0000-00002E000000}"/>
    <cellStyle name="Berechnung 2 4" xfId="750" xr:uid="{00000000-0005-0000-0000-00002F000000}"/>
    <cellStyle name="Berechnung 2 4 2" xfId="1145" xr:uid="{00000000-0005-0000-0000-000030000000}"/>
    <cellStyle name="Berechnung 3" xfId="116" xr:uid="{00000000-0005-0000-0000-000031000000}"/>
    <cellStyle name="Berechnung 3 2" xfId="473" xr:uid="{00000000-0005-0000-0000-000032000000}"/>
    <cellStyle name="Berechnung 3 2 2" xfId="871" xr:uid="{00000000-0005-0000-0000-000033000000}"/>
    <cellStyle name="Berechnung 3 3" xfId="683" xr:uid="{00000000-0005-0000-0000-000034000000}"/>
    <cellStyle name="Berechnung 3 3 2" xfId="1081" xr:uid="{00000000-0005-0000-0000-000035000000}"/>
    <cellStyle name="Berechnung 3 4" xfId="730" xr:uid="{00000000-0005-0000-0000-000036000000}"/>
    <cellStyle name="Berechnung 3 4 2" xfId="1125" xr:uid="{00000000-0005-0000-0000-000037000000}"/>
    <cellStyle name="Comma 2" xfId="367" xr:uid="{00000000-0005-0000-0000-000038000000}"/>
    <cellStyle name="Comma 2 2" xfId="436" xr:uid="{00000000-0005-0000-0000-000039000000}"/>
    <cellStyle name="Comma 2 2 2" xfId="705" xr:uid="{00000000-0005-0000-0000-00003A000000}"/>
    <cellStyle name="Comma 2 2 2 2" xfId="1103" xr:uid="{00000000-0005-0000-0000-00003B000000}"/>
    <cellStyle name="Comma 2 2 3" xfId="834" xr:uid="{00000000-0005-0000-0000-00003C000000}"/>
    <cellStyle name="Comma 2 3" xfId="667" xr:uid="{00000000-0005-0000-0000-00003D000000}"/>
    <cellStyle name="Comma 2 3 2" xfId="1065" xr:uid="{00000000-0005-0000-0000-00003E000000}"/>
    <cellStyle name="Comma 2 4" xfId="795" xr:uid="{00000000-0005-0000-0000-00003F000000}"/>
    <cellStyle name="Datum 10" xfId="44" xr:uid="{00000000-0005-0000-0000-000040000000}"/>
    <cellStyle name="Datum 11" xfId="45" xr:uid="{00000000-0005-0000-0000-000041000000}"/>
    <cellStyle name="Datum 12" xfId="46" xr:uid="{00000000-0005-0000-0000-000042000000}"/>
    <cellStyle name="Datum 8" xfId="47" xr:uid="{00000000-0005-0000-0000-000043000000}"/>
    <cellStyle name="Datum 9" xfId="48" xr:uid="{00000000-0005-0000-0000-000044000000}"/>
    <cellStyle name="Dezimal [0] 2" xfId="81" xr:uid="{00000000-0005-0000-0000-000045000000}"/>
    <cellStyle name="Dezimal 2" xfId="2" xr:uid="{00000000-0005-0000-0000-000046000000}"/>
    <cellStyle name="Dezimal 2 2" xfId="3" xr:uid="{00000000-0005-0000-0000-000047000000}"/>
    <cellStyle name="Dezimal 2 2 2" xfId="315" xr:uid="{00000000-0005-0000-0000-000048000000}"/>
    <cellStyle name="Dezimal 2 3" xfId="117" xr:uid="{00000000-0005-0000-0000-000049000000}"/>
    <cellStyle name="Dezimal 2 4" xfId="368" xr:uid="{00000000-0005-0000-0000-00004A000000}"/>
    <cellStyle name="Dezimal 2 4 2" xfId="796" xr:uid="{00000000-0005-0000-0000-00004B000000}"/>
    <cellStyle name="Dezimal 3" xfId="4" xr:uid="{00000000-0005-0000-0000-00004C000000}"/>
    <cellStyle name="Dezimal 3 2" xfId="118" xr:uid="{00000000-0005-0000-0000-00004D000000}"/>
    <cellStyle name="Dezimal 3 3" xfId="316" xr:uid="{00000000-0005-0000-0000-00004E000000}"/>
    <cellStyle name="Eingabe 2" xfId="119" xr:uid="{00000000-0005-0000-0000-00004F000000}"/>
    <cellStyle name="Eingabe 2 2" xfId="120" xr:uid="{00000000-0005-0000-0000-000050000000}"/>
    <cellStyle name="Eingabe 2 2 2" xfId="474" xr:uid="{00000000-0005-0000-0000-000051000000}"/>
    <cellStyle name="Eingabe 2 2 2 2" xfId="872" xr:uid="{00000000-0005-0000-0000-000052000000}"/>
    <cellStyle name="Eingabe 2 2 3" xfId="452" xr:uid="{00000000-0005-0000-0000-000053000000}"/>
    <cellStyle name="Eingabe 2 2 3 2" xfId="850" xr:uid="{00000000-0005-0000-0000-000054000000}"/>
    <cellStyle name="Eingabe 2 2 4" xfId="749" xr:uid="{00000000-0005-0000-0000-000055000000}"/>
    <cellStyle name="Eingabe 2 2 4 2" xfId="1144" xr:uid="{00000000-0005-0000-0000-000056000000}"/>
    <cellStyle name="Eingabe 3" xfId="121" xr:uid="{00000000-0005-0000-0000-000057000000}"/>
    <cellStyle name="Eingabe 4" xfId="122" xr:uid="{00000000-0005-0000-0000-000058000000}"/>
    <cellStyle name="Eingabe 4 2" xfId="475" xr:uid="{00000000-0005-0000-0000-000059000000}"/>
    <cellStyle name="Eingabe 4 2 2" xfId="873" xr:uid="{00000000-0005-0000-0000-00005A000000}"/>
    <cellStyle name="Eingabe 4 3" xfId="681" xr:uid="{00000000-0005-0000-0000-00005B000000}"/>
    <cellStyle name="Eingabe 4 3 2" xfId="1079" xr:uid="{00000000-0005-0000-0000-00005C000000}"/>
    <cellStyle name="Eingabe 4 4" xfId="718" xr:uid="{00000000-0005-0000-0000-00005D000000}"/>
    <cellStyle name="Eingabe 4 4 2" xfId="1113" xr:uid="{00000000-0005-0000-0000-00005E000000}"/>
    <cellStyle name="Emphasis 1" xfId="123" xr:uid="{00000000-0005-0000-0000-00005F000000}"/>
    <cellStyle name="Emphasis 2" xfId="124" xr:uid="{00000000-0005-0000-0000-000060000000}"/>
    <cellStyle name="Emphasis 3" xfId="125" xr:uid="{00000000-0005-0000-0000-000061000000}"/>
    <cellStyle name="Ergebnis 2" xfId="126" xr:uid="{00000000-0005-0000-0000-000062000000}"/>
    <cellStyle name="Ergebnis 2 2" xfId="476" xr:uid="{00000000-0005-0000-0000-000063000000}"/>
    <cellStyle name="Ergebnis 2 2 2" xfId="874" xr:uid="{00000000-0005-0000-0000-000064000000}"/>
    <cellStyle name="Ergebnis 2 3" xfId="682" xr:uid="{00000000-0005-0000-0000-000065000000}"/>
    <cellStyle name="Ergebnis 2 3 2" xfId="1080" xr:uid="{00000000-0005-0000-0000-000066000000}"/>
    <cellStyle name="Ergebnis 2 4" xfId="748" xr:uid="{00000000-0005-0000-0000-000067000000}"/>
    <cellStyle name="Ergebnis 2 4 2" xfId="1143" xr:uid="{00000000-0005-0000-0000-000068000000}"/>
    <cellStyle name="Ergebnis 3" xfId="127" xr:uid="{00000000-0005-0000-0000-000069000000}"/>
    <cellStyle name="Ergebnis 3 2" xfId="477" xr:uid="{00000000-0005-0000-0000-00006A000000}"/>
    <cellStyle name="Ergebnis 3 2 2" xfId="875" xr:uid="{00000000-0005-0000-0000-00006B000000}"/>
    <cellStyle name="Ergebnis 3 3" xfId="700" xr:uid="{00000000-0005-0000-0000-00006C000000}"/>
    <cellStyle name="Ergebnis 3 3 2" xfId="1098" xr:uid="{00000000-0005-0000-0000-00006D000000}"/>
    <cellStyle name="Ergebnis 3 4" xfId="634" xr:uid="{00000000-0005-0000-0000-00006E000000}"/>
    <cellStyle name="Ergebnis 3 4 2" xfId="1032" xr:uid="{00000000-0005-0000-0000-00006F000000}"/>
    <cellStyle name="Euro" xfId="5" xr:uid="{00000000-0005-0000-0000-000070000000}"/>
    <cellStyle name="Euro 2" xfId="6" xr:uid="{00000000-0005-0000-0000-000071000000}"/>
    <cellStyle name="Euro 2 2" xfId="318" xr:uid="{00000000-0005-0000-0000-000072000000}"/>
    <cellStyle name="Euro 2 2 2" xfId="408" xr:uid="{00000000-0005-0000-0000-000073000000}"/>
    <cellStyle name="Euro 2 2 2 2" xfId="821" xr:uid="{00000000-0005-0000-0000-000074000000}"/>
    <cellStyle name="Euro 2 2 3" xfId="782" xr:uid="{00000000-0005-0000-0000-000075000000}"/>
    <cellStyle name="Euro 2 3" xfId="370" xr:uid="{00000000-0005-0000-0000-000076000000}"/>
    <cellStyle name="Euro 2 3 2" xfId="798" xr:uid="{00000000-0005-0000-0000-000077000000}"/>
    <cellStyle name="Euro 2 4" xfId="759" xr:uid="{00000000-0005-0000-0000-000078000000}"/>
    <cellStyle name="Euro 3" xfId="7" xr:uid="{00000000-0005-0000-0000-000079000000}"/>
    <cellStyle name="Euro 3 2" xfId="319" xr:uid="{00000000-0005-0000-0000-00007A000000}"/>
    <cellStyle name="Euro 3 2 2" xfId="409" xr:uid="{00000000-0005-0000-0000-00007B000000}"/>
    <cellStyle name="Euro 3 2 2 2" xfId="822" xr:uid="{00000000-0005-0000-0000-00007C000000}"/>
    <cellStyle name="Euro 3 2 3" xfId="783" xr:uid="{00000000-0005-0000-0000-00007D000000}"/>
    <cellStyle name="Euro 3 3" xfId="371" xr:uid="{00000000-0005-0000-0000-00007E000000}"/>
    <cellStyle name="Euro 3 3 2" xfId="799" xr:uid="{00000000-0005-0000-0000-00007F000000}"/>
    <cellStyle name="Euro 3 4" xfId="760" xr:uid="{00000000-0005-0000-0000-000080000000}"/>
    <cellStyle name="Euro 4" xfId="317" xr:uid="{00000000-0005-0000-0000-000081000000}"/>
    <cellStyle name="Euro 4 2" xfId="407" xr:uid="{00000000-0005-0000-0000-000082000000}"/>
    <cellStyle name="Euro 4 2 2" xfId="820" xr:uid="{00000000-0005-0000-0000-000083000000}"/>
    <cellStyle name="Euro 4 3" xfId="781" xr:uid="{00000000-0005-0000-0000-000084000000}"/>
    <cellStyle name="Euro 5" xfId="369" xr:uid="{00000000-0005-0000-0000-000085000000}"/>
    <cellStyle name="Euro 5 2" xfId="797" xr:uid="{00000000-0005-0000-0000-000086000000}"/>
    <cellStyle name="Euro 6" xfId="758" xr:uid="{00000000-0005-0000-0000-000087000000}"/>
    <cellStyle name="Gut 2" xfId="128" xr:uid="{00000000-0005-0000-0000-000088000000}"/>
    <cellStyle name="Gut 2 2" xfId="129" xr:uid="{00000000-0005-0000-0000-000089000000}"/>
    <cellStyle name="Gut 3" xfId="130" xr:uid="{00000000-0005-0000-0000-00008A000000}"/>
    <cellStyle name="Gut 3 2" xfId="131" xr:uid="{00000000-0005-0000-0000-00008B000000}"/>
    <cellStyle name="Gut 4" xfId="132" xr:uid="{00000000-0005-0000-0000-00008C000000}"/>
    <cellStyle name="Gut 5" xfId="133" xr:uid="{00000000-0005-0000-0000-00008D000000}"/>
    <cellStyle name="Hyperlink 2" xfId="358" xr:uid="{00000000-0005-0000-0000-00008E000000}"/>
    <cellStyle name="Komma" xfId="8" builtinId="3"/>
    <cellStyle name="Komma 2" xfId="9" xr:uid="{00000000-0005-0000-0000-000090000000}"/>
    <cellStyle name="Komma 2 2" xfId="135" xr:uid="{00000000-0005-0000-0000-000091000000}"/>
    <cellStyle name="Komma 2 3" xfId="136" xr:uid="{00000000-0005-0000-0000-000092000000}"/>
    <cellStyle name="Komma 2 4" xfId="134" xr:uid="{00000000-0005-0000-0000-000093000000}"/>
    <cellStyle name="Komma 3" xfId="10" xr:uid="{00000000-0005-0000-0000-000094000000}"/>
    <cellStyle name="Komma 3 2" xfId="38" xr:uid="{00000000-0005-0000-0000-000095000000}"/>
    <cellStyle name="Komma 3 2 2" xfId="138" xr:uid="{00000000-0005-0000-0000-000096000000}"/>
    <cellStyle name="Komma 3 2 3" xfId="331" xr:uid="{00000000-0005-0000-0000-000097000000}"/>
    <cellStyle name="Komma 3 2 3 2" xfId="415" xr:uid="{00000000-0005-0000-0000-000098000000}"/>
    <cellStyle name="Komma 3 2 4" xfId="379" xr:uid="{00000000-0005-0000-0000-000099000000}"/>
    <cellStyle name="Komma 3 3" xfId="137" xr:uid="{00000000-0005-0000-0000-00009A000000}"/>
    <cellStyle name="Komma 3 4" xfId="320" xr:uid="{00000000-0005-0000-0000-00009B000000}"/>
    <cellStyle name="Komma 3 4 2" xfId="410" xr:uid="{00000000-0005-0000-0000-00009C000000}"/>
    <cellStyle name="Komma 3 5" xfId="372" xr:uid="{00000000-0005-0000-0000-00009D000000}"/>
    <cellStyle name="Komma 4" xfId="37" xr:uid="{00000000-0005-0000-0000-00009E000000}"/>
    <cellStyle name="Komma 4 2" xfId="330" xr:uid="{00000000-0005-0000-0000-00009F000000}"/>
    <cellStyle name="Komma 4 3" xfId="364" xr:uid="{00000000-0005-0000-0000-0000A0000000}"/>
    <cellStyle name="Komma 5" xfId="357" xr:uid="{00000000-0005-0000-0000-0000A1000000}"/>
    <cellStyle name="Neutral 2" xfId="139" xr:uid="{00000000-0005-0000-0000-0000A4000000}"/>
    <cellStyle name="Neutral 2 2" xfId="140" xr:uid="{00000000-0005-0000-0000-0000A5000000}"/>
    <cellStyle name="Neutral 3" xfId="141" xr:uid="{00000000-0005-0000-0000-0000A6000000}"/>
    <cellStyle name="Neutral 3 2" xfId="142" xr:uid="{00000000-0005-0000-0000-0000A7000000}"/>
    <cellStyle name="Neutral 4" xfId="143" xr:uid="{00000000-0005-0000-0000-0000A8000000}"/>
    <cellStyle name="Neutral 5" xfId="144" xr:uid="{00000000-0005-0000-0000-0000A9000000}"/>
    <cellStyle name="Normal 2" xfId="359" xr:uid="{00000000-0005-0000-0000-0000AA000000}"/>
    <cellStyle name="Normal 3" xfId="366" xr:uid="{00000000-0005-0000-0000-0000AB000000}"/>
    <cellStyle name="Normal 3 2" xfId="435" xr:uid="{00000000-0005-0000-0000-0000AC000000}"/>
    <cellStyle name="Normal 3 2 2" xfId="704" xr:uid="{00000000-0005-0000-0000-0000AD000000}"/>
    <cellStyle name="Normal 3 2 2 2" xfId="1102" xr:uid="{00000000-0005-0000-0000-0000AE000000}"/>
    <cellStyle name="Normal 3 2 3" xfId="833" xr:uid="{00000000-0005-0000-0000-0000AF000000}"/>
    <cellStyle name="Normal 3 3" xfId="666" xr:uid="{00000000-0005-0000-0000-0000B0000000}"/>
    <cellStyle name="Normal 3 3 2" xfId="1064" xr:uid="{00000000-0005-0000-0000-0000B1000000}"/>
    <cellStyle name="Normal 3 4" xfId="794" xr:uid="{00000000-0005-0000-0000-0000B2000000}"/>
    <cellStyle name="Notiz 2" xfId="145" xr:uid="{00000000-0005-0000-0000-0000B3000000}"/>
    <cellStyle name="Notiz 2 2" xfId="495" xr:uid="{00000000-0005-0000-0000-0000B4000000}"/>
    <cellStyle name="Notiz 2 2 2" xfId="893" xr:uid="{00000000-0005-0000-0000-0000B5000000}"/>
    <cellStyle name="Notiz 2 3" xfId="614" xr:uid="{00000000-0005-0000-0000-0000B6000000}"/>
    <cellStyle name="Notiz 2 3 2" xfId="1012" xr:uid="{00000000-0005-0000-0000-0000B7000000}"/>
    <cellStyle name="Notiz 2 4" xfId="673" xr:uid="{00000000-0005-0000-0000-0000B8000000}"/>
    <cellStyle name="Notiz 2 4 2" xfId="1071" xr:uid="{00000000-0005-0000-0000-0000B9000000}"/>
    <cellStyle name="Notiz 3" xfId="146" xr:uid="{00000000-0005-0000-0000-0000BA000000}"/>
    <cellStyle name="Notiz 3 2" xfId="496" xr:uid="{00000000-0005-0000-0000-0000BB000000}"/>
    <cellStyle name="Notiz 3 2 2" xfId="894" xr:uid="{00000000-0005-0000-0000-0000BC000000}"/>
    <cellStyle name="Notiz 3 3" xfId="615" xr:uid="{00000000-0005-0000-0000-0000BD000000}"/>
    <cellStyle name="Notiz 3 3 2" xfId="1013" xr:uid="{00000000-0005-0000-0000-0000BE000000}"/>
    <cellStyle name="Notiz 3 4" xfId="630" xr:uid="{00000000-0005-0000-0000-0000BF000000}"/>
    <cellStyle name="Notiz 3 4 2" xfId="1028" xr:uid="{00000000-0005-0000-0000-0000C0000000}"/>
    <cellStyle name="Prozent 2" xfId="11" xr:uid="{00000000-0005-0000-0000-0000C1000000}"/>
    <cellStyle name="Prozent 2 2" xfId="147" xr:uid="{00000000-0005-0000-0000-0000C2000000}"/>
    <cellStyle name="Prozent 2 3" xfId="321" xr:uid="{00000000-0005-0000-0000-0000C3000000}"/>
    <cellStyle name="Prozent 3" xfId="148" xr:uid="{00000000-0005-0000-0000-0000C4000000}"/>
    <cellStyle name="Prozent 4" xfId="149" xr:uid="{00000000-0005-0000-0000-0000C5000000}"/>
    <cellStyle name="SAPBEXaggData" xfId="150" xr:uid="{00000000-0005-0000-0000-0000C6000000}"/>
    <cellStyle name="SAPBEXaggData 2" xfId="151" xr:uid="{00000000-0005-0000-0000-0000C7000000}"/>
    <cellStyle name="SAPBEXaggData 2 2" xfId="501" xr:uid="{00000000-0005-0000-0000-0000C8000000}"/>
    <cellStyle name="SAPBEXaggData 2 2 2" xfId="899" xr:uid="{00000000-0005-0000-0000-0000C9000000}"/>
    <cellStyle name="SAPBEXaggData 2 3" xfId="611" xr:uid="{00000000-0005-0000-0000-0000CA000000}"/>
    <cellStyle name="SAPBEXaggData 2 3 2" xfId="1009" xr:uid="{00000000-0005-0000-0000-0000CB000000}"/>
    <cellStyle name="SAPBEXaggData 2 4" xfId="723" xr:uid="{00000000-0005-0000-0000-0000CC000000}"/>
    <cellStyle name="SAPBEXaggData 2 4 2" xfId="1118" xr:uid="{00000000-0005-0000-0000-0000CD000000}"/>
    <cellStyle name="SAPBEXaggData 3" xfId="152" xr:uid="{00000000-0005-0000-0000-0000CE000000}"/>
    <cellStyle name="SAPBEXaggData 3 2" xfId="502" xr:uid="{00000000-0005-0000-0000-0000CF000000}"/>
    <cellStyle name="SAPBEXaggData 3 2 2" xfId="900" xr:uid="{00000000-0005-0000-0000-0000D0000000}"/>
    <cellStyle name="SAPBEXaggData 3 3" xfId="610" xr:uid="{00000000-0005-0000-0000-0000D1000000}"/>
    <cellStyle name="SAPBEXaggData 3 3 2" xfId="1008" xr:uid="{00000000-0005-0000-0000-0000D2000000}"/>
    <cellStyle name="SAPBEXaggData 3 4" xfId="757" xr:uid="{00000000-0005-0000-0000-0000D3000000}"/>
    <cellStyle name="SAPBEXaggData 3 4 2" xfId="1152" xr:uid="{00000000-0005-0000-0000-0000D4000000}"/>
    <cellStyle name="SAPBEXaggData 4" xfId="500" xr:uid="{00000000-0005-0000-0000-0000D5000000}"/>
    <cellStyle name="SAPBEXaggData 4 2" xfId="898" xr:uid="{00000000-0005-0000-0000-0000D6000000}"/>
    <cellStyle name="SAPBEXaggData 5" xfId="612" xr:uid="{00000000-0005-0000-0000-0000D7000000}"/>
    <cellStyle name="SAPBEXaggData 5 2" xfId="1010" xr:uid="{00000000-0005-0000-0000-0000D8000000}"/>
    <cellStyle name="SAPBEXaggData 6" xfId="726" xr:uid="{00000000-0005-0000-0000-0000D9000000}"/>
    <cellStyle name="SAPBEXaggData 6 2" xfId="1121" xr:uid="{00000000-0005-0000-0000-0000DA000000}"/>
    <cellStyle name="SAPBEXaggDataEmph" xfId="153" xr:uid="{00000000-0005-0000-0000-0000DB000000}"/>
    <cellStyle name="SAPBEXaggDataEmph 2" xfId="503" xr:uid="{00000000-0005-0000-0000-0000DC000000}"/>
    <cellStyle name="SAPBEXaggDataEmph 2 2" xfId="901" xr:uid="{00000000-0005-0000-0000-0000DD000000}"/>
    <cellStyle name="SAPBEXaggDataEmph 3" xfId="609" xr:uid="{00000000-0005-0000-0000-0000DE000000}"/>
    <cellStyle name="SAPBEXaggDataEmph 3 2" xfId="1007" xr:uid="{00000000-0005-0000-0000-0000DF000000}"/>
    <cellStyle name="SAPBEXaggDataEmph 4" xfId="755" xr:uid="{00000000-0005-0000-0000-0000E0000000}"/>
    <cellStyle name="SAPBEXaggDataEmph 4 2" xfId="1150" xr:uid="{00000000-0005-0000-0000-0000E1000000}"/>
    <cellStyle name="SAPBEXaggItem" xfId="154" xr:uid="{00000000-0005-0000-0000-0000E2000000}"/>
    <cellStyle name="SAPBEXaggItem 2" xfId="155" xr:uid="{00000000-0005-0000-0000-0000E3000000}"/>
    <cellStyle name="SAPBEXaggItem 2 2" xfId="505" xr:uid="{00000000-0005-0000-0000-0000E4000000}"/>
    <cellStyle name="SAPBEXaggItem 2 2 2" xfId="903" xr:uid="{00000000-0005-0000-0000-0000E5000000}"/>
    <cellStyle name="SAPBEXaggItem 2 3" xfId="608" xr:uid="{00000000-0005-0000-0000-0000E6000000}"/>
    <cellStyle name="SAPBEXaggItem 2 3 2" xfId="1006" xr:uid="{00000000-0005-0000-0000-0000E7000000}"/>
    <cellStyle name="SAPBEXaggItem 2 4" xfId="754" xr:uid="{00000000-0005-0000-0000-0000E8000000}"/>
    <cellStyle name="SAPBEXaggItem 2 4 2" xfId="1149" xr:uid="{00000000-0005-0000-0000-0000E9000000}"/>
    <cellStyle name="SAPBEXaggItem 3" xfId="156" xr:uid="{00000000-0005-0000-0000-0000EA000000}"/>
    <cellStyle name="SAPBEXaggItem 3 2" xfId="506" xr:uid="{00000000-0005-0000-0000-0000EB000000}"/>
    <cellStyle name="SAPBEXaggItem 3 2 2" xfId="904" xr:uid="{00000000-0005-0000-0000-0000EC000000}"/>
    <cellStyle name="SAPBEXaggItem 3 3" xfId="458" xr:uid="{00000000-0005-0000-0000-0000ED000000}"/>
    <cellStyle name="SAPBEXaggItem 3 3 2" xfId="856" xr:uid="{00000000-0005-0000-0000-0000EE000000}"/>
    <cellStyle name="SAPBEXaggItem 3 4" xfId="753" xr:uid="{00000000-0005-0000-0000-0000EF000000}"/>
    <cellStyle name="SAPBEXaggItem 3 4 2" xfId="1148" xr:uid="{00000000-0005-0000-0000-0000F0000000}"/>
    <cellStyle name="SAPBEXaggItem 4" xfId="504" xr:uid="{00000000-0005-0000-0000-0000F1000000}"/>
    <cellStyle name="SAPBEXaggItem 4 2" xfId="902" xr:uid="{00000000-0005-0000-0000-0000F2000000}"/>
    <cellStyle name="SAPBEXaggItem 5" xfId="649" xr:uid="{00000000-0005-0000-0000-0000F3000000}"/>
    <cellStyle name="SAPBEXaggItem 5 2" xfId="1047" xr:uid="{00000000-0005-0000-0000-0000F4000000}"/>
    <cellStyle name="SAPBEXaggItem 6" xfId="756" xr:uid="{00000000-0005-0000-0000-0000F5000000}"/>
    <cellStyle name="SAPBEXaggItem 6 2" xfId="1151" xr:uid="{00000000-0005-0000-0000-0000F6000000}"/>
    <cellStyle name="SAPBEXaggItemX" xfId="157" xr:uid="{00000000-0005-0000-0000-0000F7000000}"/>
    <cellStyle name="SAPBEXaggItemX 2" xfId="507" xr:uid="{00000000-0005-0000-0000-0000F8000000}"/>
    <cellStyle name="SAPBEXaggItemX 2 2" xfId="905" xr:uid="{00000000-0005-0000-0000-0000F9000000}"/>
    <cellStyle name="SAPBEXaggItemX 3" xfId="606" xr:uid="{00000000-0005-0000-0000-0000FA000000}"/>
    <cellStyle name="SAPBEXaggItemX 3 2" xfId="1004" xr:uid="{00000000-0005-0000-0000-0000FB000000}"/>
    <cellStyle name="SAPBEXaggItemX 4" xfId="654" xr:uid="{00000000-0005-0000-0000-0000FC000000}"/>
    <cellStyle name="SAPBEXaggItemX 4 2" xfId="1052" xr:uid="{00000000-0005-0000-0000-0000FD000000}"/>
    <cellStyle name="SAPBEXchaText" xfId="158" xr:uid="{00000000-0005-0000-0000-0000FE000000}"/>
    <cellStyle name="SAPBEXchaText 2" xfId="159" xr:uid="{00000000-0005-0000-0000-0000FF000000}"/>
    <cellStyle name="SAPBEXchaText 2 2" xfId="509" xr:uid="{00000000-0005-0000-0000-000000010000}"/>
    <cellStyle name="SAPBEXchaText 2 2 2" xfId="907" xr:uid="{00000000-0005-0000-0000-000001010000}"/>
    <cellStyle name="SAPBEXchaText 2 3" xfId="449" xr:uid="{00000000-0005-0000-0000-000002010000}"/>
    <cellStyle name="SAPBEXchaText 2 3 2" xfId="847" xr:uid="{00000000-0005-0000-0000-000003010000}"/>
    <cellStyle name="SAPBEXchaText 2 4" xfId="727" xr:uid="{00000000-0005-0000-0000-000004010000}"/>
    <cellStyle name="SAPBEXchaText 2 4 2" xfId="1122" xr:uid="{00000000-0005-0000-0000-000005010000}"/>
    <cellStyle name="SAPBEXchaText 3" xfId="160" xr:uid="{00000000-0005-0000-0000-000006010000}"/>
    <cellStyle name="SAPBEXchaText 3 2" xfId="510" xr:uid="{00000000-0005-0000-0000-000007010000}"/>
    <cellStyle name="SAPBEXchaText 3 2 2" xfId="908" xr:uid="{00000000-0005-0000-0000-000008010000}"/>
    <cellStyle name="SAPBEXchaText 3 3" xfId="605" xr:uid="{00000000-0005-0000-0000-000009010000}"/>
    <cellStyle name="SAPBEXchaText 3 3 2" xfId="1003" xr:uid="{00000000-0005-0000-0000-00000A010000}"/>
    <cellStyle name="SAPBEXchaText 3 4" xfId="722" xr:uid="{00000000-0005-0000-0000-00000B010000}"/>
    <cellStyle name="SAPBEXchaText 3 4 2" xfId="1117" xr:uid="{00000000-0005-0000-0000-00000C010000}"/>
    <cellStyle name="SAPBEXchaText 4" xfId="508" xr:uid="{00000000-0005-0000-0000-00000D010000}"/>
    <cellStyle name="SAPBEXchaText 4 2" xfId="906" xr:uid="{00000000-0005-0000-0000-00000E010000}"/>
    <cellStyle name="SAPBEXchaText 5" xfId="607" xr:uid="{00000000-0005-0000-0000-00000F010000}"/>
    <cellStyle name="SAPBEXchaText 5 2" xfId="1005" xr:uid="{00000000-0005-0000-0000-000010010000}"/>
    <cellStyle name="SAPBEXchaText 6" xfId="711" xr:uid="{00000000-0005-0000-0000-000011010000}"/>
    <cellStyle name="SAPBEXchaText 6 2" xfId="1106" xr:uid="{00000000-0005-0000-0000-000012010000}"/>
    <cellStyle name="SAPBEXexcBad7" xfId="161" xr:uid="{00000000-0005-0000-0000-000013010000}"/>
    <cellStyle name="SAPBEXexcBad7 2" xfId="162" xr:uid="{00000000-0005-0000-0000-000014010000}"/>
    <cellStyle name="SAPBEXexcBad7 2 2" xfId="512" xr:uid="{00000000-0005-0000-0000-000015010000}"/>
    <cellStyle name="SAPBEXexcBad7 2 2 2" xfId="910" xr:uid="{00000000-0005-0000-0000-000016010000}"/>
    <cellStyle name="SAPBEXexcBad7 2 3" xfId="604" xr:uid="{00000000-0005-0000-0000-000017010000}"/>
    <cellStyle name="SAPBEXexcBad7 2 3 2" xfId="1002" xr:uid="{00000000-0005-0000-0000-000018010000}"/>
    <cellStyle name="SAPBEXexcBad7 2 4" xfId="747" xr:uid="{00000000-0005-0000-0000-000019010000}"/>
    <cellStyle name="SAPBEXexcBad7 2 4 2" xfId="1142" xr:uid="{00000000-0005-0000-0000-00001A010000}"/>
    <cellStyle name="SAPBEXexcBad7 3" xfId="163" xr:uid="{00000000-0005-0000-0000-00001B010000}"/>
    <cellStyle name="SAPBEXexcBad7 3 2" xfId="513" xr:uid="{00000000-0005-0000-0000-00001C010000}"/>
    <cellStyle name="SAPBEXexcBad7 3 2 2" xfId="911" xr:uid="{00000000-0005-0000-0000-00001D010000}"/>
    <cellStyle name="SAPBEXexcBad7 3 3" xfId="602" xr:uid="{00000000-0005-0000-0000-00001E010000}"/>
    <cellStyle name="SAPBEXexcBad7 3 3 2" xfId="1000" xr:uid="{00000000-0005-0000-0000-00001F010000}"/>
    <cellStyle name="SAPBEXexcBad7 3 4" xfId="642" xr:uid="{00000000-0005-0000-0000-000020010000}"/>
    <cellStyle name="SAPBEXexcBad7 3 4 2" xfId="1040" xr:uid="{00000000-0005-0000-0000-000021010000}"/>
    <cellStyle name="SAPBEXexcBad7 4" xfId="511" xr:uid="{00000000-0005-0000-0000-000022010000}"/>
    <cellStyle name="SAPBEXexcBad7 4 2" xfId="909" xr:uid="{00000000-0005-0000-0000-000023010000}"/>
    <cellStyle name="SAPBEXexcBad7 5" xfId="601" xr:uid="{00000000-0005-0000-0000-000024010000}"/>
    <cellStyle name="SAPBEXexcBad7 5 2" xfId="999" xr:uid="{00000000-0005-0000-0000-000025010000}"/>
    <cellStyle name="SAPBEXexcBad7 6" xfId="739" xr:uid="{00000000-0005-0000-0000-000026010000}"/>
    <cellStyle name="SAPBEXexcBad7 6 2" xfId="1134" xr:uid="{00000000-0005-0000-0000-000027010000}"/>
    <cellStyle name="SAPBEXexcBad8" xfId="164" xr:uid="{00000000-0005-0000-0000-000028010000}"/>
    <cellStyle name="SAPBEXexcBad8 2" xfId="165" xr:uid="{00000000-0005-0000-0000-000029010000}"/>
    <cellStyle name="SAPBEXexcBad8 2 2" xfId="515" xr:uid="{00000000-0005-0000-0000-00002A010000}"/>
    <cellStyle name="SAPBEXexcBad8 2 2 2" xfId="913" xr:uid="{00000000-0005-0000-0000-00002B010000}"/>
    <cellStyle name="SAPBEXexcBad8 2 3" xfId="448" xr:uid="{00000000-0005-0000-0000-00002C010000}"/>
    <cellStyle name="SAPBEXexcBad8 2 3 2" xfId="846" xr:uid="{00000000-0005-0000-0000-00002D010000}"/>
    <cellStyle name="SAPBEXexcBad8 2 4" xfId="725" xr:uid="{00000000-0005-0000-0000-00002E010000}"/>
    <cellStyle name="SAPBEXexcBad8 2 4 2" xfId="1120" xr:uid="{00000000-0005-0000-0000-00002F010000}"/>
    <cellStyle name="SAPBEXexcBad8 3" xfId="166" xr:uid="{00000000-0005-0000-0000-000030010000}"/>
    <cellStyle name="SAPBEXexcBad8 3 2" xfId="516" xr:uid="{00000000-0005-0000-0000-000031010000}"/>
    <cellStyle name="SAPBEXexcBad8 3 2 2" xfId="914" xr:uid="{00000000-0005-0000-0000-000032010000}"/>
    <cellStyle name="SAPBEXexcBad8 3 3" xfId="447" xr:uid="{00000000-0005-0000-0000-000033010000}"/>
    <cellStyle name="SAPBEXexcBad8 3 3 2" xfId="845" xr:uid="{00000000-0005-0000-0000-000034010000}"/>
    <cellStyle name="SAPBEXexcBad8 3 4" xfId="656" xr:uid="{00000000-0005-0000-0000-000035010000}"/>
    <cellStyle name="SAPBEXexcBad8 3 4 2" xfId="1054" xr:uid="{00000000-0005-0000-0000-000036010000}"/>
    <cellStyle name="SAPBEXexcBad8 4" xfId="514" xr:uid="{00000000-0005-0000-0000-000037010000}"/>
    <cellStyle name="SAPBEXexcBad8 4 2" xfId="912" xr:uid="{00000000-0005-0000-0000-000038010000}"/>
    <cellStyle name="SAPBEXexcBad8 5" xfId="603" xr:uid="{00000000-0005-0000-0000-000039010000}"/>
    <cellStyle name="SAPBEXexcBad8 5 2" xfId="1001" xr:uid="{00000000-0005-0000-0000-00003A010000}"/>
    <cellStyle name="SAPBEXexcBad8 6" xfId="631" xr:uid="{00000000-0005-0000-0000-00003B010000}"/>
    <cellStyle name="SAPBEXexcBad8 6 2" xfId="1029" xr:uid="{00000000-0005-0000-0000-00003C010000}"/>
    <cellStyle name="SAPBEXexcBad9" xfId="167" xr:uid="{00000000-0005-0000-0000-00003D010000}"/>
    <cellStyle name="SAPBEXexcBad9 2" xfId="168" xr:uid="{00000000-0005-0000-0000-00003E010000}"/>
    <cellStyle name="SAPBEXexcBad9 2 2" xfId="518" xr:uid="{00000000-0005-0000-0000-00003F010000}"/>
    <cellStyle name="SAPBEXexcBad9 2 2 2" xfId="916" xr:uid="{00000000-0005-0000-0000-000040010000}"/>
    <cellStyle name="SAPBEXexcBad9 2 3" xfId="599" xr:uid="{00000000-0005-0000-0000-000041010000}"/>
    <cellStyle name="SAPBEXexcBad9 2 3 2" xfId="997" xr:uid="{00000000-0005-0000-0000-000042010000}"/>
    <cellStyle name="SAPBEXexcBad9 2 4" xfId="650" xr:uid="{00000000-0005-0000-0000-000043010000}"/>
    <cellStyle name="SAPBEXexcBad9 2 4 2" xfId="1048" xr:uid="{00000000-0005-0000-0000-000044010000}"/>
    <cellStyle name="SAPBEXexcBad9 3" xfId="169" xr:uid="{00000000-0005-0000-0000-000045010000}"/>
    <cellStyle name="SAPBEXexcBad9 3 2" xfId="519" xr:uid="{00000000-0005-0000-0000-000046010000}"/>
    <cellStyle name="SAPBEXexcBad9 3 2 2" xfId="917" xr:uid="{00000000-0005-0000-0000-000047010000}"/>
    <cellStyle name="SAPBEXexcBad9 3 3" xfId="446" xr:uid="{00000000-0005-0000-0000-000048010000}"/>
    <cellStyle name="SAPBEXexcBad9 3 3 2" xfId="844" xr:uid="{00000000-0005-0000-0000-000049010000}"/>
    <cellStyle name="SAPBEXexcBad9 3 4" xfId="717" xr:uid="{00000000-0005-0000-0000-00004A010000}"/>
    <cellStyle name="SAPBEXexcBad9 3 4 2" xfId="1112" xr:uid="{00000000-0005-0000-0000-00004B010000}"/>
    <cellStyle name="SAPBEXexcBad9 4" xfId="517" xr:uid="{00000000-0005-0000-0000-00004C010000}"/>
    <cellStyle name="SAPBEXexcBad9 4 2" xfId="915" xr:uid="{00000000-0005-0000-0000-00004D010000}"/>
    <cellStyle name="SAPBEXexcBad9 5" xfId="600" xr:uid="{00000000-0005-0000-0000-00004E010000}"/>
    <cellStyle name="SAPBEXexcBad9 5 2" xfId="998" xr:uid="{00000000-0005-0000-0000-00004F010000}"/>
    <cellStyle name="SAPBEXexcBad9 6" xfId="714" xr:uid="{00000000-0005-0000-0000-000050010000}"/>
    <cellStyle name="SAPBEXexcBad9 6 2" xfId="1109" xr:uid="{00000000-0005-0000-0000-000051010000}"/>
    <cellStyle name="SAPBEXexcCritical4" xfId="170" xr:uid="{00000000-0005-0000-0000-000052010000}"/>
    <cellStyle name="SAPBEXexcCritical4 2" xfId="171" xr:uid="{00000000-0005-0000-0000-000053010000}"/>
    <cellStyle name="SAPBEXexcCritical4 2 2" xfId="521" xr:uid="{00000000-0005-0000-0000-000054010000}"/>
    <cellStyle name="SAPBEXexcCritical4 2 2 2" xfId="919" xr:uid="{00000000-0005-0000-0000-000055010000}"/>
    <cellStyle name="SAPBEXexcCritical4 2 3" xfId="464" xr:uid="{00000000-0005-0000-0000-000056010000}"/>
    <cellStyle name="SAPBEXexcCritical4 2 3 2" xfId="862" xr:uid="{00000000-0005-0000-0000-000057010000}"/>
    <cellStyle name="SAPBEXexcCritical4 2 4" xfId="633" xr:uid="{00000000-0005-0000-0000-000058010000}"/>
    <cellStyle name="SAPBEXexcCritical4 2 4 2" xfId="1031" xr:uid="{00000000-0005-0000-0000-000059010000}"/>
    <cellStyle name="SAPBEXexcCritical4 3" xfId="172" xr:uid="{00000000-0005-0000-0000-00005A010000}"/>
    <cellStyle name="SAPBEXexcCritical4 3 2" xfId="522" xr:uid="{00000000-0005-0000-0000-00005B010000}"/>
    <cellStyle name="SAPBEXexcCritical4 3 2 2" xfId="920" xr:uid="{00000000-0005-0000-0000-00005C010000}"/>
    <cellStyle name="SAPBEXexcCritical4 3 3" xfId="651" xr:uid="{00000000-0005-0000-0000-00005D010000}"/>
    <cellStyle name="SAPBEXexcCritical4 3 3 2" xfId="1049" xr:uid="{00000000-0005-0000-0000-00005E010000}"/>
    <cellStyle name="SAPBEXexcCritical4 3 4" xfId="679" xr:uid="{00000000-0005-0000-0000-00005F010000}"/>
    <cellStyle name="SAPBEXexcCritical4 3 4 2" xfId="1077" xr:uid="{00000000-0005-0000-0000-000060010000}"/>
    <cellStyle name="SAPBEXexcCritical4 4" xfId="520" xr:uid="{00000000-0005-0000-0000-000061010000}"/>
    <cellStyle name="SAPBEXexcCritical4 4 2" xfId="918" xr:uid="{00000000-0005-0000-0000-000062010000}"/>
    <cellStyle name="SAPBEXexcCritical4 5" xfId="659" xr:uid="{00000000-0005-0000-0000-000063010000}"/>
    <cellStyle name="SAPBEXexcCritical4 5 2" xfId="1057" xr:uid="{00000000-0005-0000-0000-000064010000}"/>
    <cellStyle name="SAPBEXexcCritical4 6" xfId="720" xr:uid="{00000000-0005-0000-0000-000065010000}"/>
    <cellStyle name="SAPBEXexcCritical4 6 2" xfId="1115" xr:uid="{00000000-0005-0000-0000-000066010000}"/>
    <cellStyle name="SAPBEXexcCritical5" xfId="173" xr:uid="{00000000-0005-0000-0000-000067010000}"/>
    <cellStyle name="SAPBEXexcCritical5 2" xfId="174" xr:uid="{00000000-0005-0000-0000-000068010000}"/>
    <cellStyle name="SAPBEXexcCritical5 2 2" xfId="524" xr:uid="{00000000-0005-0000-0000-000069010000}"/>
    <cellStyle name="SAPBEXexcCritical5 2 2 2" xfId="922" xr:uid="{00000000-0005-0000-0000-00006A010000}"/>
    <cellStyle name="SAPBEXexcCritical5 2 3" xfId="674" xr:uid="{00000000-0005-0000-0000-00006B010000}"/>
    <cellStyle name="SAPBEXexcCritical5 2 3 2" xfId="1072" xr:uid="{00000000-0005-0000-0000-00006C010000}"/>
    <cellStyle name="SAPBEXexcCritical5 2 4" xfId="699" xr:uid="{00000000-0005-0000-0000-00006D010000}"/>
    <cellStyle name="SAPBEXexcCritical5 2 4 2" xfId="1097" xr:uid="{00000000-0005-0000-0000-00006E010000}"/>
    <cellStyle name="SAPBEXexcCritical5 3" xfId="175" xr:uid="{00000000-0005-0000-0000-00006F010000}"/>
    <cellStyle name="SAPBEXexcCritical5 3 2" xfId="525" xr:uid="{00000000-0005-0000-0000-000070010000}"/>
    <cellStyle name="SAPBEXexcCritical5 3 2 2" xfId="923" xr:uid="{00000000-0005-0000-0000-000071010000}"/>
    <cellStyle name="SAPBEXexcCritical5 3 3" xfId="697" xr:uid="{00000000-0005-0000-0000-000072010000}"/>
    <cellStyle name="SAPBEXexcCritical5 3 3 2" xfId="1095" xr:uid="{00000000-0005-0000-0000-000073010000}"/>
    <cellStyle name="SAPBEXexcCritical5 3 4" xfId="618" xr:uid="{00000000-0005-0000-0000-000074010000}"/>
    <cellStyle name="SAPBEXexcCritical5 3 4 2" xfId="1016" xr:uid="{00000000-0005-0000-0000-000075010000}"/>
    <cellStyle name="SAPBEXexcCritical5 4" xfId="523" xr:uid="{00000000-0005-0000-0000-000076010000}"/>
    <cellStyle name="SAPBEXexcCritical5 4 2" xfId="921" xr:uid="{00000000-0005-0000-0000-000077010000}"/>
    <cellStyle name="SAPBEXexcCritical5 5" xfId="462" xr:uid="{00000000-0005-0000-0000-000078010000}"/>
    <cellStyle name="SAPBEXexcCritical5 5 2" xfId="860" xr:uid="{00000000-0005-0000-0000-000079010000}"/>
    <cellStyle name="SAPBEXexcCritical5 6" xfId="617" xr:uid="{00000000-0005-0000-0000-00007A010000}"/>
    <cellStyle name="SAPBEXexcCritical5 6 2" xfId="1015" xr:uid="{00000000-0005-0000-0000-00007B010000}"/>
    <cellStyle name="SAPBEXexcCritical6" xfId="176" xr:uid="{00000000-0005-0000-0000-00007C010000}"/>
    <cellStyle name="SAPBEXexcCritical6 2" xfId="177" xr:uid="{00000000-0005-0000-0000-00007D010000}"/>
    <cellStyle name="SAPBEXexcCritical6 2 2" xfId="527" xr:uid="{00000000-0005-0000-0000-00007E010000}"/>
    <cellStyle name="SAPBEXexcCritical6 2 2 2" xfId="925" xr:uid="{00000000-0005-0000-0000-00007F010000}"/>
    <cellStyle name="SAPBEXexcCritical6 2 3" xfId="598" xr:uid="{00000000-0005-0000-0000-000080010000}"/>
    <cellStyle name="SAPBEXexcCritical6 2 3 2" xfId="996" xr:uid="{00000000-0005-0000-0000-000081010000}"/>
    <cellStyle name="SAPBEXexcCritical6 2 4" xfId="713" xr:uid="{00000000-0005-0000-0000-000082010000}"/>
    <cellStyle name="SAPBEXexcCritical6 2 4 2" xfId="1108" xr:uid="{00000000-0005-0000-0000-000083010000}"/>
    <cellStyle name="SAPBEXexcCritical6 3" xfId="178" xr:uid="{00000000-0005-0000-0000-000084010000}"/>
    <cellStyle name="SAPBEXexcCritical6 3 2" xfId="528" xr:uid="{00000000-0005-0000-0000-000085010000}"/>
    <cellStyle name="SAPBEXexcCritical6 3 2 2" xfId="926" xr:uid="{00000000-0005-0000-0000-000086010000}"/>
    <cellStyle name="SAPBEXexcCritical6 3 3" xfId="457" xr:uid="{00000000-0005-0000-0000-000087010000}"/>
    <cellStyle name="SAPBEXexcCritical6 3 3 2" xfId="855" xr:uid="{00000000-0005-0000-0000-000088010000}"/>
    <cellStyle name="SAPBEXexcCritical6 3 4" xfId="728" xr:uid="{00000000-0005-0000-0000-000089010000}"/>
    <cellStyle name="SAPBEXexcCritical6 3 4 2" xfId="1123" xr:uid="{00000000-0005-0000-0000-00008A010000}"/>
    <cellStyle name="SAPBEXexcCritical6 4" xfId="526" xr:uid="{00000000-0005-0000-0000-00008B010000}"/>
    <cellStyle name="SAPBEXexcCritical6 4 2" xfId="924" xr:uid="{00000000-0005-0000-0000-00008C010000}"/>
    <cellStyle name="SAPBEXexcCritical6 5" xfId="648" xr:uid="{00000000-0005-0000-0000-00008D010000}"/>
    <cellStyle name="SAPBEXexcCritical6 5 2" xfId="1046" xr:uid="{00000000-0005-0000-0000-00008E010000}"/>
    <cellStyle name="SAPBEXexcCritical6 6" xfId="653" xr:uid="{00000000-0005-0000-0000-00008F010000}"/>
    <cellStyle name="SAPBEXexcCritical6 6 2" xfId="1051" xr:uid="{00000000-0005-0000-0000-000090010000}"/>
    <cellStyle name="SAPBEXexcGood1" xfId="179" xr:uid="{00000000-0005-0000-0000-000091010000}"/>
    <cellStyle name="SAPBEXexcGood1 2" xfId="180" xr:uid="{00000000-0005-0000-0000-000092010000}"/>
    <cellStyle name="SAPBEXexcGood1 2 2" xfId="530" xr:uid="{00000000-0005-0000-0000-000093010000}"/>
    <cellStyle name="SAPBEXexcGood1 2 2 2" xfId="928" xr:uid="{00000000-0005-0000-0000-000094010000}"/>
    <cellStyle name="SAPBEXexcGood1 2 3" xfId="665" xr:uid="{00000000-0005-0000-0000-000095010000}"/>
    <cellStyle name="SAPBEXexcGood1 2 3 2" xfId="1063" xr:uid="{00000000-0005-0000-0000-000096010000}"/>
    <cellStyle name="SAPBEXexcGood1 2 4" xfId="719" xr:uid="{00000000-0005-0000-0000-000097010000}"/>
    <cellStyle name="SAPBEXexcGood1 2 4 2" xfId="1114" xr:uid="{00000000-0005-0000-0000-000098010000}"/>
    <cellStyle name="SAPBEXexcGood1 3" xfId="181" xr:uid="{00000000-0005-0000-0000-000099010000}"/>
    <cellStyle name="SAPBEXexcGood1 3 2" xfId="531" xr:uid="{00000000-0005-0000-0000-00009A010000}"/>
    <cellStyle name="SAPBEXexcGood1 3 2 2" xfId="929" xr:uid="{00000000-0005-0000-0000-00009B010000}"/>
    <cellStyle name="SAPBEXexcGood1 3 3" xfId="669" xr:uid="{00000000-0005-0000-0000-00009C010000}"/>
    <cellStyle name="SAPBEXexcGood1 3 3 2" xfId="1067" xr:uid="{00000000-0005-0000-0000-00009D010000}"/>
    <cellStyle name="SAPBEXexcGood1 3 4" xfId="724" xr:uid="{00000000-0005-0000-0000-00009E010000}"/>
    <cellStyle name="SAPBEXexcGood1 3 4 2" xfId="1119" xr:uid="{00000000-0005-0000-0000-00009F010000}"/>
    <cellStyle name="SAPBEXexcGood1 4" xfId="529" xr:uid="{00000000-0005-0000-0000-0000A0010000}"/>
    <cellStyle name="SAPBEXexcGood1 4 2" xfId="927" xr:uid="{00000000-0005-0000-0000-0000A1010000}"/>
    <cellStyle name="SAPBEXexcGood1 5" xfId="597" xr:uid="{00000000-0005-0000-0000-0000A2010000}"/>
    <cellStyle name="SAPBEXexcGood1 5 2" xfId="995" xr:uid="{00000000-0005-0000-0000-0000A3010000}"/>
    <cellStyle name="SAPBEXexcGood1 6" xfId="616" xr:uid="{00000000-0005-0000-0000-0000A4010000}"/>
    <cellStyle name="SAPBEXexcGood1 6 2" xfId="1014" xr:uid="{00000000-0005-0000-0000-0000A5010000}"/>
    <cellStyle name="SAPBEXexcGood2" xfId="182" xr:uid="{00000000-0005-0000-0000-0000A6010000}"/>
    <cellStyle name="SAPBEXexcGood2 2" xfId="183" xr:uid="{00000000-0005-0000-0000-0000A7010000}"/>
    <cellStyle name="SAPBEXexcGood2 2 2" xfId="533" xr:uid="{00000000-0005-0000-0000-0000A8010000}"/>
    <cellStyle name="SAPBEXexcGood2 2 2 2" xfId="931" xr:uid="{00000000-0005-0000-0000-0000A9010000}"/>
    <cellStyle name="SAPBEXexcGood2 2 3" xfId="639" xr:uid="{00000000-0005-0000-0000-0000AA010000}"/>
    <cellStyle name="SAPBEXexcGood2 2 3 2" xfId="1037" xr:uid="{00000000-0005-0000-0000-0000AB010000}"/>
    <cellStyle name="SAPBEXexcGood2 2 4" xfId="752" xr:uid="{00000000-0005-0000-0000-0000AC010000}"/>
    <cellStyle name="SAPBEXexcGood2 2 4 2" xfId="1147" xr:uid="{00000000-0005-0000-0000-0000AD010000}"/>
    <cellStyle name="SAPBEXexcGood2 3" xfId="184" xr:uid="{00000000-0005-0000-0000-0000AE010000}"/>
    <cellStyle name="SAPBEXexcGood2 3 2" xfId="534" xr:uid="{00000000-0005-0000-0000-0000AF010000}"/>
    <cellStyle name="SAPBEXexcGood2 3 2 2" xfId="932" xr:uid="{00000000-0005-0000-0000-0000B0010000}"/>
    <cellStyle name="SAPBEXexcGood2 3 3" xfId="596" xr:uid="{00000000-0005-0000-0000-0000B1010000}"/>
    <cellStyle name="SAPBEXexcGood2 3 3 2" xfId="994" xr:uid="{00000000-0005-0000-0000-0000B2010000}"/>
    <cellStyle name="SAPBEXexcGood2 3 4" xfId="732" xr:uid="{00000000-0005-0000-0000-0000B3010000}"/>
    <cellStyle name="SAPBEXexcGood2 3 4 2" xfId="1127" xr:uid="{00000000-0005-0000-0000-0000B4010000}"/>
    <cellStyle name="SAPBEXexcGood2 4" xfId="532" xr:uid="{00000000-0005-0000-0000-0000B5010000}"/>
    <cellStyle name="SAPBEXexcGood2 4 2" xfId="930" xr:uid="{00000000-0005-0000-0000-0000B6010000}"/>
    <cellStyle name="SAPBEXexcGood2 5" xfId="692" xr:uid="{00000000-0005-0000-0000-0000B7010000}"/>
    <cellStyle name="SAPBEXexcGood2 5 2" xfId="1090" xr:uid="{00000000-0005-0000-0000-0000B8010000}"/>
    <cellStyle name="SAPBEXexcGood2 6" xfId="733" xr:uid="{00000000-0005-0000-0000-0000B9010000}"/>
    <cellStyle name="SAPBEXexcGood2 6 2" xfId="1128" xr:uid="{00000000-0005-0000-0000-0000BA010000}"/>
    <cellStyle name="SAPBEXexcGood3" xfId="185" xr:uid="{00000000-0005-0000-0000-0000BB010000}"/>
    <cellStyle name="SAPBEXexcGood3 2" xfId="186" xr:uid="{00000000-0005-0000-0000-0000BC010000}"/>
    <cellStyle name="SAPBEXexcGood3 2 2" xfId="536" xr:uid="{00000000-0005-0000-0000-0000BD010000}"/>
    <cellStyle name="SAPBEXexcGood3 2 2 2" xfId="934" xr:uid="{00000000-0005-0000-0000-0000BE010000}"/>
    <cellStyle name="SAPBEXexcGood3 2 3" xfId="695" xr:uid="{00000000-0005-0000-0000-0000BF010000}"/>
    <cellStyle name="SAPBEXexcGood3 2 3 2" xfId="1093" xr:uid="{00000000-0005-0000-0000-0000C0010000}"/>
    <cellStyle name="SAPBEXexcGood3 2 4" xfId="731" xr:uid="{00000000-0005-0000-0000-0000C1010000}"/>
    <cellStyle name="SAPBEXexcGood3 2 4 2" xfId="1126" xr:uid="{00000000-0005-0000-0000-0000C2010000}"/>
    <cellStyle name="SAPBEXexcGood3 3" xfId="187" xr:uid="{00000000-0005-0000-0000-0000C3010000}"/>
    <cellStyle name="SAPBEXexcGood3 3 2" xfId="537" xr:uid="{00000000-0005-0000-0000-0000C4010000}"/>
    <cellStyle name="SAPBEXexcGood3 3 2 2" xfId="935" xr:uid="{00000000-0005-0000-0000-0000C5010000}"/>
    <cellStyle name="SAPBEXexcGood3 3 3" xfId="646" xr:uid="{00000000-0005-0000-0000-0000C6010000}"/>
    <cellStyle name="SAPBEXexcGood3 3 3 2" xfId="1044" xr:uid="{00000000-0005-0000-0000-0000C7010000}"/>
    <cellStyle name="SAPBEXexcGood3 3 4" xfId="740" xr:uid="{00000000-0005-0000-0000-0000C8010000}"/>
    <cellStyle name="SAPBEXexcGood3 3 4 2" xfId="1135" xr:uid="{00000000-0005-0000-0000-0000C9010000}"/>
    <cellStyle name="SAPBEXexcGood3 4" xfId="535" xr:uid="{00000000-0005-0000-0000-0000CA010000}"/>
    <cellStyle name="SAPBEXexcGood3 4 2" xfId="933" xr:uid="{00000000-0005-0000-0000-0000CB010000}"/>
    <cellStyle name="SAPBEXexcGood3 5" xfId="672" xr:uid="{00000000-0005-0000-0000-0000CC010000}"/>
    <cellStyle name="SAPBEXexcGood3 5 2" xfId="1070" xr:uid="{00000000-0005-0000-0000-0000CD010000}"/>
    <cellStyle name="SAPBEXexcGood3 6" xfId="751" xr:uid="{00000000-0005-0000-0000-0000CE010000}"/>
    <cellStyle name="SAPBEXexcGood3 6 2" xfId="1146" xr:uid="{00000000-0005-0000-0000-0000CF010000}"/>
    <cellStyle name="SAPBEXfilterDrill" xfId="188" xr:uid="{00000000-0005-0000-0000-0000D0010000}"/>
    <cellStyle name="SAPBEXfilterDrill 2" xfId="189" xr:uid="{00000000-0005-0000-0000-0000D1010000}"/>
    <cellStyle name="SAPBEXfilterDrill 2 2" xfId="539" xr:uid="{00000000-0005-0000-0000-0000D2010000}"/>
    <cellStyle name="SAPBEXfilterDrill 2 2 2" xfId="937" xr:uid="{00000000-0005-0000-0000-0000D3010000}"/>
    <cellStyle name="SAPBEXfilterDrill 2 3" xfId="444" xr:uid="{00000000-0005-0000-0000-0000D4010000}"/>
    <cellStyle name="SAPBEXfilterDrill 2 3 2" xfId="842" xr:uid="{00000000-0005-0000-0000-0000D5010000}"/>
    <cellStyle name="SAPBEXfilterDrill 2 4" xfId="469" xr:uid="{00000000-0005-0000-0000-0000D6010000}"/>
    <cellStyle name="SAPBEXfilterDrill 2 4 2" xfId="867" xr:uid="{00000000-0005-0000-0000-0000D7010000}"/>
    <cellStyle name="SAPBEXfilterDrill 3" xfId="190" xr:uid="{00000000-0005-0000-0000-0000D8010000}"/>
    <cellStyle name="SAPBEXfilterDrill 3 2" xfId="540" xr:uid="{00000000-0005-0000-0000-0000D9010000}"/>
    <cellStyle name="SAPBEXfilterDrill 3 2 2" xfId="938" xr:uid="{00000000-0005-0000-0000-0000DA010000}"/>
    <cellStyle name="SAPBEXfilterDrill 3 3" xfId="638" xr:uid="{00000000-0005-0000-0000-0000DB010000}"/>
    <cellStyle name="SAPBEXfilterDrill 3 3 2" xfId="1036" xr:uid="{00000000-0005-0000-0000-0000DC010000}"/>
    <cellStyle name="SAPBEXfilterDrill 3 4" xfId="685" xr:uid="{00000000-0005-0000-0000-0000DD010000}"/>
    <cellStyle name="SAPBEXfilterDrill 3 4 2" xfId="1083" xr:uid="{00000000-0005-0000-0000-0000DE010000}"/>
    <cellStyle name="SAPBEXfilterDrill 4" xfId="538" xr:uid="{00000000-0005-0000-0000-0000DF010000}"/>
    <cellStyle name="SAPBEXfilterDrill 4 2" xfId="936" xr:uid="{00000000-0005-0000-0000-0000E0010000}"/>
    <cellStyle name="SAPBEXfilterDrill 5" xfId="456" xr:uid="{00000000-0005-0000-0000-0000E1010000}"/>
    <cellStyle name="SAPBEXfilterDrill 5 2" xfId="854" xr:uid="{00000000-0005-0000-0000-0000E2010000}"/>
    <cellStyle name="SAPBEXfilterDrill 6" xfId="468" xr:uid="{00000000-0005-0000-0000-0000E3010000}"/>
    <cellStyle name="SAPBEXfilterDrill 6 2" xfId="866" xr:uid="{00000000-0005-0000-0000-0000E4010000}"/>
    <cellStyle name="SAPBEXfilterItem" xfId="191" xr:uid="{00000000-0005-0000-0000-0000E5010000}"/>
    <cellStyle name="SAPBEXfilterItem 2" xfId="192" xr:uid="{00000000-0005-0000-0000-0000E6010000}"/>
    <cellStyle name="SAPBEXfilterItem 2 2" xfId="542" xr:uid="{00000000-0005-0000-0000-0000E7010000}"/>
    <cellStyle name="SAPBEXfilterItem 2 2 2" xfId="940" xr:uid="{00000000-0005-0000-0000-0000E8010000}"/>
    <cellStyle name="SAPBEXfilterItem 2 3" xfId="455" xr:uid="{00000000-0005-0000-0000-0000E9010000}"/>
    <cellStyle name="SAPBEXfilterItem 2 3 2" xfId="853" xr:uid="{00000000-0005-0000-0000-0000EA010000}"/>
    <cellStyle name="SAPBEXfilterItem 2 4" xfId="738" xr:uid="{00000000-0005-0000-0000-0000EB010000}"/>
    <cellStyle name="SAPBEXfilterItem 2 4 2" xfId="1133" xr:uid="{00000000-0005-0000-0000-0000EC010000}"/>
    <cellStyle name="SAPBEXfilterItem 3" xfId="541" xr:uid="{00000000-0005-0000-0000-0000ED010000}"/>
    <cellStyle name="SAPBEXfilterItem 3 2" xfId="939" xr:uid="{00000000-0005-0000-0000-0000EE010000}"/>
    <cellStyle name="SAPBEXfilterItem 4" xfId="645" xr:uid="{00000000-0005-0000-0000-0000EF010000}"/>
    <cellStyle name="SAPBEXfilterItem 4 2" xfId="1043" xr:uid="{00000000-0005-0000-0000-0000F0010000}"/>
    <cellStyle name="SAPBEXfilterItem 5" xfId="460" xr:uid="{00000000-0005-0000-0000-0000F1010000}"/>
    <cellStyle name="SAPBEXfilterItem 5 2" xfId="858" xr:uid="{00000000-0005-0000-0000-0000F2010000}"/>
    <cellStyle name="SAPBEXfilterText" xfId="193" xr:uid="{00000000-0005-0000-0000-0000F3010000}"/>
    <cellStyle name="SAPBEXfilterText 2" xfId="194" xr:uid="{00000000-0005-0000-0000-0000F4010000}"/>
    <cellStyle name="SAPBEXfilterText 2 2" xfId="544" xr:uid="{00000000-0005-0000-0000-0000F5010000}"/>
    <cellStyle name="SAPBEXfilterText 2 2 2" xfId="942" xr:uid="{00000000-0005-0000-0000-0000F6010000}"/>
    <cellStyle name="SAPBEXfilterText 2 3" xfId="437" xr:uid="{00000000-0005-0000-0000-0000F7010000}"/>
    <cellStyle name="SAPBEXfilterText 2 3 2" xfId="835" xr:uid="{00000000-0005-0000-0000-0000F8010000}"/>
    <cellStyle name="SAPBEXfilterText 2 4" xfId="624" xr:uid="{00000000-0005-0000-0000-0000F9010000}"/>
    <cellStyle name="SAPBEXfilterText 2 4 2" xfId="1022" xr:uid="{00000000-0005-0000-0000-0000FA010000}"/>
    <cellStyle name="SAPBEXfilterText 3" xfId="543" xr:uid="{00000000-0005-0000-0000-0000FB010000}"/>
    <cellStyle name="SAPBEXfilterText 3 2" xfId="941" xr:uid="{00000000-0005-0000-0000-0000FC010000}"/>
    <cellStyle name="SAPBEXfilterText 4" xfId="443" xr:uid="{00000000-0005-0000-0000-0000FD010000}"/>
    <cellStyle name="SAPBEXfilterText 4 2" xfId="841" xr:uid="{00000000-0005-0000-0000-0000FE010000}"/>
    <cellStyle name="SAPBEXfilterText 5" xfId="746" xr:uid="{00000000-0005-0000-0000-0000FF010000}"/>
    <cellStyle name="SAPBEXfilterText 5 2" xfId="1141" xr:uid="{00000000-0005-0000-0000-000000020000}"/>
    <cellStyle name="SAPBEXformats" xfId="195" xr:uid="{00000000-0005-0000-0000-000001020000}"/>
    <cellStyle name="SAPBEXformats 2" xfId="196" xr:uid="{00000000-0005-0000-0000-000002020000}"/>
    <cellStyle name="SAPBEXformats 2 2" xfId="546" xr:uid="{00000000-0005-0000-0000-000003020000}"/>
    <cellStyle name="SAPBEXformats 2 2 2" xfId="944" xr:uid="{00000000-0005-0000-0000-000004020000}"/>
    <cellStyle name="SAPBEXformats 2 3" xfId="592" xr:uid="{00000000-0005-0000-0000-000005020000}"/>
    <cellStyle name="SAPBEXformats 2 3 2" xfId="990" xr:uid="{00000000-0005-0000-0000-000006020000}"/>
    <cellStyle name="SAPBEXformats 2 4" xfId="459" xr:uid="{00000000-0005-0000-0000-000007020000}"/>
    <cellStyle name="SAPBEXformats 2 4 2" xfId="857" xr:uid="{00000000-0005-0000-0000-000008020000}"/>
    <cellStyle name="SAPBEXformats 3" xfId="197" xr:uid="{00000000-0005-0000-0000-000009020000}"/>
    <cellStyle name="SAPBEXformats 3 2" xfId="547" xr:uid="{00000000-0005-0000-0000-00000A020000}"/>
    <cellStyle name="SAPBEXformats 3 2 2" xfId="945" xr:uid="{00000000-0005-0000-0000-00000B020000}"/>
    <cellStyle name="SAPBEXformats 3 3" xfId="591" xr:uid="{00000000-0005-0000-0000-00000C020000}"/>
    <cellStyle name="SAPBEXformats 3 3 2" xfId="989" xr:uid="{00000000-0005-0000-0000-00000D020000}"/>
    <cellStyle name="SAPBEXformats 3 4" xfId="736" xr:uid="{00000000-0005-0000-0000-00000E020000}"/>
    <cellStyle name="SAPBEXformats 3 4 2" xfId="1131" xr:uid="{00000000-0005-0000-0000-00000F020000}"/>
    <cellStyle name="SAPBEXformats 4" xfId="545" xr:uid="{00000000-0005-0000-0000-000010020000}"/>
    <cellStyle name="SAPBEXformats 4 2" xfId="943" xr:uid="{00000000-0005-0000-0000-000011020000}"/>
    <cellStyle name="SAPBEXformats 5" xfId="593" xr:uid="{00000000-0005-0000-0000-000012020000}"/>
    <cellStyle name="SAPBEXformats 5 2" xfId="991" xr:uid="{00000000-0005-0000-0000-000013020000}"/>
    <cellStyle name="SAPBEXformats 6" xfId="721" xr:uid="{00000000-0005-0000-0000-000014020000}"/>
    <cellStyle name="SAPBEXformats 6 2" xfId="1116" xr:uid="{00000000-0005-0000-0000-000015020000}"/>
    <cellStyle name="SAPBEXheaderItem" xfId="198" xr:uid="{00000000-0005-0000-0000-000016020000}"/>
    <cellStyle name="SAPBEXheaderItem 2" xfId="199" xr:uid="{00000000-0005-0000-0000-000017020000}"/>
    <cellStyle name="SAPBEXheaderItem 2 2" xfId="549" xr:uid="{00000000-0005-0000-0000-000018020000}"/>
    <cellStyle name="SAPBEXheaderItem 2 2 2" xfId="947" xr:uid="{00000000-0005-0000-0000-000019020000}"/>
    <cellStyle name="SAPBEXheaderItem 2 3" xfId="589" xr:uid="{00000000-0005-0000-0000-00001A020000}"/>
    <cellStyle name="SAPBEXheaderItem 2 3 2" xfId="987" xr:uid="{00000000-0005-0000-0000-00001B020000}"/>
    <cellStyle name="SAPBEXheaderItem 2 4" xfId="620" xr:uid="{00000000-0005-0000-0000-00001C020000}"/>
    <cellStyle name="SAPBEXheaderItem 2 4 2" xfId="1018" xr:uid="{00000000-0005-0000-0000-00001D020000}"/>
    <cellStyle name="SAPBEXheaderItem 3" xfId="200" xr:uid="{00000000-0005-0000-0000-00001E020000}"/>
    <cellStyle name="SAPBEXheaderItem 3 2" xfId="550" xr:uid="{00000000-0005-0000-0000-00001F020000}"/>
    <cellStyle name="SAPBEXheaderItem 3 2 2" xfId="948" xr:uid="{00000000-0005-0000-0000-000020020000}"/>
    <cellStyle name="SAPBEXheaderItem 3 3" xfId="587" xr:uid="{00000000-0005-0000-0000-000021020000}"/>
    <cellStyle name="SAPBEXheaderItem 3 3 2" xfId="985" xr:uid="{00000000-0005-0000-0000-000022020000}"/>
    <cellStyle name="SAPBEXheaderItem 3 4" xfId="729" xr:uid="{00000000-0005-0000-0000-000023020000}"/>
    <cellStyle name="SAPBEXheaderItem 3 4 2" xfId="1124" xr:uid="{00000000-0005-0000-0000-000024020000}"/>
    <cellStyle name="SAPBEXheaderItem 4" xfId="548" xr:uid="{00000000-0005-0000-0000-000025020000}"/>
    <cellStyle name="SAPBEXheaderItem 4 2" xfId="946" xr:uid="{00000000-0005-0000-0000-000026020000}"/>
    <cellStyle name="SAPBEXheaderItem 5" xfId="590" xr:uid="{00000000-0005-0000-0000-000027020000}"/>
    <cellStyle name="SAPBEXheaderItem 5 2" xfId="988" xr:uid="{00000000-0005-0000-0000-000028020000}"/>
    <cellStyle name="SAPBEXheaderItem 6" xfId="744" xr:uid="{00000000-0005-0000-0000-000029020000}"/>
    <cellStyle name="SAPBEXheaderItem 6 2" xfId="1139" xr:uid="{00000000-0005-0000-0000-00002A020000}"/>
    <cellStyle name="SAPBEXheaderText" xfId="201" xr:uid="{00000000-0005-0000-0000-00002B020000}"/>
    <cellStyle name="SAPBEXheaderText 2" xfId="202" xr:uid="{00000000-0005-0000-0000-00002C020000}"/>
    <cellStyle name="SAPBEXheaderText 2 2" xfId="552" xr:uid="{00000000-0005-0000-0000-00002D020000}"/>
    <cellStyle name="SAPBEXheaderText 2 2 2" xfId="950" xr:uid="{00000000-0005-0000-0000-00002E020000}"/>
    <cellStyle name="SAPBEXheaderText 2 3" xfId="585" xr:uid="{00000000-0005-0000-0000-00002F020000}"/>
    <cellStyle name="SAPBEXheaderText 2 3 2" xfId="983" xr:uid="{00000000-0005-0000-0000-000030020000}"/>
    <cellStyle name="SAPBEXheaderText 2 4" xfId="734" xr:uid="{00000000-0005-0000-0000-000031020000}"/>
    <cellStyle name="SAPBEXheaderText 2 4 2" xfId="1129" xr:uid="{00000000-0005-0000-0000-000032020000}"/>
    <cellStyle name="SAPBEXheaderText 3" xfId="203" xr:uid="{00000000-0005-0000-0000-000033020000}"/>
    <cellStyle name="SAPBEXheaderText 3 2" xfId="553" xr:uid="{00000000-0005-0000-0000-000034020000}"/>
    <cellStyle name="SAPBEXheaderText 3 2 2" xfId="951" xr:uid="{00000000-0005-0000-0000-000035020000}"/>
    <cellStyle name="SAPBEXheaderText 3 3" xfId="573" xr:uid="{00000000-0005-0000-0000-000036020000}"/>
    <cellStyle name="SAPBEXheaderText 3 3 2" xfId="971" xr:uid="{00000000-0005-0000-0000-000037020000}"/>
    <cellStyle name="SAPBEXheaderText 3 4" xfId="735" xr:uid="{00000000-0005-0000-0000-000038020000}"/>
    <cellStyle name="SAPBEXheaderText 3 4 2" xfId="1130" xr:uid="{00000000-0005-0000-0000-000039020000}"/>
    <cellStyle name="SAPBEXheaderText 4" xfId="551" xr:uid="{00000000-0005-0000-0000-00003A020000}"/>
    <cellStyle name="SAPBEXheaderText 4 2" xfId="949" xr:uid="{00000000-0005-0000-0000-00003B020000}"/>
    <cellStyle name="SAPBEXheaderText 5" xfId="586" xr:uid="{00000000-0005-0000-0000-00003C020000}"/>
    <cellStyle name="SAPBEXheaderText 5 2" xfId="984" xr:uid="{00000000-0005-0000-0000-00003D020000}"/>
    <cellStyle name="SAPBEXheaderText 6" xfId="632" xr:uid="{00000000-0005-0000-0000-00003E020000}"/>
    <cellStyle name="SAPBEXheaderText 6 2" xfId="1030" xr:uid="{00000000-0005-0000-0000-00003F020000}"/>
    <cellStyle name="SAPBEXHLevel0" xfId="204" xr:uid="{00000000-0005-0000-0000-000040020000}"/>
    <cellStyle name="SAPBEXHLevel0 2" xfId="205" xr:uid="{00000000-0005-0000-0000-000041020000}"/>
    <cellStyle name="SAPBEXHLevel0 2 2" xfId="555" xr:uid="{00000000-0005-0000-0000-000042020000}"/>
    <cellStyle name="SAPBEXHLevel0 2 2 2" xfId="953" xr:uid="{00000000-0005-0000-0000-000043020000}"/>
    <cellStyle name="SAPBEXHLevel0 2 3" xfId="499" xr:uid="{00000000-0005-0000-0000-000044020000}"/>
    <cellStyle name="SAPBEXHLevel0 2 3 2" xfId="897" xr:uid="{00000000-0005-0000-0000-000045020000}"/>
    <cellStyle name="SAPBEXHLevel0 2 4" xfId="453" xr:uid="{00000000-0005-0000-0000-000046020000}"/>
    <cellStyle name="SAPBEXHLevel0 2 4 2" xfId="851" xr:uid="{00000000-0005-0000-0000-000047020000}"/>
    <cellStyle name="SAPBEXHLevel0 3" xfId="206" xr:uid="{00000000-0005-0000-0000-000048020000}"/>
    <cellStyle name="SAPBEXHLevel0 3 2" xfId="556" xr:uid="{00000000-0005-0000-0000-000049020000}"/>
    <cellStyle name="SAPBEXHLevel0 3 2 2" xfId="954" xr:uid="{00000000-0005-0000-0000-00004A020000}"/>
    <cellStyle name="SAPBEXHLevel0 3 3" xfId="498" xr:uid="{00000000-0005-0000-0000-00004B020000}"/>
    <cellStyle name="SAPBEXHLevel0 3 3 2" xfId="896" xr:uid="{00000000-0005-0000-0000-00004C020000}"/>
    <cellStyle name="SAPBEXHLevel0 3 4" xfId="696" xr:uid="{00000000-0005-0000-0000-00004D020000}"/>
    <cellStyle name="SAPBEXHLevel0 3 4 2" xfId="1094" xr:uid="{00000000-0005-0000-0000-00004E020000}"/>
    <cellStyle name="SAPBEXHLevel0 4" xfId="554" xr:uid="{00000000-0005-0000-0000-00004F020000}"/>
    <cellStyle name="SAPBEXHLevel0 4 2" xfId="952" xr:uid="{00000000-0005-0000-0000-000050020000}"/>
    <cellStyle name="SAPBEXHLevel0 5" xfId="570" xr:uid="{00000000-0005-0000-0000-000051020000}"/>
    <cellStyle name="SAPBEXHLevel0 5 2" xfId="968" xr:uid="{00000000-0005-0000-0000-000052020000}"/>
    <cellStyle name="SAPBEXHLevel0 6" xfId="743" xr:uid="{00000000-0005-0000-0000-000053020000}"/>
    <cellStyle name="SAPBEXHLevel0 6 2" xfId="1138" xr:uid="{00000000-0005-0000-0000-000054020000}"/>
    <cellStyle name="SAPBEXHLevel0X" xfId="207" xr:uid="{00000000-0005-0000-0000-000055020000}"/>
    <cellStyle name="SAPBEXHLevel0X 2" xfId="557" xr:uid="{00000000-0005-0000-0000-000056020000}"/>
    <cellStyle name="SAPBEXHLevel0X 2 2" xfId="955" xr:uid="{00000000-0005-0000-0000-000057020000}"/>
    <cellStyle name="SAPBEXHLevel0X 3" xfId="637" xr:uid="{00000000-0005-0000-0000-000058020000}"/>
    <cellStyle name="SAPBEXHLevel0X 3 2" xfId="1035" xr:uid="{00000000-0005-0000-0000-000059020000}"/>
    <cellStyle name="SAPBEXHLevel0X 4" xfId="737" xr:uid="{00000000-0005-0000-0000-00005A020000}"/>
    <cellStyle name="SAPBEXHLevel0X 4 2" xfId="1132" xr:uid="{00000000-0005-0000-0000-00005B020000}"/>
    <cellStyle name="SAPBEXHLevel1" xfId="208" xr:uid="{00000000-0005-0000-0000-00005C020000}"/>
    <cellStyle name="SAPBEXHLevel1 2" xfId="209" xr:uid="{00000000-0005-0000-0000-00005D020000}"/>
    <cellStyle name="SAPBEXHLevel1 2 2" xfId="559" xr:uid="{00000000-0005-0000-0000-00005E020000}"/>
    <cellStyle name="SAPBEXHLevel1 2 2 2" xfId="957" xr:uid="{00000000-0005-0000-0000-00005F020000}"/>
    <cellStyle name="SAPBEXHLevel1 2 3" xfId="442" xr:uid="{00000000-0005-0000-0000-000060020000}"/>
    <cellStyle name="SAPBEXHLevel1 2 3 2" xfId="840" xr:uid="{00000000-0005-0000-0000-000061020000}"/>
    <cellStyle name="SAPBEXHLevel1 2 4" xfId="621" xr:uid="{00000000-0005-0000-0000-000062020000}"/>
    <cellStyle name="SAPBEXHLevel1 2 4 2" xfId="1019" xr:uid="{00000000-0005-0000-0000-000063020000}"/>
    <cellStyle name="SAPBEXHLevel1 3" xfId="210" xr:uid="{00000000-0005-0000-0000-000064020000}"/>
    <cellStyle name="SAPBEXHLevel1 3 2" xfId="560" xr:uid="{00000000-0005-0000-0000-000065020000}"/>
    <cellStyle name="SAPBEXHLevel1 3 2 2" xfId="958" xr:uid="{00000000-0005-0000-0000-000066020000}"/>
    <cellStyle name="SAPBEXHLevel1 3 3" xfId="662" xr:uid="{00000000-0005-0000-0000-000067020000}"/>
    <cellStyle name="SAPBEXHLevel1 3 3 2" xfId="1060" xr:uid="{00000000-0005-0000-0000-000068020000}"/>
    <cellStyle name="SAPBEXHLevel1 3 4" xfId="467" xr:uid="{00000000-0005-0000-0000-000069020000}"/>
    <cellStyle name="SAPBEXHLevel1 3 4 2" xfId="865" xr:uid="{00000000-0005-0000-0000-00006A020000}"/>
    <cellStyle name="SAPBEXHLevel1 4" xfId="558" xr:uid="{00000000-0005-0000-0000-00006B020000}"/>
    <cellStyle name="SAPBEXHLevel1 4 2" xfId="956" xr:uid="{00000000-0005-0000-0000-00006C020000}"/>
    <cellStyle name="SAPBEXHLevel1 5" xfId="497" xr:uid="{00000000-0005-0000-0000-00006D020000}"/>
    <cellStyle name="SAPBEXHLevel1 5 2" xfId="895" xr:uid="{00000000-0005-0000-0000-00006E020000}"/>
    <cellStyle name="SAPBEXHLevel1 6" xfId="745" xr:uid="{00000000-0005-0000-0000-00006F020000}"/>
    <cellStyle name="SAPBEXHLevel1 6 2" xfId="1140" xr:uid="{00000000-0005-0000-0000-000070020000}"/>
    <cellStyle name="SAPBEXHLevel1X" xfId="211" xr:uid="{00000000-0005-0000-0000-000071020000}"/>
    <cellStyle name="SAPBEXHLevel1X 2" xfId="561" xr:uid="{00000000-0005-0000-0000-000072020000}"/>
    <cellStyle name="SAPBEXHLevel1X 2 2" xfId="959" xr:uid="{00000000-0005-0000-0000-000073020000}"/>
    <cellStyle name="SAPBEXHLevel1X 3" xfId="494" xr:uid="{00000000-0005-0000-0000-000074020000}"/>
    <cellStyle name="SAPBEXHLevel1X 3 2" xfId="892" xr:uid="{00000000-0005-0000-0000-000075020000}"/>
    <cellStyle name="SAPBEXHLevel1X 4" xfId="461" xr:uid="{00000000-0005-0000-0000-000076020000}"/>
    <cellStyle name="SAPBEXHLevel1X 4 2" xfId="859" xr:uid="{00000000-0005-0000-0000-000077020000}"/>
    <cellStyle name="SAPBEXHLevel2" xfId="212" xr:uid="{00000000-0005-0000-0000-000078020000}"/>
    <cellStyle name="SAPBEXHLevel2 2" xfId="213" xr:uid="{00000000-0005-0000-0000-000079020000}"/>
    <cellStyle name="SAPBEXHLevel2 2 2" xfId="563" xr:uid="{00000000-0005-0000-0000-00007A020000}"/>
    <cellStyle name="SAPBEXHLevel2 2 2 2" xfId="961" xr:uid="{00000000-0005-0000-0000-00007B020000}"/>
    <cellStyle name="SAPBEXHLevel2 2 3" xfId="492" xr:uid="{00000000-0005-0000-0000-00007C020000}"/>
    <cellStyle name="SAPBEXHLevel2 2 3 2" xfId="890" xr:uid="{00000000-0005-0000-0000-00007D020000}"/>
    <cellStyle name="SAPBEXHLevel2 2 4" xfId="741" xr:uid="{00000000-0005-0000-0000-00007E020000}"/>
    <cellStyle name="SAPBEXHLevel2 2 4 2" xfId="1136" xr:uid="{00000000-0005-0000-0000-00007F020000}"/>
    <cellStyle name="SAPBEXHLevel2 3" xfId="214" xr:uid="{00000000-0005-0000-0000-000080020000}"/>
    <cellStyle name="SAPBEXHLevel2 3 2" xfId="564" xr:uid="{00000000-0005-0000-0000-000081020000}"/>
    <cellStyle name="SAPBEXHLevel2 3 2 2" xfId="962" xr:uid="{00000000-0005-0000-0000-000082020000}"/>
    <cellStyle name="SAPBEXHLevel2 3 3" xfId="491" xr:uid="{00000000-0005-0000-0000-000083020000}"/>
    <cellStyle name="SAPBEXHLevel2 3 3 2" xfId="889" xr:uid="{00000000-0005-0000-0000-000084020000}"/>
    <cellStyle name="SAPBEXHLevel2 3 4" xfId="712" xr:uid="{00000000-0005-0000-0000-000085020000}"/>
    <cellStyle name="SAPBEXHLevel2 3 4 2" xfId="1107" xr:uid="{00000000-0005-0000-0000-000086020000}"/>
    <cellStyle name="SAPBEXHLevel2 4" xfId="562" xr:uid="{00000000-0005-0000-0000-000087020000}"/>
    <cellStyle name="SAPBEXHLevel2 4 2" xfId="960" xr:uid="{00000000-0005-0000-0000-000088020000}"/>
    <cellStyle name="SAPBEXHLevel2 5" xfId="493" xr:uid="{00000000-0005-0000-0000-000089020000}"/>
    <cellStyle name="SAPBEXHLevel2 5 2" xfId="891" xr:uid="{00000000-0005-0000-0000-00008A020000}"/>
    <cellStyle name="SAPBEXHLevel2 6" xfId="680" xr:uid="{00000000-0005-0000-0000-00008B020000}"/>
    <cellStyle name="SAPBEXHLevel2 6 2" xfId="1078" xr:uid="{00000000-0005-0000-0000-00008C020000}"/>
    <cellStyle name="SAPBEXHLevel2X" xfId="215" xr:uid="{00000000-0005-0000-0000-00008D020000}"/>
    <cellStyle name="SAPBEXHLevel2X 2" xfId="565" xr:uid="{00000000-0005-0000-0000-00008E020000}"/>
    <cellStyle name="SAPBEXHLevel2X 2 2" xfId="963" xr:uid="{00000000-0005-0000-0000-00008F020000}"/>
    <cellStyle name="SAPBEXHLevel2X 3" xfId="490" xr:uid="{00000000-0005-0000-0000-000090020000}"/>
    <cellStyle name="SAPBEXHLevel2X 3 2" xfId="888" xr:uid="{00000000-0005-0000-0000-000091020000}"/>
    <cellStyle name="SAPBEXHLevel2X 4" xfId="623" xr:uid="{00000000-0005-0000-0000-000092020000}"/>
    <cellStyle name="SAPBEXHLevel2X 4 2" xfId="1021" xr:uid="{00000000-0005-0000-0000-000093020000}"/>
    <cellStyle name="SAPBEXHLevel3" xfId="216" xr:uid="{00000000-0005-0000-0000-000094020000}"/>
    <cellStyle name="SAPBEXHLevel3 2" xfId="217" xr:uid="{00000000-0005-0000-0000-000095020000}"/>
    <cellStyle name="SAPBEXHLevel3 2 2" xfId="567" xr:uid="{00000000-0005-0000-0000-000096020000}"/>
    <cellStyle name="SAPBEXHLevel3 2 2 2" xfId="965" xr:uid="{00000000-0005-0000-0000-000097020000}"/>
    <cellStyle name="SAPBEXHLevel3 2 3" xfId="660" xr:uid="{00000000-0005-0000-0000-000098020000}"/>
    <cellStyle name="SAPBEXHLevel3 2 3 2" xfId="1058" xr:uid="{00000000-0005-0000-0000-000099020000}"/>
    <cellStyle name="SAPBEXHLevel3 2 4" xfId="451" xr:uid="{00000000-0005-0000-0000-00009A020000}"/>
    <cellStyle name="SAPBEXHLevel3 2 4 2" xfId="849" xr:uid="{00000000-0005-0000-0000-00009B020000}"/>
    <cellStyle name="SAPBEXHLevel3 3" xfId="218" xr:uid="{00000000-0005-0000-0000-00009C020000}"/>
    <cellStyle name="SAPBEXHLevel3 3 2" xfId="568" xr:uid="{00000000-0005-0000-0000-00009D020000}"/>
    <cellStyle name="SAPBEXHLevel3 3 2 2" xfId="966" xr:uid="{00000000-0005-0000-0000-00009E020000}"/>
    <cellStyle name="SAPBEXHLevel3 3 3" xfId="664" xr:uid="{00000000-0005-0000-0000-00009F020000}"/>
    <cellStyle name="SAPBEXHLevel3 3 3 2" xfId="1062" xr:uid="{00000000-0005-0000-0000-0000A0020000}"/>
    <cellStyle name="SAPBEXHLevel3 3 4" xfId="466" xr:uid="{00000000-0005-0000-0000-0000A1020000}"/>
    <cellStyle name="SAPBEXHLevel3 3 4 2" xfId="864" xr:uid="{00000000-0005-0000-0000-0000A2020000}"/>
    <cellStyle name="SAPBEXHLevel3 4" xfId="566" xr:uid="{00000000-0005-0000-0000-0000A3020000}"/>
    <cellStyle name="SAPBEXHLevel3 4 2" xfId="964" xr:uid="{00000000-0005-0000-0000-0000A4020000}"/>
    <cellStyle name="SAPBEXHLevel3 5" xfId="489" xr:uid="{00000000-0005-0000-0000-0000A5020000}"/>
    <cellStyle name="SAPBEXHLevel3 5 2" xfId="887" xr:uid="{00000000-0005-0000-0000-0000A6020000}"/>
    <cellStyle name="SAPBEXHLevel3 6" xfId="742" xr:uid="{00000000-0005-0000-0000-0000A7020000}"/>
    <cellStyle name="SAPBEXHLevel3 6 2" xfId="1137" xr:uid="{00000000-0005-0000-0000-0000A8020000}"/>
    <cellStyle name="SAPBEXHLevel3X" xfId="219" xr:uid="{00000000-0005-0000-0000-0000A9020000}"/>
    <cellStyle name="SAPBEXHLevel3X 2" xfId="569" xr:uid="{00000000-0005-0000-0000-0000AA020000}"/>
    <cellStyle name="SAPBEXHLevel3X 2 2" xfId="967" xr:uid="{00000000-0005-0000-0000-0000AB020000}"/>
    <cellStyle name="SAPBEXHLevel3X 3" xfId="643" xr:uid="{00000000-0005-0000-0000-0000AC020000}"/>
    <cellStyle name="SAPBEXHLevel3X 3 2" xfId="1041" xr:uid="{00000000-0005-0000-0000-0000AD020000}"/>
    <cellStyle name="SAPBEXHLevel3X 4" xfId="716" xr:uid="{00000000-0005-0000-0000-0000AE020000}"/>
    <cellStyle name="SAPBEXHLevel3X 4 2" xfId="1111" xr:uid="{00000000-0005-0000-0000-0000AF020000}"/>
    <cellStyle name="SAPBEXinputData" xfId="220" xr:uid="{00000000-0005-0000-0000-0000B0020000}"/>
    <cellStyle name="SAPBEXItemHeader" xfId="221" xr:uid="{00000000-0005-0000-0000-0000B1020000}"/>
    <cellStyle name="SAPBEXItemHeader 2" xfId="571" xr:uid="{00000000-0005-0000-0000-0000B2020000}"/>
    <cellStyle name="SAPBEXItemHeader 2 2" xfId="969" xr:uid="{00000000-0005-0000-0000-0000B3020000}"/>
    <cellStyle name="SAPBEXItemHeader 3" xfId="668" xr:uid="{00000000-0005-0000-0000-0000B4020000}"/>
    <cellStyle name="SAPBEXItemHeader 3 2" xfId="1066" xr:uid="{00000000-0005-0000-0000-0000B5020000}"/>
    <cellStyle name="SAPBEXItemHeader 4" xfId="450" xr:uid="{00000000-0005-0000-0000-0000B6020000}"/>
    <cellStyle name="SAPBEXItemHeader 4 2" xfId="848" xr:uid="{00000000-0005-0000-0000-0000B7020000}"/>
    <cellStyle name="SAPBEXresData" xfId="222" xr:uid="{00000000-0005-0000-0000-0000B8020000}"/>
    <cellStyle name="SAPBEXresData 2" xfId="572" xr:uid="{00000000-0005-0000-0000-0000B9020000}"/>
    <cellStyle name="SAPBEXresData 2 2" xfId="970" xr:uid="{00000000-0005-0000-0000-0000BA020000}"/>
    <cellStyle name="SAPBEXresData 3" xfId="691" xr:uid="{00000000-0005-0000-0000-0000BB020000}"/>
    <cellStyle name="SAPBEXresData 3 2" xfId="1089" xr:uid="{00000000-0005-0000-0000-0000BC020000}"/>
    <cellStyle name="SAPBEXresData 4" xfId="613" xr:uid="{00000000-0005-0000-0000-0000BD020000}"/>
    <cellStyle name="SAPBEXresData 4 2" xfId="1011" xr:uid="{00000000-0005-0000-0000-0000BE020000}"/>
    <cellStyle name="SAPBEXresDataEmph" xfId="223" xr:uid="{00000000-0005-0000-0000-0000BF020000}"/>
    <cellStyle name="SAPBEXresItem" xfId="224" xr:uid="{00000000-0005-0000-0000-0000C0020000}"/>
    <cellStyle name="SAPBEXresItem 2" xfId="574" xr:uid="{00000000-0005-0000-0000-0000C1020000}"/>
    <cellStyle name="SAPBEXresItem 2 2" xfId="972" xr:uid="{00000000-0005-0000-0000-0000C2020000}"/>
    <cellStyle name="SAPBEXresItem 3" xfId="487" xr:uid="{00000000-0005-0000-0000-0000C3020000}"/>
    <cellStyle name="SAPBEXresItem 3 2" xfId="885" xr:uid="{00000000-0005-0000-0000-0000C4020000}"/>
    <cellStyle name="SAPBEXresItem 4" xfId="636" xr:uid="{00000000-0005-0000-0000-0000C5020000}"/>
    <cellStyle name="SAPBEXresItem 4 2" xfId="1034" xr:uid="{00000000-0005-0000-0000-0000C6020000}"/>
    <cellStyle name="SAPBEXresItemX" xfId="225" xr:uid="{00000000-0005-0000-0000-0000C7020000}"/>
    <cellStyle name="SAPBEXresItemX 2" xfId="575" xr:uid="{00000000-0005-0000-0000-0000C8020000}"/>
    <cellStyle name="SAPBEXresItemX 2 2" xfId="973" xr:uid="{00000000-0005-0000-0000-0000C9020000}"/>
    <cellStyle name="SAPBEXresItemX 3" xfId="671" xr:uid="{00000000-0005-0000-0000-0000CA020000}"/>
    <cellStyle name="SAPBEXresItemX 3 2" xfId="1069" xr:uid="{00000000-0005-0000-0000-0000CB020000}"/>
    <cellStyle name="SAPBEXresItemX 4" xfId="439" xr:uid="{00000000-0005-0000-0000-0000CC020000}"/>
    <cellStyle name="SAPBEXresItemX 4 2" xfId="837" xr:uid="{00000000-0005-0000-0000-0000CD020000}"/>
    <cellStyle name="SAPBEXstdData" xfId="226" xr:uid="{00000000-0005-0000-0000-0000CE020000}"/>
    <cellStyle name="SAPBEXstdData 2" xfId="227" xr:uid="{00000000-0005-0000-0000-0000CF020000}"/>
    <cellStyle name="SAPBEXstdData 2 2" xfId="577" xr:uid="{00000000-0005-0000-0000-0000D0020000}"/>
    <cellStyle name="SAPBEXstdData 2 2 2" xfId="975" xr:uid="{00000000-0005-0000-0000-0000D1020000}"/>
    <cellStyle name="SAPBEXstdData 2 3" xfId="644" xr:uid="{00000000-0005-0000-0000-0000D2020000}"/>
    <cellStyle name="SAPBEXstdData 2 3 2" xfId="1042" xr:uid="{00000000-0005-0000-0000-0000D3020000}"/>
    <cellStyle name="SAPBEXstdData 2 4" xfId="438" xr:uid="{00000000-0005-0000-0000-0000D4020000}"/>
    <cellStyle name="SAPBEXstdData 2 4 2" xfId="836" xr:uid="{00000000-0005-0000-0000-0000D5020000}"/>
    <cellStyle name="SAPBEXstdData 3" xfId="228" xr:uid="{00000000-0005-0000-0000-0000D6020000}"/>
    <cellStyle name="SAPBEXstdData 3 2" xfId="578" xr:uid="{00000000-0005-0000-0000-0000D7020000}"/>
    <cellStyle name="SAPBEXstdData 3 2 2" xfId="976" xr:uid="{00000000-0005-0000-0000-0000D8020000}"/>
    <cellStyle name="SAPBEXstdData 3 3" xfId="488" xr:uid="{00000000-0005-0000-0000-0000D9020000}"/>
    <cellStyle name="SAPBEXstdData 3 3 2" xfId="886" xr:uid="{00000000-0005-0000-0000-0000DA020000}"/>
    <cellStyle name="SAPBEXstdData 3 4" xfId="482" xr:uid="{00000000-0005-0000-0000-0000DB020000}"/>
    <cellStyle name="SAPBEXstdData 3 4 2" xfId="880" xr:uid="{00000000-0005-0000-0000-0000DC020000}"/>
    <cellStyle name="SAPBEXstdData 4" xfId="576" xr:uid="{00000000-0005-0000-0000-0000DD020000}"/>
    <cellStyle name="SAPBEXstdData 4 2" xfId="974" xr:uid="{00000000-0005-0000-0000-0000DE020000}"/>
    <cellStyle name="SAPBEXstdData 5" xfId="694" xr:uid="{00000000-0005-0000-0000-0000DF020000}"/>
    <cellStyle name="SAPBEXstdData 5 2" xfId="1092" xr:uid="{00000000-0005-0000-0000-0000E0020000}"/>
    <cellStyle name="SAPBEXstdData 6" xfId="661" xr:uid="{00000000-0005-0000-0000-0000E1020000}"/>
    <cellStyle name="SAPBEXstdData 6 2" xfId="1059" xr:uid="{00000000-0005-0000-0000-0000E2020000}"/>
    <cellStyle name="SAPBEXstdDataEmph" xfId="229" xr:uid="{00000000-0005-0000-0000-0000E3020000}"/>
    <cellStyle name="SAPBEXstdDataEmph 2" xfId="579" xr:uid="{00000000-0005-0000-0000-0000E4020000}"/>
    <cellStyle name="SAPBEXstdDataEmph 2 2" xfId="977" xr:uid="{00000000-0005-0000-0000-0000E5020000}"/>
    <cellStyle name="SAPBEXstdDataEmph 3" xfId="454" xr:uid="{00000000-0005-0000-0000-0000E6020000}"/>
    <cellStyle name="SAPBEXstdDataEmph 3 2" xfId="852" xr:uid="{00000000-0005-0000-0000-0000E7020000}"/>
    <cellStyle name="SAPBEXstdDataEmph 4" xfId="481" xr:uid="{00000000-0005-0000-0000-0000E8020000}"/>
    <cellStyle name="SAPBEXstdDataEmph 4 2" xfId="879" xr:uid="{00000000-0005-0000-0000-0000E9020000}"/>
    <cellStyle name="SAPBEXstdItem" xfId="230" xr:uid="{00000000-0005-0000-0000-0000EA020000}"/>
    <cellStyle name="SAPBEXstdItem 2" xfId="231" xr:uid="{00000000-0005-0000-0000-0000EB020000}"/>
    <cellStyle name="SAPBEXstdItem 2 2" xfId="581" xr:uid="{00000000-0005-0000-0000-0000EC020000}"/>
    <cellStyle name="SAPBEXstdItem 2 2 2" xfId="979" xr:uid="{00000000-0005-0000-0000-0000ED020000}"/>
    <cellStyle name="SAPBEXstdItem 2 3" xfId="484" xr:uid="{00000000-0005-0000-0000-0000EE020000}"/>
    <cellStyle name="SAPBEXstdItem 2 3 2" xfId="882" xr:uid="{00000000-0005-0000-0000-0000EF020000}"/>
    <cellStyle name="SAPBEXstdItem 2 4" xfId="479" xr:uid="{00000000-0005-0000-0000-0000F0020000}"/>
    <cellStyle name="SAPBEXstdItem 2 4 2" xfId="877" xr:uid="{00000000-0005-0000-0000-0000F1020000}"/>
    <cellStyle name="SAPBEXstdItem 3" xfId="232" xr:uid="{00000000-0005-0000-0000-0000F2020000}"/>
    <cellStyle name="SAPBEXstdItem 3 2" xfId="582" xr:uid="{00000000-0005-0000-0000-0000F3020000}"/>
    <cellStyle name="SAPBEXstdItem 3 2 2" xfId="980" xr:uid="{00000000-0005-0000-0000-0000F4020000}"/>
    <cellStyle name="SAPBEXstdItem 3 3" xfId="486" xr:uid="{00000000-0005-0000-0000-0000F5020000}"/>
    <cellStyle name="SAPBEXstdItem 3 3 2" xfId="884" xr:uid="{00000000-0005-0000-0000-0000F6020000}"/>
    <cellStyle name="SAPBEXstdItem 3 4" xfId="478" xr:uid="{00000000-0005-0000-0000-0000F7020000}"/>
    <cellStyle name="SAPBEXstdItem 3 4 2" xfId="876" xr:uid="{00000000-0005-0000-0000-0000F8020000}"/>
    <cellStyle name="SAPBEXstdItem 4" xfId="580" xr:uid="{00000000-0005-0000-0000-0000F9020000}"/>
    <cellStyle name="SAPBEXstdItem 4 2" xfId="978" xr:uid="{00000000-0005-0000-0000-0000FA020000}"/>
    <cellStyle name="SAPBEXstdItem 5" xfId="441" xr:uid="{00000000-0005-0000-0000-0000FB020000}"/>
    <cellStyle name="SAPBEXstdItem 5 2" xfId="839" xr:uid="{00000000-0005-0000-0000-0000FC020000}"/>
    <cellStyle name="SAPBEXstdItem 6" xfId="480" xr:uid="{00000000-0005-0000-0000-0000FD020000}"/>
    <cellStyle name="SAPBEXstdItem 6 2" xfId="878" xr:uid="{00000000-0005-0000-0000-0000FE020000}"/>
    <cellStyle name="SAPBEXstdItemX" xfId="233" xr:uid="{00000000-0005-0000-0000-0000FF020000}"/>
    <cellStyle name="SAPBEXstdItemX 2" xfId="583" xr:uid="{00000000-0005-0000-0000-000000030000}"/>
    <cellStyle name="SAPBEXstdItemX 2 2" xfId="981" xr:uid="{00000000-0005-0000-0000-000001030000}"/>
    <cellStyle name="SAPBEXstdItemX 3" xfId="485" xr:uid="{00000000-0005-0000-0000-000002030000}"/>
    <cellStyle name="SAPBEXstdItemX 3 2" xfId="883" xr:uid="{00000000-0005-0000-0000-000003030000}"/>
    <cellStyle name="SAPBEXstdItemX 4" xfId="635" xr:uid="{00000000-0005-0000-0000-000004030000}"/>
    <cellStyle name="SAPBEXstdItemX 4 2" xfId="1033" xr:uid="{00000000-0005-0000-0000-000005030000}"/>
    <cellStyle name="SAPBEXtitle" xfId="234" xr:uid="{00000000-0005-0000-0000-000006030000}"/>
    <cellStyle name="SAPBEXtitle 2" xfId="584" xr:uid="{00000000-0005-0000-0000-000007030000}"/>
    <cellStyle name="SAPBEXtitle 2 2" xfId="982" xr:uid="{00000000-0005-0000-0000-000008030000}"/>
    <cellStyle name="SAPBEXtitle 3" xfId="440" xr:uid="{00000000-0005-0000-0000-000009030000}"/>
    <cellStyle name="SAPBEXtitle 3 2" xfId="838" xr:uid="{00000000-0005-0000-0000-00000A030000}"/>
    <cellStyle name="SAPBEXtitle 4" xfId="647" xr:uid="{00000000-0005-0000-0000-00000B030000}"/>
    <cellStyle name="SAPBEXtitle 4 2" xfId="1045" xr:uid="{00000000-0005-0000-0000-00000C030000}"/>
    <cellStyle name="SAPBEXunassignedItem" xfId="235" xr:uid="{00000000-0005-0000-0000-00000D030000}"/>
    <cellStyle name="SAPBEXunassignedItem 2" xfId="236" xr:uid="{00000000-0005-0000-0000-00000E030000}"/>
    <cellStyle name="SAPBEXunassignedItem 3" xfId="237" xr:uid="{00000000-0005-0000-0000-00000F030000}"/>
    <cellStyle name="SAPBEXundefined" xfId="238" xr:uid="{00000000-0005-0000-0000-000010030000}"/>
    <cellStyle name="SAPBEXundefined 2" xfId="588" xr:uid="{00000000-0005-0000-0000-000011030000}"/>
    <cellStyle name="SAPBEXundefined 2 2" xfId="986" xr:uid="{00000000-0005-0000-0000-000012030000}"/>
    <cellStyle name="SAPBEXundefined 3" xfId="483" xr:uid="{00000000-0005-0000-0000-000013030000}"/>
    <cellStyle name="SAPBEXundefined 3 2" xfId="881" xr:uid="{00000000-0005-0000-0000-000014030000}"/>
    <cellStyle name="SAPBEXundefined 4" xfId="715" xr:uid="{00000000-0005-0000-0000-000015030000}"/>
    <cellStyle name="SAPBEXundefined 4 2" xfId="1110" xr:uid="{00000000-0005-0000-0000-000016030000}"/>
    <cellStyle name="Schlecht 2" xfId="239" xr:uid="{00000000-0005-0000-0000-000017030000}"/>
    <cellStyle name="Schlecht 2 2" xfId="240" xr:uid="{00000000-0005-0000-0000-000018030000}"/>
    <cellStyle name="Schlecht 3" xfId="241" xr:uid="{00000000-0005-0000-0000-000019030000}"/>
    <cellStyle name="Schlecht 4" xfId="242" xr:uid="{00000000-0005-0000-0000-00001A030000}"/>
    <cellStyle name="Sheet Title" xfId="243" xr:uid="{00000000-0005-0000-0000-00001B030000}"/>
    <cellStyle name="Standard" xfId="0" builtinId="0"/>
    <cellStyle name="Standard 10" xfId="12" xr:uid="{00000000-0005-0000-0000-00001D030000}"/>
    <cellStyle name="Standard 10 2" xfId="39" xr:uid="{00000000-0005-0000-0000-00001E030000}"/>
    <cellStyle name="Standard 10 2 2" xfId="245" xr:uid="{00000000-0005-0000-0000-00001F030000}"/>
    <cellStyle name="Standard 10 2 2 2" xfId="386" xr:uid="{00000000-0005-0000-0000-000020030000}"/>
    <cellStyle name="Standard 10 2 2 2 2" xfId="678" xr:uid="{00000000-0005-0000-0000-000021030000}"/>
    <cellStyle name="Standard 10 2 2 2 2 2" xfId="1076" xr:uid="{00000000-0005-0000-0000-000022030000}"/>
    <cellStyle name="Standard 10 2 2 2 3" xfId="809" xr:uid="{00000000-0005-0000-0000-000023030000}"/>
    <cellStyle name="Standard 10 2 2 3" xfId="595" xr:uid="{00000000-0005-0000-0000-000024030000}"/>
    <cellStyle name="Standard 10 2 2 3 2" xfId="993" xr:uid="{00000000-0005-0000-0000-000025030000}"/>
    <cellStyle name="Standard 10 2 2 4" xfId="770" xr:uid="{00000000-0005-0000-0000-000026030000}"/>
    <cellStyle name="Standard 10 2 3" xfId="332" xr:uid="{00000000-0005-0000-0000-000027030000}"/>
    <cellStyle name="Standard 10 3" xfId="244" xr:uid="{00000000-0005-0000-0000-000028030000}"/>
    <cellStyle name="Standard 10 3 2" xfId="385" xr:uid="{00000000-0005-0000-0000-000029030000}"/>
    <cellStyle name="Standard 10 3 2 2" xfId="677" xr:uid="{00000000-0005-0000-0000-00002A030000}"/>
    <cellStyle name="Standard 10 3 2 2 2" xfId="1075" xr:uid="{00000000-0005-0000-0000-00002B030000}"/>
    <cellStyle name="Standard 10 3 2 3" xfId="808" xr:uid="{00000000-0005-0000-0000-00002C030000}"/>
    <cellStyle name="Standard 10 3 3" xfId="594" xr:uid="{00000000-0005-0000-0000-00002D030000}"/>
    <cellStyle name="Standard 10 3 3 2" xfId="992" xr:uid="{00000000-0005-0000-0000-00002E030000}"/>
    <cellStyle name="Standard 10 3 4" xfId="769" xr:uid="{00000000-0005-0000-0000-00002F030000}"/>
    <cellStyle name="Standard 10 4" xfId="322" xr:uid="{00000000-0005-0000-0000-000030030000}"/>
    <cellStyle name="Standard 11" xfId="13" xr:uid="{00000000-0005-0000-0000-000031030000}"/>
    <cellStyle name="Standard 11 2" xfId="40" xr:uid="{00000000-0005-0000-0000-000032030000}"/>
    <cellStyle name="Standard 11 2 2" xfId="333" xr:uid="{00000000-0005-0000-0000-000033030000}"/>
    <cellStyle name="Standard 11 2 2 2" xfId="416" xr:uid="{00000000-0005-0000-0000-000034030000}"/>
    <cellStyle name="Standard 11 2 3" xfId="380" xr:uid="{00000000-0005-0000-0000-000035030000}"/>
    <cellStyle name="Standard 11 3" xfId="246" xr:uid="{00000000-0005-0000-0000-000036030000}"/>
    <cellStyle name="Standard 11 4" xfId="323" xr:uid="{00000000-0005-0000-0000-000037030000}"/>
    <cellStyle name="Standard 11 4 2" xfId="411" xr:uid="{00000000-0005-0000-0000-000038030000}"/>
    <cellStyle name="Standard 11 5" xfId="373" xr:uid="{00000000-0005-0000-0000-000039030000}"/>
    <cellStyle name="Standard 11 5 2" xfId="365" xr:uid="{00000000-0005-0000-0000-00003A030000}"/>
    <cellStyle name="Standard 12" xfId="14" xr:uid="{00000000-0005-0000-0000-00003B030000}"/>
    <cellStyle name="Standard 12 2" xfId="247" xr:uid="{00000000-0005-0000-0000-00003C030000}"/>
    <cellStyle name="Standard 12 3" xfId="324" xr:uid="{00000000-0005-0000-0000-00003D030000}"/>
    <cellStyle name="Standard 12 3 2" xfId="412" xr:uid="{00000000-0005-0000-0000-00003E030000}"/>
    <cellStyle name="Standard 12 3 2 2" xfId="693" xr:uid="{00000000-0005-0000-0000-00003F030000}"/>
    <cellStyle name="Standard 12 3 2 2 2" xfId="1091" xr:uid="{00000000-0005-0000-0000-000040030000}"/>
    <cellStyle name="Standard 12 3 2 3" xfId="823" xr:uid="{00000000-0005-0000-0000-000041030000}"/>
    <cellStyle name="Standard 12 3 3" xfId="640" xr:uid="{00000000-0005-0000-0000-000042030000}"/>
    <cellStyle name="Standard 12 3 3 2" xfId="1038" xr:uid="{00000000-0005-0000-0000-000043030000}"/>
    <cellStyle name="Standard 12 3 4" xfId="784" xr:uid="{00000000-0005-0000-0000-000044030000}"/>
    <cellStyle name="Standard 12 4" xfId="374" xr:uid="{00000000-0005-0000-0000-000045030000}"/>
    <cellStyle name="Standard 12 4 2" xfId="670" xr:uid="{00000000-0005-0000-0000-000046030000}"/>
    <cellStyle name="Standard 12 4 2 2" xfId="1068" xr:uid="{00000000-0005-0000-0000-000047030000}"/>
    <cellStyle name="Standard 12 4 3" xfId="800" xr:uid="{00000000-0005-0000-0000-000048030000}"/>
    <cellStyle name="Standard 12 5" xfId="445" xr:uid="{00000000-0005-0000-0000-000049030000}"/>
    <cellStyle name="Standard 12 5 2" xfId="843" xr:uid="{00000000-0005-0000-0000-00004A030000}"/>
    <cellStyle name="Standard 12 6" xfId="761" xr:uid="{00000000-0005-0000-0000-00004B030000}"/>
    <cellStyle name="Standard 13" xfId="42" xr:uid="{00000000-0005-0000-0000-00004C030000}"/>
    <cellStyle name="Standard 13 2" xfId="248" xr:uid="{00000000-0005-0000-0000-00004D030000}"/>
    <cellStyle name="Standard 13 3" xfId="335" xr:uid="{00000000-0005-0000-0000-00004E030000}"/>
    <cellStyle name="Standard 13 3 2" xfId="418" xr:uid="{00000000-0005-0000-0000-00004F030000}"/>
    <cellStyle name="Standard 13 4" xfId="382" xr:uid="{00000000-0005-0000-0000-000050030000}"/>
    <cellStyle name="Standard 14" xfId="78" xr:uid="{00000000-0005-0000-0000-000051030000}"/>
    <cellStyle name="Standard 14 2" xfId="342" xr:uid="{00000000-0005-0000-0000-000052030000}"/>
    <cellStyle name="Standard 15" xfId="80" xr:uid="{00000000-0005-0000-0000-000053030000}"/>
    <cellStyle name="Standard 16" xfId="82" xr:uid="{00000000-0005-0000-0000-000054030000}"/>
    <cellStyle name="Standard 16 2" xfId="384" xr:uid="{00000000-0005-0000-0000-000055030000}"/>
    <cellStyle name="Standard 16 2 2" xfId="676" xr:uid="{00000000-0005-0000-0000-000056030000}"/>
    <cellStyle name="Standard 16 2 2 2" xfId="1074" xr:uid="{00000000-0005-0000-0000-000057030000}"/>
    <cellStyle name="Standard 16 2 3" xfId="807" xr:uid="{00000000-0005-0000-0000-000058030000}"/>
    <cellStyle name="Standard 16 3" xfId="465" xr:uid="{00000000-0005-0000-0000-000059030000}"/>
    <cellStyle name="Standard 16 3 2" xfId="863" xr:uid="{00000000-0005-0000-0000-00005A030000}"/>
    <cellStyle name="Standard 16 4" xfId="768" xr:uid="{00000000-0005-0000-0000-00005B030000}"/>
    <cellStyle name="Standard 17" xfId="354" xr:uid="{00000000-0005-0000-0000-00005C030000}"/>
    <cellStyle name="Standard 17 2" xfId="430" xr:uid="{00000000-0005-0000-0000-00005D030000}"/>
    <cellStyle name="Standard 17 2 2" xfId="701" xr:uid="{00000000-0005-0000-0000-00005E030000}"/>
    <cellStyle name="Standard 17 2 2 2" xfId="1099" xr:uid="{00000000-0005-0000-0000-00005F030000}"/>
    <cellStyle name="Standard 17 2 3" xfId="828" xr:uid="{00000000-0005-0000-0000-000060030000}"/>
    <cellStyle name="Standard 17 3" xfId="657" xr:uid="{00000000-0005-0000-0000-000061030000}"/>
    <cellStyle name="Standard 17 3 2" xfId="1055" xr:uid="{00000000-0005-0000-0000-000062030000}"/>
    <cellStyle name="Standard 17 4" xfId="789" xr:uid="{00000000-0005-0000-0000-000063030000}"/>
    <cellStyle name="Standard 18" xfId="355" xr:uid="{00000000-0005-0000-0000-000064030000}"/>
    <cellStyle name="Standard 18 2" xfId="431" xr:uid="{00000000-0005-0000-0000-000065030000}"/>
    <cellStyle name="Standard 18 2 2" xfId="702" xr:uid="{00000000-0005-0000-0000-000066030000}"/>
    <cellStyle name="Standard 18 2 2 2" xfId="1100" xr:uid="{00000000-0005-0000-0000-000067030000}"/>
    <cellStyle name="Standard 18 2 3" xfId="829" xr:uid="{00000000-0005-0000-0000-000068030000}"/>
    <cellStyle name="Standard 18 3" xfId="658" xr:uid="{00000000-0005-0000-0000-000069030000}"/>
    <cellStyle name="Standard 18 3 2" xfId="1056" xr:uid="{00000000-0005-0000-0000-00006A030000}"/>
    <cellStyle name="Standard 18 4" xfId="790" xr:uid="{00000000-0005-0000-0000-00006B030000}"/>
    <cellStyle name="Standard 19" xfId="356" xr:uid="{00000000-0005-0000-0000-00006C030000}"/>
    <cellStyle name="Standard 2" xfId="15" xr:uid="{00000000-0005-0000-0000-00006D030000}"/>
    <cellStyle name="Standard 2 10" xfId="249" xr:uid="{00000000-0005-0000-0000-00006E030000}"/>
    <cellStyle name="Standard 2 11" xfId="250" xr:uid="{00000000-0005-0000-0000-00006F030000}"/>
    <cellStyle name="Standard 2 2" xfId="16" xr:uid="{00000000-0005-0000-0000-000070030000}"/>
    <cellStyle name="Standard 2 2 2" xfId="17" xr:uid="{00000000-0005-0000-0000-000071030000}"/>
    <cellStyle name="Standard 2 2 2 2" xfId="253" xr:uid="{00000000-0005-0000-0000-000072030000}"/>
    <cellStyle name="Standard 2 2 2 3" xfId="252" xr:uid="{00000000-0005-0000-0000-000073030000}"/>
    <cellStyle name="Standard 2 2 3" xfId="254" xr:uid="{00000000-0005-0000-0000-000074030000}"/>
    <cellStyle name="Standard 2 2 4" xfId="251" xr:uid="{00000000-0005-0000-0000-000075030000}"/>
    <cellStyle name="Standard 2 2_EEG-Vergütungen und vNNE" xfId="255" xr:uid="{00000000-0005-0000-0000-000076030000}"/>
    <cellStyle name="Standard 2 3" xfId="18" xr:uid="{00000000-0005-0000-0000-000077030000}"/>
    <cellStyle name="Standard 2 3 2" xfId="257" xr:uid="{00000000-0005-0000-0000-000078030000}"/>
    <cellStyle name="Standard 2 3 3" xfId="256" xr:uid="{00000000-0005-0000-0000-000079030000}"/>
    <cellStyle name="Standard 2 4" xfId="43" xr:uid="{00000000-0005-0000-0000-00007A030000}"/>
    <cellStyle name="Standard 2 4 2" xfId="258" xr:uid="{00000000-0005-0000-0000-00007B030000}"/>
    <cellStyle name="Standard 2 4 3" xfId="336" xr:uid="{00000000-0005-0000-0000-00007C030000}"/>
    <cellStyle name="Standard 2 5" xfId="79" xr:uid="{00000000-0005-0000-0000-00007D030000}"/>
    <cellStyle name="Standard 2 5 2" xfId="259" xr:uid="{00000000-0005-0000-0000-00007E030000}"/>
    <cellStyle name="Standard 2 5 3" xfId="343" xr:uid="{00000000-0005-0000-0000-00007F030000}"/>
    <cellStyle name="Standard 2 5 3 2" xfId="419" xr:uid="{00000000-0005-0000-0000-000080030000}"/>
    <cellStyle name="Standard 2 5 3 2 2" xfId="698" xr:uid="{00000000-0005-0000-0000-000081030000}"/>
    <cellStyle name="Standard 2 5 3 2 2 2" xfId="1096" xr:uid="{00000000-0005-0000-0000-000082030000}"/>
    <cellStyle name="Standard 2 5 3 2 3" xfId="827" xr:uid="{00000000-0005-0000-0000-000083030000}"/>
    <cellStyle name="Standard 2 5 3 3" xfId="652" xr:uid="{00000000-0005-0000-0000-000084030000}"/>
    <cellStyle name="Standard 2 5 3 3 2" xfId="1050" xr:uid="{00000000-0005-0000-0000-000085030000}"/>
    <cellStyle name="Standard 2 5 3 4" xfId="788" xr:uid="{00000000-0005-0000-0000-000086030000}"/>
    <cellStyle name="Standard 2 5 4" xfId="383" xr:uid="{00000000-0005-0000-0000-000087030000}"/>
    <cellStyle name="Standard 2 5 4 2" xfId="675" xr:uid="{00000000-0005-0000-0000-000088030000}"/>
    <cellStyle name="Standard 2 5 4 2 2" xfId="1073" xr:uid="{00000000-0005-0000-0000-000089030000}"/>
    <cellStyle name="Standard 2 5 4 3" xfId="806" xr:uid="{00000000-0005-0000-0000-00008A030000}"/>
    <cellStyle name="Standard 2 5 5" xfId="463" xr:uid="{00000000-0005-0000-0000-00008B030000}"/>
    <cellStyle name="Standard 2 5 5 2" xfId="861" xr:uid="{00000000-0005-0000-0000-00008C030000}"/>
    <cellStyle name="Standard 2 5 6" xfId="767" xr:uid="{00000000-0005-0000-0000-00008D030000}"/>
    <cellStyle name="Standard 2 6" xfId="260" xr:uid="{00000000-0005-0000-0000-00008E030000}"/>
    <cellStyle name="Standard 2 7" xfId="261" xr:uid="{00000000-0005-0000-0000-00008F030000}"/>
    <cellStyle name="Standard 2 8" xfId="262" xr:uid="{00000000-0005-0000-0000-000090030000}"/>
    <cellStyle name="Standard 2 9" xfId="263" xr:uid="{00000000-0005-0000-0000-000091030000}"/>
    <cellStyle name="Standard 20" xfId="706" xr:uid="{00000000-0005-0000-0000-000092030000}"/>
    <cellStyle name="Standard 20 2" xfId="1104" xr:uid="{00000000-0005-0000-0000-000093030000}"/>
    <cellStyle name="Standard 21" xfId="707" xr:uid="{00000000-0005-0000-0000-000094030000}"/>
    <cellStyle name="Standard 22" xfId="709" xr:uid="{00000000-0005-0000-0000-000095030000}"/>
    <cellStyle name="Standard 23" xfId="708" xr:uid="{00000000-0005-0000-0000-000096030000}"/>
    <cellStyle name="Standard 24" xfId="710" xr:uid="{00000000-0005-0000-0000-000097030000}"/>
    <cellStyle name="Standard 24 2" xfId="1105" xr:uid="{00000000-0005-0000-0000-000098030000}"/>
    <cellStyle name="Standard 3" xfId="19" xr:uid="{00000000-0005-0000-0000-000099030000}"/>
    <cellStyle name="Standard 3 2" xfId="20" xr:uid="{00000000-0005-0000-0000-00009A030000}"/>
    <cellStyle name="Standard 3 2 2" xfId="266" xr:uid="{00000000-0005-0000-0000-00009B030000}"/>
    <cellStyle name="Standard 3 2 3" xfId="265" xr:uid="{00000000-0005-0000-0000-00009C030000}"/>
    <cellStyle name="Standard 3 3" xfId="267" xr:uid="{00000000-0005-0000-0000-00009D030000}"/>
    <cellStyle name="Standard 3 3 2" xfId="268" xr:uid="{00000000-0005-0000-0000-00009E030000}"/>
    <cellStyle name="Standard 3 4" xfId="269" xr:uid="{00000000-0005-0000-0000-00009F030000}"/>
    <cellStyle name="Standard 3 4 2" xfId="344" xr:uid="{00000000-0005-0000-0000-0000A0030000}"/>
    <cellStyle name="Standard 3 4 2 2" xfId="420" xr:uid="{00000000-0005-0000-0000-0000A1030000}"/>
    <cellStyle name="Standard 3 4 3" xfId="387" xr:uid="{00000000-0005-0000-0000-0000A2030000}"/>
    <cellStyle name="Standard 3 5" xfId="270" xr:uid="{00000000-0005-0000-0000-0000A3030000}"/>
    <cellStyle name="Standard 3 5 2" xfId="345" xr:uid="{00000000-0005-0000-0000-0000A4030000}"/>
    <cellStyle name="Standard 3 5 2 2" xfId="421" xr:uid="{00000000-0005-0000-0000-0000A5030000}"/>
    <cellStyle name="Standard 3 5 3" xfId="388" xr:uid="{00000000-0005-0000-0000-0000A6030000}"/>
    <cellStyle name="Standard 3 6" xfId="271" xr:uid="{00000000-0005-0000-0000-0000A7030000}"/>
    <cellStyle name="Standard 3 7" xfId="264" xr:uid="{00000000-0005-0000-0000-0000A8030000}"/>
    <cellStyle name="Standard 3 8" xfId="360" xr:uid="{00000000-0005-0000-0000-0000A9030000}"/>
    <cellStyle name="Standard 4" xfId="21" xr:uid="{00000000-0005-0000-0000-0000AA030000}"/>
    <cellStyle name="Standard 4 2" xfId="22" xr:uid="{00000000-0005-0000-0000-0000AB030000}"/>
    <cellStyle name="Standard 4 2 2" xfId="274" xr:uid="{00000000-0005-0000-0000-0000AC030000}"/>
    <cellStyle name="Standard 4 2 2 2" xfId="348" xr:uid="{00000000-0005-0000-0000-0000AD030000}"/>
    <cellStyle name="Standard 4 2 2 2 2" xfId="424" xr:uid="{00000000-0005-0000-0000-0000AE030000}"/>
    <cellStyle name="Standard 4 2 2 3" xfId="391" xr:uid="{00000000-0005-0000-0000-0000AF030000}"/>
    <cellStyle name="Standard 4 2 3" xfId="273" xr:uid="{00000000-0005-0000-0000-0000B0030000}"/>
    <cellStyle name="Standard 4 2 3 2" xfId="347" xr:uid="{00000000-0005-0000-0000-0000B1030000}"/>
    <cellStyle name="Standard 4 2 3 2 2" xfId="423" xr:uid="{00000000-0005-0000-0000-0000B2030000}"/>
    <cellStyle name="Standard 4 2 3 3" xfId="390" xr:uid="{00000000-0005-0000-0000-0000B3030000}"/>
    <cellStyle name="Standard 4 2 4" xfId="325" xr:uid="{00000000-0005-0000-0000-0000B4030000}"/>
    <cellStyle name="Standard 4 3" xfId="23" xr:uid="{00000000-0005-0000-0000-0000B5030000}"/>
    <cellStyle name="Standard 4 3 2" xfId="275" xr:uid="{00000000-0005-0000-0000-0000B6030000}"/>
    <cellStyle name="Standard 4 3 2 2" xfId="349" xr:uid="{00000000-0005-0000-0000-0000B7030000}"/>
    <cellStyle name="Standard 4 3 2 2 2" xfId="425" xr:uid="{00000000-0005-0000-0000-0000B8030000}"/>
    <cellStyle name="Standard 4 3 2 3" xfId="392" xr:uid="{00000000-0005-0000-0000-0000B9030000}"/>
    <cellStyle name="Standard 4 3 3" xfId="326" xr:uid="{00000000-0005-0000-0000-0000BA030000}"/>
    <cellStyle name="Standard 4 4" xfId="276" xr:uid="{00000000-0005-0000-0000-0000BB030000}"/>
    <cellStyle name="Standard 4 4 2" xfId="350" xr:uid="{00000000-0005-0000-0000-0000BC030000}"/>
    <cellStyle name="Standard 4 4 2 2" xfId="426" xr:uid="{00000000-0005-0000-0000-0000BD030000}"/>
    <cellStyle name="Standard 4 4 3" xfId="393" xr:uid="{00000000-0005-0000-0000-0000BE030000}"/>
    <cellStyle name="Standard 4 5" xfId="277" xr:uid="{00000000-0005-0000-0000-0000BF030000}"/>
    <cellStyle name="Standard 4 6" xfId="272" xr:uid="{00000000-0005-0000-0000-0000C0030000}"/>
    <cellStyle name="Standard 4 6 2" xfId="346" xr:uid="{00000000-0005-0000-0000-0000C1030000}"/>
    <cellStyle name="Standard 4 6 2 2" xfId="422" xr:uid="{00000000-0005-0000-0000-0000C2030000}"/>
    <cellStyle name="Standard 4 6 3" xfId="389" xr:uid="{00000000-0005-0000-0000-0000C3030000}"/>
    <cellStyle name="Standard 4 7" xfId="361" xr:uid="{00000000-0005-0000-0000-0000C4030000}"/>
    <cellStyle name="Standard 4 7 2" xfId="432" xr:uid="{00000000-0005-0000-0000-0000C5030000}"/>
    <cellStyle name="Standard 4 7 2 2" xfId="703" xr:uid="{00000000-0005-0000-0000-0000C6030000}"/>
    <cellStyle name="Standard 4 7 2 2 2" xfId="1101" xr:uid="{00000000-0005-0000-0000-0000C7030000}"/>
    <cellStyle name="Standard 4 7 2 3" xfId="830" xr:uid="{00000000-0005-0000-0000-0000C8030000}"/>
    <cellStyle name="Standard 4 7 3" xfId="663" xr:uid="{00000000-0005-0000-0000-0000C9030000}"/>
    <cellStyle name="Standard 4 7 3 2" xfId="1061" xr:uid="{00000000-0005-0000-0000-0000CA030000}"/>
    <cellStyle name="Standard 4 7 4" xfId="791" xr:uid="{00000000-0005-0000-0000-0000CB030000}"/>
    <cellStyle name="Standard 5" xfId="24" xr:uid="{00000000-0005-0000-0000-0000CC030000}"/>
    <cellStyle name="Standard 5 2" xfId="279" xr:uid="{00000000-0005-0000-0000-0000CD030000}"/>
    <cellStyle name="Standard 5 2 2" xfId="280" xr:uid="{00000000-0005-0000-0000-0000CE030000}"/>
    <cellStyle name="Standard 5 3" xfId="281" xr:uid="{00000000-0005-0000-0000-0000CF030000}"/>
    <cellStyle name="Standard 5 4" xfId="278" xr:uid="{00000000-0005-0000-0000-0000D0030000}"/>
    <cellStyle name="Standard 5 4 2" xfId="351" xr:uid="{00000000-0005-0000-0000-0000D1030000}"/>
    <cellStyle name="Standard 5 4 2 2" xfId="427" xr:uid="{00000000-0005-0000-0000-0000D2030000}"/>
    <cellStyle name="Standard 5 4 3" xfId="394" xr:uid="{00000000-0005-0000-0000-0000D3030000}"/>
    <cellStyle name="Standard 6" xfId="25" xr:uid="{00000000-0005-0000-0000-0000D4030000}"/>
    <cellStyle name="Standard 6 2" xfId="283" xr:uid="{00000000-0005-0000-0000-0000D5030000}"/>
    <cellStyle name="Standard 6 2 2" xfId="395" xr:uid="{00000000-0005-0000-0000-0000D6030000}"/>
    <cellStyle name="Standard 6 2 2 2" xfId="684" xr:uid="{00000000-0005-0000-0000-0000D7030000}"/>
    <cellStyle name="Standard 6 2 2 2 2" xfId="1082" xr:uid="{00000000-0005-0000-0000-0000D8030000}"/>
    <cellStyle name="Standard 6 2 2 3" xfId="810" xr:uid="{00000000-0005-0000-0000-0000D9030000}"/>
    <cellStyle name="Standard 6 2 3" xfId="622" xr:uid="{00000000-0005-0000-0000-0000DA030000}"/>
    <cellStyle name="Standard 6 2 3 2" xfId="1020" xr:uid="{00000000-0005-0000-0000-0000DB030000}"/>
    <cellStyle name="Standard 6 2 4" xfId="771" xr:uid="{00000000-0005-0000-0000-0000DC030000}"/>
    <cellStyle name="Standard 6 3" xfId="284" xr:uid="{00000000-0005-0000-0000-0000DD030000}"/>
    <cellStyle name="Standard 6 4" xfId="282" xr:uid="{00000000-0005-0000-0000-0000DE030000}"/>
    <cellStyle name="Standard 7" xfId="26" xr:uid="{00000000-0005-0000-0000-0000DF030000}"/>
    <cellStyle name="Standard 7 2" xfId="286" xr:uid="{00000000-0005-0000-0000-0000E0030000}"/>
    <cellStyle name="Standard 7 2 2" xfId="353" xr:uid="{00000000-0005-0000-0000-0000E1030000}"/>
    <cellStyle name="Standard 7 2 2 2" xfId="429" xr:uid="{00000000-0005-0000-0000-0000E2030000}"/>
    <cellStyle name="Standard 7 2 3" xfId="397" xr:uid="{00000000-0005-0000-0000-0000E3030000}"/>
    <cellStyle name="Standard 7 3" xfId="287" xr:uid="{00000000-0005-0000-0000-0000E4030000}"/>
    <cellStyle name="Standard 7 3 2" xfId="398" xr:uid="{00000000-0005-0000-0000-0000E5030000}"/>
    <cellStyle name="Standard 7 3 2 2" xfId="686" xr:uid="{00000000-0005-0000-0000-0000E6030000}"/>
    <cellStyle name="Standard 7 3 2 2 2" xfId="1084" xr:uid="{00000000-0005-0000-0000-0000E7030000}"/>
    <cellStyle name="Standard 7 3 2 3" xfId="811" xr:uid="{00000000-0005-0000-0000-0000E8030000}"/>
    <cellStyle name="Standard 7 3 3" xfId="625" xr:uid="{00000000-0005-0000-0000-0000E9030000}"/>
    <cellStyle name="Standard 7 3 3 2" xfId="1023" xr:uid="{00000000-0005-0000-0000-0000EA030000}"/>
    <cellStyle name="Standard 7 3 4" xfId="772" xr:uid="{00000000-0005-0000-0000-0000EB030000}"/>
    <cellStyle name="Standard 7 4" xfId="285" xr:uid="{00000000-0005-0000-0000-0000EC030000}"/>
    <cellStyle name="Standard 7 4 2" xfId="352" xr:uid="{00000000-0005-0000-0000-0000ED030000}"/>
    <cellStyle name="Standard 7 4 2 2" xfId="428" xr:uid="{00000000-0005-0000-0000-0000EE030000}"/>
    <cellStyle name="Standard 7 4 3" xfId="396" xr:uid="{00000000-0005-0000-0000-0000EF030000}"/>
    <cellStyle name="Standard 7 5" xfId="327" xr:uid="{00000000-0005-0000-0000-0000F0030000}"/>
    <cellStyle name="Standard 8" xfId="27" xr:uid="{00000000-0005-0000-0000-0000F1030000}"/>
    <cellStyle name="Standard 8 2" xfId="289" xr:uid="{00000000-0005-0000-0000-0000F2030000}"/>
    <cellStyle name="Standard 8 2 2" xfId="399" xr:uid="{00000000-0005-0000-0000-0000F3030000}"/>
    <cellStyle name="Standard 8 2 2 2" xfId="687" xr:uid="{00000000-0005-0000-0000-0000F4030000}"/>
    <cellStyle name="Standard 8 2 2 2 2" xfId="1085" xr:uid="{00000000-0005-0000-0000-0000F5030000}"/>
    <cellStyle name="Standard 8 2 2 3" xfId="812" xr:uid="{00000000-0005-0000-0000-0000F6030000}"/>
    <cellStyle name="Standard 8 2 3" xfId="626" xr:uid="{00000000-0005-0000-0000-0000F7030000}"/>
    <cellStyle name="Standard 8 2 3 2" xfId="1024" xr:uid="{00000000-0005-0000-0000-0000F8030000}"/>
    <cellStyle name="Standard 8 2 4" xfId="773" xr:uid="{00000000-0005-0000-0000-0000F9030000}"/>
    <cellStyle name="Standard 8 3" xfId="290" xr:uid="{00000000-0005-0000-0000-0000FA030000}"/>
    <cellStyle name="Standard 8 4" xfId="288" xr:uid="{00000000-0005-0000-0000-0000FB030000}"/>
    <cellStyle name="Standard 9" xfId="28" xr:uid="{00000000-0005-0000-0000-0000FC030000}"/>
    <cellStyle name="Standard 9 2" xfId="292" xr:uid="{00000000-0005-0000-0000-0000FD030000}"/>
    <cellStyle name="Standard 9 2 2" xfId="293" xr:uid="{00000000-0005-0000-0000-0000FE030000}"/>
    <cellStyle name="Standard 9 3" xfId="294" xr:uid="{00000000-0005-0000-0000-0000FF030000}"/>
    <cellStyle name="Standard 9 3 2" xfId="401" xr:uid="{00000000-0005-0000-0000-000000040000}"/>
    <cellStyle name="Standard 9 3 2 2" xfId="689" xr:uid="{00000000-0005-0000-0000-000001040000}"/>
    <cellStyle name="Standard 9 3 2 2 2" xfId="1087" xr:uid="{00000000-0005-0000-0000-000002040000}"/>
    <cellStyle name="Standard 9 3 2 3" xfId="814" xr:uid="{00000000-0005-0000-0000-000003040000}"/>
    <cellStyle name="Standard 9 3 3" xfId="628" xr:uid="{00000000-0005-0000-0000-000004040000}"/>
    <cellStyle name="Standard 9 3 3 2" xfId="1026" xr:uid="{00000000-0005-0000-0000-000005040000}"/>
    <cellStyle name="Standard 9 3 4" xfId="775" xr:uid="{00000000-0005-0000-0000-000006040000}"/>
    <cellStyle name="Standard 9 4" xfId="295" xr:uid="{00000000-0005-0000-0000-000007040000}"/>
    <cellStyle name="Standard 9 4 2" xfId="402" xr:uid="{00000000-0005-0000-0000-000008040000}"/>
    <cellStyle name="Standard 9 4 2 2" xfId="690" xr:uid="{00000000-0005-0000-0000-000009040000}"/>
    <cellStyle name="Standard 9 4 2 2 2" xfId="1088" xr:uid="{00000000-0005-0000-0000-00000A040000}"/>
    <cellStyle name="Standard 9 4 2 3" xfId="815" xr:uid="{00000000-0005-0000-0000-00000B040000}"/>
    <cellStyle name="Standard 9 4 3" xfId="629" xr:uid="{00000000-0005-0000-0000-00000C040000}"/>
    <cellStyle name="Standard 9 4 3 2" xfId="1027" xr:uid="{00000000-0005-0000-0000-00000D040000}"/>
    <cellStyle name="Standard 9 4 4" xfId="776" xr:uid="{00000000-0005-0000-0000-00000E040000}"/>
    <cellStyle name="Standard 9 5" xfId="291" xr:uid="{00000000-0005-0000-0000-00000F040000}"/>
    <cellStyle name="Standard 9 5 2" xfId="400" xr:uid="{00000000-0005-0000-0000-000010040000}"/>
    <cellStyle name="Standard 9 5 2 2" xfId="688" xr:uid="{00000000-0005-0000-0000-000011040000}"/>
    <cellStyle name="Standard 9 5 2 2 2" xfId="1086" xr:uid="{00000000-0005-0000-0000-000012040000}"/>
    <cellStyle name="Standard 9 5 2 3" xfId="813" xr:uid="{00000000-0005-0000-0000-000013040000}"/>
    <cellStyle name="Standard 9 5 3" xfId="627" xr:uid="{00000000-0005-0000-0000-000014040000}"/>
    <cellStyle name="Standard 9 5 3 2" xfId="1025" xr:uid="{00000000-0005-0000-0000-000015040000}"/>
    <cellStyle name="Standard 9 5 4" xfId="774" xr:uid="{00000000-0005-0000-0000-000016040000}"/>
    <cellStyle name="Tabelle Text 10" xfId="49" xr:uid="{00000000-0005-0000-0000-000017040000}"/>
    <cellStyle name="Tabelle Text 10 2" xfId="337" xr:uid="{00000000-0005-0000-0000-000018040000}"/>
    <cellStyle name="Tabelle Text 10 Z" xfId="50" xr:uid="{00000000-0005-0000-0000-000019040000}"/>
    <cellStyle name="Tabelle Text 10 Z 2" xfId="338" xr:uid="{00000000-0005-0000-0000-00001A040000}"/>
    <cellStyle name="Tabelle Text 11" xfId="51" xr:uid="{00000000-0005-0000-0000-00001B040000}"/>
    <cellStyle name="Tabelle Text 11 Z" xfId="52" xr:uid="{00000000-0005-0000-0000-00001C040000}"/>
    <cellStyle name="Tabelle Text 12" xfId="53" xr:uid="{00000000-0005-0000-0000-00001D040000}"/>
    <cellStyle name="Tabelle Text 12 Z" xfId="54" xr:uid="{00000000-0005-0000-0000-00001E040000}"/>
    <cellStyle name="Tabelle Text 8" xfId="55" xr:uid="{00000000-0005-0000-0000-00001F040000}"/>
    <cellStyle name="Tabelle Text 8 Z" xfId="56" xr:uid="{00000000-0005-0000-0000-000020040000}"/>
    <cellStyle name="Tabelle Text 9" xfId="29" xr:uid="{00000000-0005-0000-0000-000021040000}"/>
    <cellStyle name="Tabelle Text 9 2" xfId="57" xr:uid="{00000000-0005-0000-0000-000022040000}"/>
    <cellStyle name="Tabelle Text 9 Z" xfId="58" xr:uid="{00000000-0005-0000-0000-000023040000}"/>
    <cellStyle name="Tabelle Überschrift 10" xfId="59" xr:uid="{00000000-0005-0000-0000-000024040000}"/>
    <cellStyle name="Tabelle Überschrift 11" xfId="60" xr:uid="{00000000-0005-0000-0000-000025040000}"/>
    <cellStyle name="Tabelle Überschrift 12" xfId="61" xr:uid="{00000000-0005-0000-0000-000026040000}"/>
    <cellStyle name="Tabelle Überschrift 8" xfId="62" xr:uid="{00000000-0005-0000-0000-000027040000}"/>
    <cellStyle name="Tabelle Überschrift 9" xfId="30" xr:uid="{00000000-0005-0000-0000-000028040000}"/>
    <cellStyle name="Tabelle Überschrift 9 2" xfId="63" xr:uid="{00000000-0005-0000-0000-000029040000}"/>
    <cellStyle name="Tabelle Zahl 0 10" xfId="64" xr:uid="{00000000-0005-0000-0000-00002A040000}"/>
    <cellStyle name="Tabelle Zahl 0 10 2" xfId="339" xr:uid="{00000000-0005-0000-0000-00002B040000}"/>
    <cellStyle name="Tabelle Zahl 0 11" xfId="65" xr:uid="{00000000-0005-0000-0000-00002C040000}"/>
    <cellStyle name="Tabelle Zahl 0 12" xfId="66" xr:uid="{00000000-0005-0000-0000-00002D040000}"/>
    <cellStyle name="Tabelle Zahl 0 8" xfId="67" xr:uid="{00000000-0005-0000-0000-00002E040000}"/>
    <cellStyle name="Tabelle Zahl 0 9" xfId="31" xr:uid="{00000000-0005-0000-0000-00002F040000}"/>
    <cellStyle name="Tabelle Zahl 0 9 2" xfId="32" xr:uid="{00000000-0005-0000-0000-000030040000}"/>
    <cellStyle name="Tabelle Zahl 1 10" xfId="68" xr:uid="{00000000-0005-0000-0000-000031040000}"/>
    <cellStyle name="Tabelle Zahl 1 10 2" xfId="340" xr:uid="{00000000-0005-0000-0000-000032040000}"/>
    <cellStyle name="Tabelle Zahl 1 11" xfId="69" xr:uid="{00000000-0005-0000-0000-000033040000}"/>
    <cellStyle name="Tabelle Zahl 1 12" xfId="70" xr:uid="{00000000-0005-0000-0000-000034040000}"/>
    <cellStyle name="Tabelle Zahl 1 8" xfId="71" xr:uid="{00000000-0005-0000-0000-000035040000}"/>
    <cellStyle name="Tabelle Zahl 1 9" xfId="72" xr:uid="{00000000-0005-0000-0000-000036040000}"/>
    <cellStyle name="Tabelle Zahl 2 10" xfId="73" xr:uid="{00000000-0005-0000-0000-000037040000}"/>
    <cellStyle name="Tabelle Zahl 2 10 2" xfId="341" xr:uid="{00000000-0005-0000-0000-000038040000}"/>
    <cellStyle name="Tabelle Zahl 2 11" xfId="74" xr:uid="{00000000-0005-0000-0000-000039040000}"/>
    <cellStyle name="Tabelle Zahl 2 12" xfId="75" xr:uid="{00000000-0005-0000-0000-00003A040000}"/>
    <cellStyle name="Tabelle Zahl 2 8" xfId="76" xr:uid="{00000000-0005-0000-0000-00003B040000}"/>
    <cellStyle name="Tabelle Zahl 2 9" xfId="77" xr:uid="{00000000-0005-0000-0000-00003C040000}"/>
    <cellStyle name="Überschrift 1 2" xfId="296" xr:uid="{00000000-0005-0000-0000-00003D040000}"/>
    <cellStyle name="Überschrift 1 3" xfId="297" xr:uid="{00000000-0005-0000-0000-00003E040000}"/>
    <cellStyle name="Überschrift 2 2" xfId="298" xr:uid="{00000000-0005-0000-0000-00003F040000}"/>
    <cellStyle name="Überschrift 2 3" xfId="299" xr:uid="{00000000-0005-0000-0000-000040040000}"/>
    <cellStyle name="Überschrift 3 2" xfId="300" xr:uid="{00000000-0005-0000-0000-000041040000}"/>
    <cellStyle name="Überschrift 3 3" xfId="301" xr:uid="{00000000-0005-0000-0000-000042040000}"/>
    <cellStyle name="Überschrift 4 2" xfId="302" xr:uid="{00000000-0005-0000-0000-000043040000}"/>
    <cellStyle name="Überschrift 4 3" xfId="303" xr:uid="{00000000-0005-0000-0000-000044040000}"/>
    <cellStyle name="Verknüpfte Zelle 2" xfId="304" xr:uid="{00000000-0005-0000-0000-000045040000}"/>
    <cellStyle name="Verknüpfte Zelle 3" xfId="305" xr:uid="{00000000-0005-0000-0000-000046040000}"/>
    <cellStyle name="Währung" xfId="1153" builtinId="4"/>
    <cellStyle name="Währung 2" xfId="33" xr:uid="{00000000-0005-0000-0000-000047040000}"/>
    <cellStyle name="Währung 2 2" xfId="307" xr:uid="{00000000-0005-0000-0000-000048040000}"/>
    <cellStyle name="Währung 2 2 2" xfId="404" xr:uid="{00000000-0005-0000-0000-000049040000}"/>
    <cellStyle name="Währung 2 2 2 2" xfId="817" xr:uid="{00000000-0005-0000-0000-00004A040000}"/>
    <cellStyle name="Währung 2 2 3" xfId="778" xr:uid="{00000000-0005-0000-0000-00004B040000}"/>
    <cellStyle name="Währung 2 3" xfId="306" xr:uid="{00000000-0005-0000-0000-00004C040000}"/>
    <cellStyle name="Währung 2 3 2" xfId="403" xr:uid="{00000000-0005-0000-0000-00004D040000}"/>
    <cellStyle name="Währung 2 3 2 2" xfId="816" xr:uid="{00000000-0005-0000-0000-00004E040000}"/>
    <cellStyle name="Währung 2 3 3" xfId="777" xr:uid="{00000000-0005-0000-0000-00004F040000}"/>
    <cellStyle name="Währung 2 4" xfId="375" xr:uid="{00000000-0005-0000-0000-000050040000}"/>
    <cellStyle name="Währung 2 4 2" xfId="801" xr:uid="{00000000-0005-0000-0000-000051040000}"/>
    <cellStyle name="Währung 2 5" xfId="762" xr:uid="{00000000-0005-0000-0000-000052040000}"/>
    <cellStyle name="Währung 3" xfId="34" xr:uid="{00000000-0005-0000-0000-000053040000}"/>
    <cellStyle name="Währung 3 2" xfId="309" xr:uid="{00000000-0005-0000-0000-000054040000}"/>
    <cellStyle name="Währung 3 2 2" xfId="406" xr:uid="{00000000-0005-0000-0000-000055040000}"/>
    <cellStyle name="Währung 3 2 2 2" xfId="819" xr:uid="{00000000-0005-0000-0000-000056040000}"/>
    <cellStyle name="Währung 3 2 3" xfId="780" xr:uid="{00000000-0005-0000-0000-000057040000}"/>
    <cellStyle name="Währung 3 3" xfId="308" xr:uid="{00000000-0005-0000-0000-000058040000}"/>
    <cellStyle name="Währung 3 3 2" xfId="405" xr:uid="{00000000-0005-0000-0000-000059040000}"/>
    <cellStyle name="Währung 3 3 2 2" xfId="818" xr:uid="{00000000-0005-0000-0000-00005A040000}"/>
    <cellStyle name="Währung 3 3 3" xfId="779" xr:uid="{00000000-0005-0000-0000-00005B040000}"/>
    <cellStyle name="Währung 3 4" xfId="376" xr:uid="{00000000-0005-0000-0000-00005C040000}"/>
    <cellStyle name="Währung 3 4 2" xfId="802" xr:uid="{00000000-0005-0000-0000-00005D040000}"/>
    <cellStyle name="Währung 3 5" xfId="763" xr:uid="{00000000-0005-0000-0000-00005E040000}"/>
    <cellStyle name="Währung 4" xfId="35" xr:uid="{00000000-0005-0000-0000-00005F040000}"/>
    <cellStyle name="Währung 4 2" xfId="328" xr:uid="{00000000-0005-0000-0000-000060040000}"/>
    <cellStyle name="Währung 4 2 2" xfId="413" xr:uid="{00000000-0005-0000-0000-000061040000}"/>
    <cellStyle name="Währung 4 2 2 2" xfId="824" xr:uid="{00000000-0005-0000-0000-000062040000}"/>
    <cellStyle name="Währung 4 2 3" xfId="785" xr:uid="{00000000-0005-0000-0000-000063040000}"/>
    <cellStyle name="Währung 4 3" xfId="377" xr:uid="{00000000-0005-0000-0000-000064040000}"/>
    <cellStyle name="Währung 4 3 2" xfId="803" xr:uid="{00000000-0005-0000-0000-000065040000}"/>
    <cellStyle name="Währung 4 4" xfId="764" xr:uid="{00000000-0005-0000-0000-000066040000}"/>
    <cellStyle name="Währung 5" xfId="36" xr:uid="{00000000-0005-0000-0000-000067040000}"/>
    <cellStyle name="Währung 5 2" xfId="41" xr:uid="{00000000-0005-0000-0000-000068040000}"/>
    <cellStyle name="Währung 5 2 2" xfId="334" xr:uid="{00000000-0005-0000-0000-000069040000}"/>
    <cellStyle name="Währung 5 2 2 2" xfId="417" xr:uid="{00000000-0005-0000-0000-00006A040000}"/>
    <cellStyle name="Währung 5 2 2 2 2" xfId="826" xr:uid="{00000000-0005-0000-0000-00006B040000}"/>
    <cellStyle name="Währung 5 2 2 3" xfId="787" xr:uid="{00000000-0005-0000-0000-00006C040000}"/>
    <cellStyle name="Währung 5 2 3" xfId="381" xr:uid="{00000000-0005-0000-0000-00006D040000}"/>
    <cellStyle name="Währung 5 2 3 2" xfId="805" xr:uid="{00000000-0005-0000-0000-00006E040000}"/>
    <cellStyle name="Währung 5 2 4" xfId="766" xr:uid="{00000000-0005-0000-0000-00006F040000}"/>
    <cellStyle name="Währung 5 3" xfId="329" xr:uid="{00000000-0005-0000-0000-000070040000}"/>
    <cellStyle name="Währung 5 3 2" xfId="414" xr:uid="{00000000-0005-0000-0000-000071040000}"/>
    <cellStyle name="Währung 5 3 2 2" xfId="825" xr:uid="{00000000-0005-0000-0000-000072040000}"/>
    <cellStyle name="Währung 5 3 3" xfId="786" xr:uid="{00000000-0005-0000-0000-000073040000}"/>
    <cellStyle name="Währung 5 4" xfId="378" xr:uid="{00000000-0005-0000-0000-000074040000}"/>
    <cellStyle name="Währung 5 4 2" xfId="804" xr:uid="{00000000-0005-0000-0000-000075040000}"/>
    <cellStyle name="Währung 5 5" xfId="765" xr:uid="{00000000-0005-0000-0000-000076040000}"/>
    <cellStyle name="Währung 6" xfId="363" xr:uid="{00000000-0005-0000-0000-000077040000}"/>
    <cellStyle name="Währung 6 2" xfId="434" xr:uid="{00000000-0005-0000-0000-000078040000}"/>
    <cellStyle name="Währung 6 2 2" xfId="832" xr:uid="{00000000-0005-0000-0000-000079040000}"/>
    <cellStyle name="Währung 6 3" xfId="793" xr:uid="{00000000-0005-0000-0000-00007A040000}"/>
    <cellStyle name="Währung 7" xfId="362" xr:uid="{00000000-0005-0000-0000-00007B040000}"/>
    <cellStyle name="Währung 7 2" xfId="433" xr:uid="{00000000-0005-0000-0000-00007C040000}"/>
    <cellStyle name="Währung 7 2 2" xfId="831" xr:uid="{00000000-0005-0000-0000-00007D040000}"/>
    <cellStyle name="Währung 7 3" xfId="792" xr:uid="{00000000-0005-0000-0000-00007E040000}"/>
    <cellStyle name="Warnender Text 2" xfId="310" xr:uid="{00000000-0005-0000-0000-00007F040000}"/>
    <cellStyle name="Warnender Text 3" xfId="311" xr:uid="{00000000-0005-0000-0000-000080040000}"/>
    <cellStyle name="Zelle überprüfen 2" xfId="312" xr:uid="{00000000-0005-0000-0000-000081040000}"/>
    <cellStyle name="Zelle überprüfen 3" xfId="313" xr:uid="{00000000-0005-0000-0000-000082040000}"/>
  </cellStyles>
  <dxfs count="0"/>
  <tableStyles count="0" defaultTableStyle="TableStyleMedium9" defaultPivotStyle="PivotStyleLight16"/>
  <colors>
    <mruColors>
      <color rgb="FFFFFF99"/>
      <color rgb="FFFFFF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C69C7-2639-4189-A062-234EFEAECC67}">
  <sheetPr codeName="Tabelle1">
    <pageSetUpPr fitToPage="1"/>
  </sheetPr>
  <dimension ref="A2:G1704"/>
  <sheetViews>
    <sheetView showGridLines="0" showRuler="0" view="pageLayout" zoomScale="70" zoomScaleNormal="100" zoomScalePageLayoutView="70" workbookViewId="0">
      <selection activeCell="D1679" sqref="D1679"/>
    </sheetView>
  </sheetViews>
  <sheetFormatPr baseColWidth="10" defaultColWidth="9.140625" defaultRowHeight="12.75" outlineLevelRow="1"/>
  <cols>
    <col min="1" max="1" width="121.85546875" bestFit="1" customWidth="1"/>
    <col min="2" max="5" width="28.7109375" customWidth="1"/>
    <col min="6" max="6" width="85.42578125" customWidth="1"/>
    <col min="8" max="8" width="19.28515625" customWidth="1"/>
  </cols>
  <sheetData>
    <row r="2" spans="1:6">
      <c r="A2" s="14" t="s">
        <v>0</v>
      </c>
      <c r="E2" s="151">
        <v>45551</v>
      </c>
    </row>
    <row r="3" spans="1:6">
      <c r="A3" s="14"/>
      <c r="E3" s="53"/>
      <c r="F3" s="25"/>
    </row>
    <row r="4" spans="1:6">
      <c r="A4" s="14" t="s">
        <v>1</v>
      </c>
    </row>
    <row r="5" spans="1:6" ht="13.5" thickBot="1">
      <c r="A5" s="14"/>
    </row>
    <row r="6" spans="1:6" ht="45" customHeight="1">
      <c r="A6" s="2"/>
      <c r="B6" s="160" t="s">
        <v>2</v>
      </c>
      <c r="C6" s="161" t="s">
        <v>3</v>
      </c>
      <c r="D6" s="179" t="s">
        <v>4</v>
      </c>
      <c r="E6" s="162" t="s">
        <v>5</v>
      </c>
    </row>
    <row r="7" spans="1:6">
      <c r="A7" s="65" t="s">
        <v>6</v>
      </c>
      <c r="B7" s="163">
        <f>SUM(B8:B166)</f>
        <v>138248827</v>
      </c>
      <c r="C7" s="91">
        <f>SUM(C8:C166)</f>
        <v>271726544</v>
      </c>
      <c r="D7" s="180">
        <f>SUM(D8:D166)</f>
        <v>6544286142</v>
      </c>
      <c r="E7" s="164">
        <f>SUM(B7:D7)</f>
        <v>6954261513</v>
      </c>
    </row>
    <row r="8" spans="1:6" hidden="1" outlineLevel="1">
      <c r="A8" s="65" t="s">
        <v>7</v>
      </c>
      <c r="B8" s="165">
        <v>0</v>
      </c>
      <c r="C8" s="126">
        <v>0</v>
      </c>
      <c r="D8" s="181">
        <v>792697</v>
      </c>
      <c r="E8" s="164">
        <f t="shared" ref="E8:E71" si="0">SUM(B8:D8)</f>
        <v>792697</v>
      </c>
      <c r="F8" t="s">
        <v>8</v>
      </c>
    </row>
    <row r="9" spans="1:6" hidden="1" outlineLevel="1">
      <c r="A9" s="65" t="s">
        <v>9</v>
      </c>
      <c r="B9" s="165">
        <v>0</v>
      </c>
      <c r="C9" s="126">
        <v>158279</v>
      </c>
      <c r="D9" s="181">
        <v>1980815</v>
      </c>
      <c r="E9" s="164">
        <f t="shared" si="0"/>
        <v>2139094</v>
      </c>
      <c r="F9" t="s">
        <v>10</v>
      </c>
    </row>
    <row r="10" spans="1:6" hidden="1" outlineLevel="1">
      <c r="A10" s="65" t="s">
        <v>11</v>
      </c>
      <c r="B10" s="165">
        <v>0</v>
      </c>
      <c r="C10" s="126">
        <v>0</v>
      </c>
      <c r="D10" s="181">
        <v>309732097</v>
      </c>
      <c r="E10" s="164">
        <f t="shared" si="0"/>
        <v>309732097</v>
      </c>
      <c r="F10" t="s">
        <v>12</v>
      </c>
    </row>
    <row r="11" spans="1:6" hidden="1" outlineLevel="1">
      <c r="A11" s="65" t="s">
        <v>13</v>
      </c>
      <c r="B11" s="165">
        <v>0</v>
      </c>
      <c r="C11" s="126">
        <v>69218</v>
      </c>
      <c r="D11" s="181">
        <v>0</v>
      </c>
      <c r="E11" s="164">
        <f t="shared" si="0"/>
        <v>69218</v>
      </c>
      <c r="F11" t="s">
        <v>14</v>
      </c>
    </row>
    <row r="12" spans="1:6" hidden="1" outlineLevel="1">
      <c r="A12" s="65" t="s">
        <v>15</v>
      </c>
      <c r="B12" s="165">
        <v>0</v>
      </c>
      <c r="C12" s="126">
        <v>21054</v>
      </c>
      <c r="D12" s="181">
        <v>13041636</v>
      </c>
      <c r="E12" s="164">
        <f t="shared" si="0"/>
        <v>13062690</v>
      </c>
      <c r="F12" t="s">
        <v>16</v>
      </c>
    </row>
    <row r="13" spans="1:6" hidden="1" outlineLevel="1">
      <c r="A13" s="65" t="s">
        <v>17</v>
      </c>
      <c r="B13" s="165">
        <v>0</v>
      </c>
      <c r="C13" s="126">
        <v>63563</v>
      </c>
      <c r="D13" s="181">
        <v>8116695</v>
      </c>
      <c r="E13" s="164">
        <f t="shared" si="0"/>
        <v>8180258</v>
      </c>
      <c r="F13" t="s">
        <v>18</v>
      </c>
    </row>
    <row r="14" spans="1:6" hidden="1" outlineLevel="1">
      <c r="A14" s="65" t="s">
        <v>19</v>
      </c>
      <c r="B14" s="165">
        <v>0</v>
      </c>
      <c r="C14" s="126">
        <v>338452</v>
      </c>
      <c r="D14" s="181">
        <v>303326</v>
      </c>
      <c r="E14" s="164">
        <f t="shared" si="0"/>
        <v>641778</v>
      </c>
      <c r="F14" t="s">
        <v>20</v>
      </c>
    </row>
    <row r="15" spans="1:6" hidden="1" outlineLevel="1">
      <c r="A15" s="65" t="s">
        <v>21</v>
      </c>
      <c r="B15" s="165">
        <v>0</v>
      </c>
      <c r="C15" s="126">
        <v>3547780</v>
      </c>
      <c r="D15" s="181">
        <v>9668223</v>
      </c>
      <c r="E15" s="164">
        <f t="shared" si="0"/>
        <v>13216003</v>
      </c>
      <c r="F15" t="s">
        <v>22</v>
      </c>
    </row>
    <row r="16" spans="1:6" hidden="1" outlineLevel="1">
      <c r="A16" s="65" t="s">
        <v>23</v>
      </c>
      <c r="B16" s="165">
        <v>0</v>
      </c>
      <c r="C16" s="126">
        <v>221420</v>
      </c>
      <c r="D16" s="181">
        <v>24614127</v>
      </c>
      <c r="E16" s="164">
        <f t="shared" si="0"/>
        <v>24835547</v>
      </c>
      <c r="F16" t="s">
        <v>24</v>
      </c>
    </row>
    <row r="17" spans="1:6" hidden="1" outlineLevel="1">
      <c r="A17" s="65" t="s">
        <v>25</v>
      </c>
      <c r="B17" s="165">
        <v>0</v>
      </c>
      <c r="C17" s="126">
        <v>351290</v>
      </c>
      <c r="D17" s="181">
        <v>52286</v>
      </c>
      <c r="E17" s="164">
        <f t="shared" si="0"/>
        <v>403576</v>
      </c>
      <c r="F17" t="s">
        <v>26</v>
      </c>
    </row>
    <row r="18" spans="1:6" hidden="1" outlineLevel="1">
      <c r="A18" s="65" t="s">
        <v>27</v>
      </c>
      <c r="B18" s="165">
        <v>0</v>
      </c>
      <c r="C18" s="126">
        <v>592683</v>
      </c>
      <c r="D18" s="181">
        <v>30674855</v>
      </c>
      <c r="E18" s="164">
        <f t="shared" si="0"/>
        <v>31267538</v>
      </c>
      <c r="F18" t="s">
        <v>28</v>
      </c>
    </row>
    <row r="19" spans="1:6" hidden="1" outlineLevel="1">
      <c r="A19" s="65" t="s">
        <v>29</v>
      </c>
      <c r="B19" s="165">
        <v>0</v>
      </c>
      <c r="C19" s="126">
        <v>29126</v>
      </c>
      <c r="D19" s="181">
        <v>0</v>
      </c>
      <c r="E19" s="164">
        <f t="shared" si="0"/>
        <v>29126</v>
      </c>
      <c r="F19" t="s">
        <v>30</v>
      </c>
    </row>
    <row r="20" spans="1:6" hidden="1" outlineLevel="1">
      <c r="A20" s="65" t="s">
        <v>31</v>
      </c>
      <c r="B20" s="165">
        <v>0</v>
      </c>
      <c r="C20" s="126">
        <v>0</v>
      </c>
      <c r="D20" s="181">
        <v>0</v>
      </c>
      <c r="E20" s="164">
        <f t="shared" si="0"/>
        <v>0</v>
      </c>
      <c r="F20" t="s">
        <v>32</v>
      </c>
    </row>
    <row r="21" spans="1:6" hidden="1" outlineLevel="1">
      <c r="A21" s="65" t="s">
        <v>33</v>
      </c>
      <c r="B21" s="165">
        <v>0</v>
      </c>
      <c r="C21" s="126">
        <v>417545</v>
      </c>
      <c r="D21" s="181">
        <v>31441968</v>
      </c>
      <c r="E21" s="164">
        <f t="shared" si="0"/>
        <v>31859513</v>
      </c>
      <c r="F21" t="s">
        <v>34</v>
      </c>
    </row>
    <row r="22" spans="1:6" hidden="1" outlineLevel="1">
      <c r="A22" s="65" t="s">
        <v>35</v>
      </c>
      <c r="B22" s="165">
        <v>47223</v>
      </c>
      <c r="C22" s="126">
        <v>47705787</v>
      </c>
      <c r="D22" s="181">
        <v>799725910</v>
      </c>
      <c r="E22" s="164">
        <f t="shared" si="0"/>
        <v>847478920</v>
      </c>
      <c r="F22" t="s">
        <v>36</v>
      </c>
    </row>
    <row r="23" spans="1:6" hidden="1" outlineLevel="1">
      <c r="A23" s="65" t="s">
        <v>37</v>
      </c>
      <c r="B23" s="165">
        <v>0</v>
      </c>
      <c r="C23" s="126">
        <v>638163</v>
      </c>
      <c r="D23" s="181">
        <v>41526786</v>
      </c>
      <c r="E23" s="164">
        <f t="shared" si="0"/>
        <v>42164949</v>
      </c>
      <c r="F23" t="s">
        <v>38</v>
      </c>
    </row>
    <row r="24" spans="1:6" hidden="1" outlineLevel="1">
      <c r="A24" s="65" t="s">
        <v>39</v>
      </c>
      <c r="B24" s="165">
        <v>0</v>
      </c>
      <c r="C24" s="126">
        <v>151133</v>
      </c>
      <c r="D24" s="181">
        <v>335199</v>
      </c>
      <c r="E24" s="164">
        <f t="shared" si="0"/>
        <v>486332</v>
      </c>
      <c r="F24" t="s">
        <v>40</v>
      </c>
    </row>
    <row r="25" spans="1:6" hidden="1" outlineLevel="1">
      <c r="A25" s="65" t="s">
        <v>41</v>
      </c>
      <c r="B25" s="165">
        <v>0</v>
      </c>
      <c r="C25" s="126">
        <v>146318</v>
      </c>
      <c r="D25" s="181">
        <v>581643</v>
      </c>
      <c r="E25" s="164">
        <f t="shared" si="0"/>
        <v>727961</v>
      </c>
      <c r="F25" t="s">
        <v>42</v>
      </c>
    </row>
    <row r="26" spans="1:6" hidden="1" outlineLevel="1">
      <c r="A26" s="65" t="s">
        <v>43</v>
      </c>
      <c r="B26" s="165">
        <v>0</v>
      </c>
      <c r="C26" s="126">
        <v>30907</v>
      </c>
      <c r="D26" s="181">
        <v>235732</v>
      </c>
      <c r="E26" s="164">
        <f t="shared" si="0"/>
        <v>266639</v>
      </c>
      <c r="F26" t="s">
        <v>44</v>
      </c>
    </row>
    <row r="27" spans="1:6" hidden="1" outlineLevel="1">
      <c r="A27" s="65" t="s">
        <v>45</v>
      </c>
      <c r="B27" s="165">
        <v>0</v>
      </c>
      <c r="C27" s="126">
        <v>22281</v>
      </c>
      <c r="D27" s="181">
        <v>36000</v>
      </c>
      <c r="E27" s="164">
        <f t="shared" si="0"/>
        <v>58281</v>
      </c>
      <c r="F27" t="s">
        <v>46</v>
      </c>
    </row>
    <row r="28" spans="1:6" hidden="1" outlineLevel="1">
      <c r="A28" s="65" t="s">
        <v>47</v>
      </c>
      <c r="B28" s="165">
        <v>0</v>
      </c>
      <c r="C28" s="126">
        <v>187522</v>
      </c>
      <c r="D28" s="181">
        <v>7627223</v>
      </c>
      <c r="E28" s="164">
        <f t="shared" si="0"/>
        <v>7814745</v>
      </c>
      <c r="F28" t="s">
        <v>48</v>
      </c>
    </row>
    <row r="29" spans="1:6" hidden="1" outlineLevel="1">
      <c r="A29" s="65" t="s">
        <v>49</v>
      </c>
      <c r="B29" s="165">
        <v>0</v>
      </c>
      <c r="C29" s="126">
        <v>93689</v>
      </c>
      <c r="D29" s="181">
        <v>450129</v>
      </c>
      <c r="E29" s="164">
        <f t="shared" si="0"/>
        <v>543818</v>
      </c>
      <c r="F29" t="s">
        <v>50</v>
      </c>
    </row>
    <row r="30" spans="1:6" hidden="1" outlineLevel="1">
      <c r="A30" s="65" t="s">
        <v>51</v>
      </c>
      <c r="B30" s="165">
        <v>0</v>
      </c>
      <c r="C30" s="126">
        <v>126508</v>
      </c>
      <c r="D30" s="181">
        <v>128154</v>
      </c>
      <c r="E30" s="164">
        <f t="shared" si="0"/>
        <v>254662</v>
      </c>
      <c r="F30" t="s">
        <v>52</v>
      </c>
    </row>
    <row r="31" spans="1:6" hidden="1" outlineLevel="1">
      <c r="A31" s="65" t="s">
        <v>53</v>
      </c>
      <c r="B31" s="165">
        <v>0</v>
      </c>
      <c r="C31" s="126">
        <v>395840</v>
      </c>
      <c r="D31" s="181">
        <v>10493723</v>
      </c>
      <c r="E31" s="164">
        <f t="shared" si="0"/>
        <v>10889563</v>
      </c>
      <c r="F31" t="s">
        <v>54</v>
      </c>
    </row>
    <row r="32" spans="1:6" hidden="1" outlineLevel="1">
      <c r="A32" s="65" t="s">
        <v>55</v>
      </c>
      <c r="B32" s="165">
        <v>0</v>
      </c>
      <c r="C32" s="126">
        <v>54537</v>
      </c>
      <c r="D32" s="181">
        <v>5431495</v>
      </c>
      <c r="E32" s="164">
        <f t="shared" si="0"/>
        <v>5486032</v>
      </c>
      <c r="F32" t="s">
        <v>56</v>
      </c>
    </row>
    <row r="33" spans="1:6" hidden="1" outlineLevel="1">
      <c r="A33" s="65" t="s">
        <v>57</v>
      </c>
      <c r="B33" s="165">
        <v>0</v>
      </c>
      <c r="C33" s="126">
        <v>936298</v>
      </c>
      <c r="D33" s="181">
        <v>15895776</v>
      </c>
      <c r="E33" s="164">
        <f t="shared" si="0"/>
        <v>16832074</v>
      </c>
      <c r="F33" t="s">
        <v>58</v>
      </c>
    </row>
    <row r="34" spans="1:6" hidden="1" outlineLevel="1">
      <c r="A34" s="65" t="s">
        <v>59</v>
      </c>
      <c r="B34" s="165">
        <v>0</v>
      </c>
      <c r="C34" s="126">
        <v>0</v>
      </c>
      <c r="D34" s="181">
        <v>2222500</v>
      </c>
      <c r="E34" s="164">
        <f t="shared" si="0"/>
        <v>2222500</v>
      </c>
      <c r="F34" t="s">
        <v>60</v>
      </c>
    </row>
    <row r="35" spans="1:6" hidden="1" outlineLevel="1">
      <c r="A35" s="65" t="s">
        <v>61</v>
      </c>
      <c r="B35" s="165">
        <v>0</v>
      </c>
      <c r="C35" s="126">
        <v>163361</v>
      </c>
      <c r="D35" s="181">
        <v>214139</v>
      </c>
      <c r="E35" s="164">
        <f t="shared" si="0"/>
        <v>377500</v>
      </c>
      <c r="F35" t="s">
        <v>62</v>
      </c>
    </row>
    <row r="36" spans="1:6" hidden="1" outlineLevel="1">
      <c r="A36" s="65" t="s">
        <v>63</v>
      </c>
      <c r="B36" s="165">
        <v>0</v>
      </c>
      <c r="C36" s="126">
        <v>56891</v>
      </c>
      <c r="D36" s="181">
        <v>440216</v>
      </c>
      <c r="E36" s="164">
        <f t="shared" si="0"/>
        <v>497107</v>
      </c>
      <c r="F36" t="s">
        <v>64</v>
      </c>
    </row>
    <row r="37" spans="1:6" hidden="1" outlineLevel="1">
      <c r="A37" s="65" t="s">
        <v>65</v>
      </c>
      <c r="B37" s="165">
        <v>0</v>
      </c>
      <c r="C37" s="126">
        <v>459495</v>
      </c>
      <c r="D37" s="181">
        <v>13469626</v>
      </c>
      <c r="E37" s="164">
        <f t="shared" si="0"/>
        <v>13929121</v>
      </c>
      <c r="F37" t="s">
        <v>66</v>
      </c>
    </row>
    <row r="38" spans="1:6" hidden="1" outlineLevel="1">
      <c r="A38" s="65" t="s">
        <v>67</v>
      </c>
      <c r="B38" s="165">
        <v>0</v>
      </c>
      <c r="C38" s="126">
        <v>22880</v>
      </c>
      <c r="D38" s="181">
        <v>8721027</v>
      </c>
      <c r="E38" s="164">
        <f t="shared" si="0"/>
        <v>8743907</v>
      </c>
      <c r="F38" t="s">
        <v>68</v>
      </c>
    </row>
    <row r="39" spans="1:6" hidden="1" outlineLevel="1">
      <c r="A39" s="65" t="s">
        <v>69</v>
      </c>
      <c r="B39" s="165">
        <v>0</v>
      </c>
      <c r="C39" s="126">
        <v>393032</v>
      </c>
      <c r="D39" s="181">
        <v>2201110</v>
      </c>
      <c r="E39" s="164">
        <f t="shared" si="0"/>
        <v>2594142</v>
      </c>
      <c r="F39" t="s">
        <v>70</v>
      </c>
    </row>
    <row r="40" spans="1:6" hidden="1" outlineLevel="1">
      <c r="A40" s="65" t="s">
        <v>71</v>
      </c>
      <c r="B40" s="165">
        <v>0</v>
      </c>
      <c r="C40" s="126">
        <v>941</v>
      </c>
      <c r="D40" s="181">
        <v>16658713</v>
      </c>
      <c r="E40" s="164">
        <f t="shared" si="0"/>
        <v>16659654</v>
      </c>
      <c r="F40" t="s">
        <v>72</v>
      </c>
    </row>
    <row r="41" spans="1:6" hidden="1" outlineLevel="1">
      <c r="A41" s="65" t="s">
        <v>73</v>
      </c>
      <c r="B41" s="165">
        <v>0</v>
      </c>
      <c r="C41" s="126">
        <v>288949</v>
      </c>
      <c r="D41" s="181">
        <v>420056</v>
      </c>
      <c r="E41" s="164">
        <f t="shared" si="0"/>
        <v>709005</v>
      </c>
      <c r="F41" t="s">
        <v>74</v>
      </c>
    </row>
    <row r="42" spans="1:6" hidden="1" outlineLevel="1">
      <c r="A42" s="65" t="s">
        <v>75</v>
      </c>
      <c r="B42" s="165">
        <v>0</v>
      </c>
      <c r="C42" s="126">
        <v>471593</v>
      </c>
      <c r="D42" s="181">
        <v>58858210</v>
      </c>
      <c r="E42" s="164">
        <f t="shared" si="0"/>
        <v>59329803</v>
      </c>
      <c r="F42" t="s">
        <v>76</v>
      </c>
    </row>
    <row r="43" spans="1:6" hidden="1" outlineLevel="1">
      <c r="A43" s="65" t="s">
        <v>77</v>
      </c>
      <c r="B43" s="165">
        <v>0</v>
      </c>
      <c r="C43" s="126">
        <v>75959</v>
      </c>
      <c r="D43" s="181">
        <v>2755695</v>
      </c>
      <c r="E43" s="164">
        <f t="shared" si="0"/>
        <v>2831654</v>
      </c>
      <c r="F43" t="s">
        <v>78</v>
      </c>
    </row>
    <row r="44" spans="1:6" hidden="1" outlineLevel="1">
      <c r="A44" s="65" t="s">
        <v>79</v>
      </c>
      <c r="B44" s="165">
        <v>0</v>
      </c>
      <c r="C44" s="126">
        <v>144502</v>
      </c>
      <c r="D44" s="181">
        <v>19634652</v>
      </c>
      <c r="E44" s="164">
        <f t="shared" si="0"/>
        <v>19779154</v>
      </c>
      <c r="F44" t="s">
        <v>80</v>
      </c>
    </row>
    <row r="45" spans="1:6" hidden="1" outlineLevel="1">
      <c r="A45" s="65" t="s">
        <v>81</v>
      </c>
      <c r="B45" s="165">
        <v>0</v>
      </c>
      <c r="C45" s="126">
        <v>723805</v>
      </c>
      <c r="D45" s="181">
        <v>592350</v>
      </c>
      <c r="E45" s="164">
        <f t="shared" si="0"/>
        <v>1316155</v>
      </c>
      <c r="F45" t="s">
        <v>82</v>
      </c>
    </row>
    <row r="46" spans="1:6" hidden="1" outlineLevel="1">
      <c r="A46" s="65" t="s">
        <v>83</v>
      </c>
      <c r="B46" s="165">
        <v>0</v>
      </c>
      <c r="C46" s="126">
        <v>20807</v>
      </c>
      <c r="D46" s="181">
        <v>47390</v>
      </c>
      <c r="E46" s="164">
        <f t="shared" si="0"/>
        <v>68197</v>
      </c>
      <c r="F46" t="s">
        <v>84</v>
      </c>
    </row>
    <row r="47" spans="1:6" hidden="1" outlineLevel="1">
      <c r="A47" s="65" t="s">
        <v>85</v>
      </c>
      <c r="B47" s="165">
        <v>0</v>
      </c>
      <c r="C47" s="126">
        <v>20789</v>
      </c>
      <c r="D47" s="181">
        <v>1012516</v>
      </c>
      <c r="E47" s="164">
        <f t="shared" si="0"/>
        <v>1033305</v>
      </c>
      <c r="F47" t="s">
        <v>86</v>
      </c>
    </row>
    <row r="48" spans="1:6" hidden="1" outlineLevel="1">
      <c r="A48" s="65" t="s">
        <v>87</v>
      </c>
      <c r="B48" s="165">
        <v>0</v>
      </c>
      <c r="C48" s="126">
        <v>2202970</v>
      </c>
      <c r="D48" s="181">
        <v>11800024</v>
      </c>
      <c r="E48" s="164">
        <f t="shared" si="0"/>
        <v>14002994</v>
      </c>
      <c r="F48" t="s">
        <v>88</v>
      </c>
    </row>
    <row r="49" spans="1:6" hidden="1" outlineLevel="1">
      <c r="A49" s="65" t="s">
        <v>89</v>
      </c>
      <c r="B49" s="165">
        <v>0</v>
      </c>
      <c r="C49" s="126">
        <v>1609323</v>
      </c>
      <c r="D49" s="181">
        <v>3349313</v>
      </c>
      <c r="E49" s="164">
        <f t="shared" si="0"/>
        <v>4958636</v>
      </c>
      <c r="F49" t="s">
        <v>90</v>
      </c>
    </row>
    <row r="50" spans="1:6" hidden="1" outlineLevel="1">
      <c r="A50" s="65" t="s">
        <v>91</v>
      </c>
      <c r="B50" s="165">
        <v>0</v>
      </c>
      <c r="C50" s="126">
        <v>112351</v>
      </c>
      <c r="D50" s="181">
        <v>1164757</v>
      </c>
      <c r="E50" s="164">
        <f t="shared" si="0"/>
        <v>1277108</v>
      </c>
      <c r="F50" t="s">
        <v>92</v>
      </c>
    </row>
    <row r="51" spans="1:6" hidden="1" outlineLevel="1">
      <c r="A51" s="65" t="s">
        <v>93</v>
      </c>
      <c r="B51" s="165">
        <v>0</v>
      </c>
      <c r="C51" s="126">
        <v>0</v>
      </c>
      <c r="D51" s="181">
        <v>0</v>
      </c>
      <c r="E51" s="164">
        <f t="shared" si="0"/>
        <v>0</v>
      </c>
      <c r="F51" t="s">
        <v>94</v>
      </c>
    </row>
    <row r="52" spans="1:6" hidden="1" outlineLevel="1">
      <c r="A52" s="65" t="s">
        <v>95</v>
      </c>
      <c r="B52" s="165">
        <v>0</v>
      </c>
      <c r="C52" s="126">
        <v>0</v>
      </c>
      <c r="D52" s="181">
        <v>0</v>
      </c>
      <c r="E52" s="164">
        <f t="shared" si="0"/>
        <v>0</v>
      </c>
      <c r="F52" t="s">
        <v>96</v>
      </c>
    </row>
    <row r="53" spans="1:6" hidden="1" outlineLevel="1">
      <c r="A53" s="65" t="s">
        <v>97</v>
      </c>
      <c r="B53" s="165">
        <v>0</v>
      </c>
      <c r="C53" s="126">
        <v>386502</v>
      </c>
      <c r="D53" s="181">
        <v>167562589</v>
      </c>
      <c r="E53" s="164">
        <f t="shared" si="0"/>
        <v>167949091</v>
      </c>
      <c r="F53" t="s">
        <v>98</v>
      </c>
    </row>
    <row r="54" spans="1:6" hidden="1" outlineLevel="1">
      <c r="A54" s="65" t="s">
        <v>99</v>
      </c>
      <c r="B54" s="165">
        <v>0</v>
      </c>
      <c r="C54" s="126">
        <v>152207</v>
      </c>
      <c r="D54" s="181">
        <v>19461736</v>
      </c>
      <c r="E54" s="164">
        <f t="shared" si="0"/>
        <v>19613943</v>
      </c>
      <c r="F54" t="s">
        <v>100</v>
      </c>
    </row>
    <row r="55" spans="1:6" hidden="1" outlineLevel="1">
      <c r="A55" s="65" t="s">
        <v>101</v>
      </c>
      <c r="B55" s="165">
        <v>0</v>
      </c>
      <c r="C55" s="126">
        <v>0</v>
      </c>
      <c r="D55" s="181">
        <v>6978223</v>
      </c>
      <c r="E55" s="164">
        <f t="shared" si="0"/>
        <v>6978223</v>
      </c>
      <c r="F55" t="s">
        <v>102</v>
      </c>
    </row>
    <row r="56" spans="1:6" hidden="1" outlineLevel="1">
      <c r="A56" s="65" t="s">
        <v>103</v>
      </c>
      <c r="B56" s="165">
        <v>0</v>
      </c>
      <c r="C56" s="126">
        <v>396619</v>
      </c>
      <c r="D56" s="181">
        <v>25893253</v>
      </c>
      <c r="E56" s="164">
        <f t="shared" si="0"/>
        <v>26289872</v>
      </c>
      <c r="F56" t="s">
        <v>104</v>
      </c>
    </row>
    <row r="57" spans="1:6" hidden="1" outlineLevel="1">
      <c r="A57" s="65" t="s">
        <v>105</v>
      </c>
      <c r="B57" s="165">
        <v>0</v>
      </c>
      <c r="C57" s="126">
        <v>108805</v>
      </c>
      <c r="D57" s="181">
        <v>242320</v>
      </c>
      <c r="E57" s="164">
        <f t="shared" si="0"/>
        <v>351125</v>
      </c>
      <c r="F57" t="s">
        <v>106</v>
      </c>
    </row>
    <row r="58" spans="1:6" hidden="1" outlineLevel="1">
      <c r="A58" s="65" t="s">
        <v>107</v>
      </c>
      <c r="B58" s="165">
        <v>0</v>
      </c>
      <c r="C58" s="126">
        <v>1504637</v>
      </c>
      <c r="D58" s="181">
        <v>2930220</v>
      </c>
      <c r="E58" s="164">
        <f t="shared" si="0"/>
        <v>4434857</v>
      </c>
      <c r="F58" t="s">
        <v>108</v>
      </c>
    </row>
    <row r="59" spans="1:6" hidden="1" outlineLevel="1">
      <c r="A59" s="65" t="s">
        <v>109</v>
      </c>
      <c r="B59" s="165">
        <v>0</v>
      </c>
      <c r="C59" s="126">
        <v>349360</v>
      </c>
      <c r="D59" s="181">
        <v>420789</v>
      </c>
      <c r="E59" s="164">
        <f t="shared" si="0"/>
        <v>770149</v>
      </c>
      <c r="F59" t="s">
        <v>110</v>
      </c>
    </row>
    <row r="60" spans="1:6" hidden="1" outlineLevel="1">
      <c r="A60" s="65" t="s">
        <v>111</v>
      </c>
      <c r="B60" s="165">
        <v>0</v>
      </c>
      <c r="C60" s="126">
        <v>1043313</v>
      </c>
      <c r="D60" s="181">
        <v>3183095</v>
      </c>
      <c r="E60" s="164">
        <f t="shared" si="0"/>
        <v>4226408</v>
      </c>
      <c r="F60" t="s">
        <v>112</v>
      </c>
    </row>
    <row r="61" spans="1:6" hidden="1" outlineLevel="1">
      <c r="A61" s="65" t="s">
        <v>113</v>
      </c>
      <c r="B61" s="165">
        <v>0</v>
      </c>
      <c r="C61" s="126">
        <v>0</v>
      </c>
      <c r="D61" s="181">
        <v>0</v>
      </c>
      <c r="E61" s="164">
        <f t="shared" si="0"/>
        <v>0</v>
      </c>
      <c r="F61" t="s">
        <v>114</v>
      </c>
    </row>
    <row r="62" spans="1:6" hidden="1" outlineLevel="1">
      <c r="A62" s="65" t="s">
        <v>115</v>
      </c>
      <c r="B62" s="165">
        <v>0</v>
      </c>
      <c r="C62" s="126">
        <v>0</v>
      </c>
      <c r="D62" s="181">
        <v>0</v>
      </c>
      <c r="E62" s="164">
        <f t="shared" si="0"/>
        <v>0</v>
      </c>
      <c r="F62" t="s">
        <v>116</v>
      </c>
    </row>
    <row r="63" spans="1:6" hidden="1" outlineLevel="1">
      <c r="A63" s="65" t="s">
        <v>117</v>
      </c>
      <c r="B63" s="165">
        <v>0</v>
      </c>
      <c r="C63" s="126">
        <v>550</v>
      </c>
      <c r="D63" s="181">
        <v>0</v>
      </c>
      <c r="E63" s="164">
        <f t="shared" si="0"/>
        <v>550</v>
      </c>
      <c r="F63" t="s">
        <v>118</v>
      </c>
    </row>
    <row r="64" spans="1:6" hidden="1" outlineLevel="1">
      <c r="A64" s="65" t="s">
        <v>119</v>
      </c>
      <c r="B64" s="165">
        <v>0</v>
      </c>
      <c r="C64" s="126">
        <v>476815</v>
      </c>
      <c r="D64" s="181">
        <v>973176</v>
      </c>
      <c r="E64" s="164">
        <f t="shared" si="0"/>
        <v>1449991</v>
      </c>
      <c r="F64" t="s">
        <v>120</v>
      </c>
    </row>
    <row r="65" spans="1:6" hidden="1" outlineLevel="1">
      <c r="A65" s="65" t="s">
        <v>121</v>
      </c>
      <c r="B65" s="165">
        <v>0</v>
      </c>
      <c r="C65" s="126">
        <v>33863</v>
      </c>
      <c r="D65" s="181">
        <v>18587832</v>
      </c>
      <c r="E65" s="164">
        <f t="shared" si="0"/>
        <v>18621695</v>
      </c>
      <c r="F65" t="s">
        <v>122</v>
      </c>
    </row>
    <row r="66" spans="1:6" hidden="1" outlineLevel="1">
      <c r="A66" s="65" t="s">
        <v>123</v>
      </c>
      <c r="B66" s="165">
        <v>0</v>
      </c>
      <c r="C66" s="126">
        <v>709087</v>
      </c>
      <c r="D66" s="181">
        <v>1028573</v>
      </c>
      <c r="E66" s="164">
        <f t="shared" si="0"/>
        <v>1737660</v>
      </c>
      <c r="F66" t="s">
        <v>124</v>
      </c>
    </row>
    <row r="67" spans="1:6" hidden="1" outlineLevel="1">
      <c r="A67" s="65" t="s">
        <v>125</v>
      </c>
      <c r="B67" s="165">
        <v>0</v>
      </c>
      <c r="C67" s="126">
        <v>1084441</v>
      </c>
      <c r="D67" s="181">
        <v>749488</v>
      </c>
      <c r="E67" s="164">
        <f t="shared" si="0"/>
        <v>1833929</v>
      </c>
      <c r="F67" t="s">
        <v>126</v>
      </c>
    </row>
    <row r="68" spans="1:6" hidden="1" outlineLevel="1">
      <c r="A68" s="65" t="s">
        <v>127</v>
      </c>
      <c r="B68" s="165">
        <v>0</v>
      </c>
      <c r="C68" s="126">
        <v>0</v>
      </c>
      <c r="D68" s="181">
        <v>0</v>
      </c>
      <c r="E68" s="164">
        <f t="shared" si="0"/>
        <v>0</v>
      </c>
      <c r="F68" t="s">
        <v>128</v>
      </c>
    </row>
    <row r="69" spans="1:6" hidden="1" outlineLevel="1">
      <c r="A69" s="65" t="s">
        <v>129</v>
      </c>
      <c r="B69" s="165">
        <v>0</v>
      </c>
      <c r="C69" s="126">
        <v>114496</v>
      </c>
      <c r="D69" s="181">
        <v>2373736</v>
      </c>
      <c r="E69" s="164">
        <f t="shared" si="0"/>
        <v>2488232</v>
      </c>
      <c r="F69" t="s">
        <v>130</v>
      </c>
    </row>
    <row r="70" spans="1:6" hidden="1" outlineLevel="1">
      <c r="A70" s="65" t="s">
        <v>131</v>
      </c>
      <c r="B70" s="165">
        <v>0</v>
      </c>
      <c r="C70" s="126">
        <v>41041</v>
      </c>
      <c r="D70" s="181">
        <v>87000</v>
      </c>
      <c r="E70" s="164">
        <f t="shared" si="0"/>
        <v>128041</v>
      </c>
      <c r="F70" t="s">
        <v>132</v>
      </c>
    </row>
    <row r="71" spans="1:6" hidden="1" outlineLevel="1">
      <c r="A71" s="65" t="s">
        <v>133</v>
      </c>
      <c r="B71" s="165">
        <v>0</v>
      </c>
      <c r="C71" s="126">
        <v>239132</v>
      </c>
      <c r="D71" s="181">
        <v>7364315</v>
      </c>
      <c r="E71" s="164">
        <f t="shared" si="0"/>
        <v>7603447</v>
      </c>
      <c r="F71" t="s">
        <v>134</v>
      </c>
    </row>
    <row r="72" spans="1:6" hidden="1" outlineLevel="1">
      <c r="A72" s="65" t="s">
        <v>135</v>
      </c>
      <c r="B72" s="165">
        <v>0</v>
      </c>
      <c r="C72" s="126">
        <v>123175</v>
      </c>
      <c r="D72" s="181">
        <v>47818398</v>
      </c>
      <c r="E72" s="164">
        <f t="shared" ref="E72:E135" si="1">SUM(B72:D72)</f>
        <v>47941573</v>
      </c>
      <c r="F72" t="s">
        <v>136</v>
      </c>
    </row>
    <row r="73" spans="1:6" hidden="1" outlineLevel="1">
      <c r="A73" s="65" t="s">
        <v>137</v>
      </c>
      <c r="B73" s="165">
        <v>0</v>
      </c>
      <c r="C73" s="126">
        <v>0</v>
      </c>
      <c r="D73" s="181">
        <v>7933472</v>
      </c>
      <c r="E73" s="164">
        <f t="shared" si="1"/>
        <v>7933472</v>
      </c>
      <c r="F73" t="s">
        <v>138</v>
      </c>
    </row>
    <row r="74" spans="1:6" hidden="1" outlineLevel="1">
      <c r="A74" s="65" t="s">
        <v>139</v>
      </c>
      <c r="B74" s="165">
        <v>0</v>
      </c>
      <c r="C74" s="126">
        <v>77875</v>
      </c>
      <c r="D74" s="181">
        <v>58124172</v>
      </c>
      <c r="E74" s="164">
        <f t="shared" si="1"/>
        <v>58202047</v>
      </c>
      <c r="F74" t="s">
        <v>140</v>
      </c>
    </row>
    <row r="75" spans="1:6" hidden="1" outlineLevel="1">
      <c r="A75" s="65" t="s">
        <v>141</v>
      </c>
      <c r="B75" s="165">
        <v>0</v>
      </c>
      <c r="C75" s="126">
        <v>885853</v>
      </c>
      <c r="D75" s="181">
        <v>41851658</v>
      </c>
      <c r="E75" s="164">
        <f t="shared" si="1"/>
        <v>42737511</v>
      </c>
      <c r="F75" t="s">
        <v>142</v>
      </c>
    </row>
    <row r="76" spans="1:6" hidden="1" outlineLevel="1">
      <c r="A76" s="65" t="s">
        <v>143</v>
      </c>
      <c r="B76" s="165">
        <v>0</v>
      </c>
      <c r="C76" s="126">
        <v>57236</v>
      </c>
      <c r="D76" s="181">
        <v>663851</v>
      </c>
      <c r="E76" s="164">
        <f t="shared" si="1"/>
        <v>721087</v>
      </c>
      <c r="F76" t="s">
        <v>144</v>
      </c>
    </row>
    <row r="77" spans="1:6" hidden="1" outlineLevel="1">
      <c r="A77" s="65" t="s">
        <v>145</v>
      </c>
      <c r="B77" s="165">
        <v>0</v>
      </c>
      <c r="C77" s="126">
        <v>161961</v>
      </c>
      <c r="D77" s="181">
        <v>2735116</v>
      </c>
      <c r="E77" s="164">
        <f t="shared" si="1"/>
        <v>2897077</v>
      </c>
      <c r="F77" t="s">
        <v>146</v>
      </c>
    </row>
    <row r="78" spans="1:6" hidden="1" outlineLevel="1">
      <c r="A78" s="65" t="s">
        <v>147</v>
      </c>
      <c r="B78" s="165">
        <v>0</v>
      </c>
      <c r="C78" s="126">
        <v>658863</v>
      </c>
      <c r="D78" s="181">
        <v>1082546</v>
      </c>
      <c r="E78" s="164">
        <f t="shared" si="1"/>
        <v>1741409</v>
      </c>
      <c r="F78" t="s">
        <v>148</v>
      </c>
    </row>
    <row r="79" spans="1:6" hidden="1" outlineLevel="1">
      <c r="A79" s="65" t="s">
        <v>149</v>
      </c>
      <c r="B79" s="165">
        <v>0</v>
      </c>
      <c r="C79" s="126">
        <v>66140537</v>
      </c>
      <c r="D79" s="181">
        <v>65238604</v>
      </c>
      <c r="E79" s="164">
        <f t="shared" si="1"/>
        <v>131379141</v>
      </c>
      <c r="F79" t="s">
        <v>150</v>
      </c>
    </row>
    <row r="80" spans="1:6" hidden="1" outlineLevel="1">
      <c r="A80" s="65" t="s">
        <v>151</v>
      </c>
      <c r="B80" s="165">
        <v>0</v>
      </c>
      <c r="C80" s="126">
        <v>1542871</v>
      </c>
      <c r="D80" s="181">
        <v>1527779</v>
      </c>
      <c r="E80" s="164">
        <f t="shared" si="1"/>
        <v>3070650</v>
      </c>
      <c r="F80" t="s">
        <v>152</v>
      </c>
    </row>
    <row r="81" spans="1:6" hidden="1" outlineLevel="1">
      <c r="A81" s="65" t="s">
        <v>153</v>
      </c>
      <c r="B81" s="165">
        <v>0</v>
      </c>
      <c r="C81" s="126">
        <v>9160</v>
      </c>
      <c r="D81" s="181">
        <v>2906725</v>
      </c>
      <c r="E81" s="164">
        <f t="shared" si="1"/>
        <v>2915885</v>
      </c>
      <c r="F81" t="s">
        <v>154</v>
      </c>
    </row>
    <row r="82" spans="1:6" hidden="1" outlineLevel="1">
      <c r="A82" s="65" t="s">
        <v>155</v>
      </c>
      <c r="B82" s="165">
        <v>0</v>
      </c>
      <c r="C82" s="126">
        <v>17175</v>
      </c>
      <c r="D82" s="181">
        <v>1211319</v>
      </c>
      <c r="E82" s="164">
        <f t="shared" si="1"/>
        <v>1228494</v>
      </c>
      <c r="F82" t="s">
        <v>156</v>
      </c>
    </row>
    <row r="83" spans="1:6" hidden="1" outlineLevel="1">
      <c r="A83" s="65" t="s">
        <v>157</v>
      </c>
      <c r="B83" s="165">
        <v>0</v>
      </c>
      <c r="C83" s="126">
        <v>0</v>
      </c>
      <c r="D83" s="181">
        <v>8563138</v>
      </c>
      <c r="E83" s="164">
        <f t="shared" si="1"/>
        <v>8563138</v>
      </c>
      <c r="F83" t="s">
        <v>158</v>
      </c>
    </row>
    <row r="84" spans="1:6" hidden="1" outlineLevel="1">
      <c r="A84" s="65" t="s">
        <v>159</v>
      </c>
      <c r="B84" s="165">
        <v>0</v>
      </c>
      <c r="C84" s="126">
        <v>1084543</v>
      </c>
      <c r="D84" s="181">
        <v>1725314</v>
      </c>
      <c r="E84" s="164">
        <f t="shared" si="1"/>
        <v>2809857</v>
      </c>
      <c r="F84" t="s">
        <v>160</v>
      </c>
    </row>
    <row r="85" spans="1:6" hidden="1" outlineLevel="1">
      <c r="A85" s="65" t="s">
        <v>161</v>
      </c>
      <c r="B85" s="165">
        <v>0</v>
      </c>
      <c r="C85" s="126">
        <v>445888</v>
      </c>
      <c r="D85" s="181">
        <v>8112435</v>
      </c>
      <c r="E85" s="164">
        <f t="shared" si="1"/>
        <v>8558323</v>
      </c>
      <c r="F85" t="s">
        <v>162</v>
      </c>
    </row>
    <row r="86" spans="1:6" hidden="1" outlineLevel="1">
      <c r="A86" s="65" t="s">
        <v>163</v>
      </c>
      <c r="B86" s="165">
        <v>0</v>
      </c>
      <c r="C86" s="126">
        <v>115272</v>
      </c>
      <c r="D86" s="181">
        <v>9346783</v>
      </c>
      <c r="E86" s="164">
        <f t="shared" si="1"/>
        <v>9462055</v>
      </c>
      <c r="F86" t="s">
        <v>164</v>
      </c>
    </row>
    <row r="87" spans="1:6" hidden="1" outlineLevel="1">
      <c r="A87" s="65" t="s">
        <v>165</v>
      </c>
      <c r="B87" s="165">
        <v>0</v>
      </c>
      <c r="C87" s="126">
        <v>83084</v>
      </c>
      <c r="D87" s="181">
        <v>626854</v>
      </c>
      <c r="E87" s="164">
        <f t="shared" si="1"/>
        <v>709938</v>
      </c>
      <c r="F87" t="s">
        <v>166</v>
      </c>
    </row>
    <row r="88" spans="1:6" hidden="1" outlineLevel="1">
      <c r="A88" s="65" t="s">
        <v>167</v>
      </c>
      <c r="B88" s="165">
        <v>0</v>
      </c>
      <c r="C88" s="126">
        <v>0</v>
      </c>
      <c r="D88" s="181">
        <v>71750</v>
      </c>
      <c r="E88" s="164">
        <f t="shared" si="1"/>
        <v>71750</v>
      </c>
      <c r="F88" t="s">
        <v>168</v>
      </c>
    </row>
    <row r="89" spans="1:6" hidden="1" outlineLevel="1">
      <c r="A89" s="65" t="s">
        <v>169</v>
      </c>
      <c r="B89" s="165">
        <v>0</v>
      </c>
      <c r="C89" s="126">
        <v>59164</v>
      </c>
      <c r="D89" s="181">
        <v>182729421</v>
      </c>
      <c r="E89" s="164">
        <f t="shared" si="1"/>
        <v>182788585</v>
      </c>
      <c r="F89" t="s">
        <v>170</v>
      </c>
    </row>
    <row r="90" spans="1:6" hidden="1" outlineLevel="1">
      <c r="A90" s="65" t="s">
        <v>171</v>
      </c>
      <c r="B90" s="165">
        <v>0</v>
      </c>
      <c r="C90" s="126">
        <v>9593823</v>
      </c>
      <c r="D90" s="181">
        <v>65829839</v>
      </c>
      <c r="E90" s="164">
        <f t="shared" si="1"/>
        <v>75423662</v>
      </c>
      <c r="F90" t="s">
        <v>172</v>
      </c>
    </row>
    <row r="91" spans="1:6" hidden="1" outlineLevel="1">
      <c r="A91" s="65" t="s">
        <v>173</v>
      </c>
      <c r="B91" s="165">
        <v>0</v>
      </c>
      <c r="C91" s="126">
        <v>921062</v>
      </c>
      <c r="D91" s="181">
        <v>444876240</v>
      </c>
      <c r="E91" s="164">
        <f t="shared" si="1"/>
        <v>445797302</v>
      </c>
      <c r="F91" t="s">
        <v>174</v>
      </c>
    </row>
    <row r="92" spans="1:6" hidden="1" outlineLevel="1">
      <c r="A92" s="65" t="s">
        <v>175</v>
      </c>
      <c r="B92" s="165">
        <v>0</v>
      </c>
      <c r="C92" s="126">
        <v>0</v>
      </c>
      <c r="D92" s="181">
        <v>16419903</v>
      </c>
      <c r="E92" s="164">
        <f t="shared" si="1"/>
        <v>16419903</v>
      </c>
      <c r="F92" t="s">
        <v>176</v>
      </c>
    </row>
    <row r="93" spans="1:6" hidden="1" outlineLevel="1">
      <c r="A93" s="65" t="s">
        <v>177</v>
      </c>
      <c r="B93" s="165">
        <v>0</v>
      </c>
      <c r="C93" s="126">
        <v>74858</v>
      </c>
      <c r="D93" s="181">
        <v>17135283</v>
      </c>
      <c r="E93" s="164">
        <f t="shared" si="1"/>
        <v>17210141</v>
      </c>
      <c r="F93" t="s">
        <v>178</v>
      </c>
    </row>
    <row r="94" spans="1:6" hidden="1" outlineLevel="1">
      <c r="A94" s="65" t="s">
        <v>179</v>
      </c>
      <c r="B94" s="165">
        <v>0</v>
      </c>
      <c r="C94" s="126">
        <v>210685</v>
      </c>
      <c r="D94" s="181">
        <v>911661</v>
      </c>
      <c r="E94" s="164">
        <f t="shared" si="1"/>
        <v>1122346</v>
      </c>
      <c r="F94" t="s">
        <v>180</v>
      </c>
    </row>
    <row r="95" spans="1:6" hidden="1" outlineLevel="1">
      <c r="A95" s="65" t="s">
        <v>181</v>
      </c>
      <c r="B95" s="165">
        <v>0</v>
      </c>
      <c r="C95" s="126">
        <v>360024</v>
      </c>
      <c r="D95" s="181">
        <v>121153</v>
      </c>
      <c r="E95" s="164">
        <f t="shared" si="1"/>
        <v>481177</v>
      </c>
      <c r="F95" t="s">
        <v>182</v>
      </c>
    </row>
    <row r="96" spans="1:6" hidden="1" outlineLevel="1">
      <c r="A96" s="65" t="s">
        <v>183</v>
      </c>
      <c r="B96" s="165">
        <v>0</v>
      </c>
      <c r="C96" s="126">
        <v>330731</v>
      </c>
      <c r="D96" s="181">
        <v>11266719</v>
      </c>
      <c r="E96" s="164">
        <f t="shared" si="1"/>
        <v>11597450</v>
      </c>
      <c r="F96" t="s">
        <v>184</v>
      </c>
    </row>
    <row r="97" spans="1:6" hidden="1" outlineLevel="1">
      <c r="A97" s="65" t="s">
        <v>185</v>
      </c>
      <c r="B97" s="165">
        <v>0</v>
      </c>
      <c r="C97" s="126">
        <v>228200</v>
      </c>
      <c r="D97" s="181">
        <v>338193</v>
      </c>
      <c r="E97" s="164">
        <f t="shared" si="1"/>
        <v>566393</v>
      </c>
      <c r="F97" t="s">
        <v>186</v>
      </c>
    </row>
    <row r="98" spans="1:6" hidden="1" outlineLevel="1">
      <c r="A98" s="65" t="s">
        <v>187</v>
      </c>
      <c r="B98" s="165">
        <v>0</v>
      </c>
      <c r="C98" s="126">
        <v>390705</v>
      </c>
      <c r="D98" s="181">
        <v>116079595</v>
      </c>
      <c r="E98" s="164">
        <f t="shared" si="1"/>
        <v>116470300</v>
      </c>
      <c r="F98" t="s">
        <v>188</v>
      </c>
    </row>
    <row r="99" spans="1:6" hidden="1" outlineLevel="1">
      <c r="A99" s="65" t="s">
        <v>189</v>
      </c>
      <c r="B99" s="165">
        <v>0</v>
      </c>
      <c r="C99" s="126">
        <v>92983</v>
      </c>
      <c r="D99" s="181">
        <v>37498664</v>
      </c>
      <c r="E99" s="164">
        <f t="shared" si="1"/>
        <v>37591647</v>
      </c>
      <c r="F99" t="s">
        <v>190</v>
      </c>
    </row>
    <row r="100" spans="1:6" hidden="1" outlineLevel="1">
      <c r="A100" s="65" t="s">
        <v>191</v>
      </c>
      <c r="B100" s="165">
        <v>0</v>
      </c>
      <c r="C100" s="126">
        <v>63460</v>
      </c>
      <c r="D100" s="181">
        <v>228926</v>
      </c>
      <c r="E100" s="164">
        <f t="shared" si="1"/>
        <v>292386</v>
      </c>
      <c r="F100" t="s">
        <v>192</v>
      </c>
    </row>
    <row r="101" spans="1:6" hidden="1" outlineLevel="1">
      <c r="A101" s="65" t="s">
        <v>193</v>
      </c>
      <c r="B101" s="165">
        <v>0</v>
      </c>
      <c r="C101" s="126">
        <v>154864</v>
      </c>
      <c r="D101" s="181">
        <v>743096</v>
      </c>
      <c r="E101" s="164">
        <f t="shared" si="1"/>
        <v>897960</v>
      </c>
      <c r="F101" t="s">
        <v>194</v>
      </c>
    </row>
    <row r="102" spans="1:6" hidden="1" outlineLevel="1">
      <c r="A102" s="65" t="s">
        <v>195</v>
      </c>
      <c r="B102" s="165">
        <v>0</v>
      </c>
      <c r="C102" s="126">
        <v>1061035</v>
      </c>
      <c r="D102" s="181">
        <v>10307482</v>
      </c>
      <c r="E102" s="164">
        <f t="shared" si="1"/>
        <v>11368517</v>
      </c>
      <c r="F102" t="s">
        <v>196</v>
      </c>
    </row>
    <row r="103" spans="1:6" hidden="1" outlineLevel="1">
      <c r="A103" s="65" t="s">
        <v>197</v>
      </c>
      <c r="B103" s="165">
        <v>0</v>
      </c>
      <c r="C103" s="126">
        <v>1542955</v>
      </c>
      <c r="D103" s="181">
        <v>2608035</v>
      </c>
      <c r="E103" s="164">
        <f t="shared" si="1"/>
        <v>4150990</v>
      </c>
      <c r="F103" t="s">
        <v>198</v>
      </c>
    </row>
    <row r="104" spans="1:6" hidden="1" outlineLevel="1">
      <c r="A104" s="65" t="s">
        <v>199</v>
      </c>
      <c r="B104" s="165">
        <v>0</v>
      </c>
      <c r="C104" s="126">
        <v>3256598</v>
      </c>
      <c r="D104" s="181">
        <v>1599356</v>
      </c>
      <c r="E104" s="164">
        <f t="shared" si="1"/>
        <v>4855954</v>
      </c>
      <c r="F104" t="s">
        <v>200</v>
      </c>
    </row>
    <row r="105" spans="1:6" hidden="1" outlineLevel="1">
      <c r="A105" s="65" t="s">
        <v>201</v>
      </c>
      <c r="B105" s="165">
        <v>0</v>
      </c>
      <c r="C105" s="126">
        <v>1373711</v>
      </c>
      <c r="D105" s="181">
        <v>10836592</v>
      </c>
      <c r="E105" s="164">
        <f t="shared" si="1"/>
        <v>12210303</v>
      </c>
      <c r="F105" t="s">
        <v>202</v>
      </c>
    </row>
    <row r="106" spans="1:6" hidden="1" outlineLevel="1">
      <c r="A106" s="65" t="s">
        <v>203</v>
      </c>
      <c r="B106" s="165">
        <v>0</v>
      </c>
      <c r="C106" s="126">
        <v>6392</v>
      </c>
      <c r="D106" s="181">
        <v>671123</v>
      </c>
      <c r="E106" s="164">
        <f t="shared" si="1"/>
        <v>677515</v>
      </c>
      <c r="F106" t="s">
        <v>204</v>
      </c>
    </row>
    <row r="107" spans="1:6" hidden="1" outlineLevel="1">
      <c r="A107" s="65" t="s">
        <v>205</v>
      </c>
      <c r="B107" s="165">
        <v>0</v>
      </c>
      <c r="C107" s="126">
        <v>1541182</v>
      </c>
      <c r="D107" s="181">
        <v>8575431</v>
      </c>
      <c r="E107" s="164">
        <f t="shared" si="1"/>
        <v>10116613</v>
      </c>
      <c r="F107" t="s">
        <v>206</v>
      </c>
    </row>
    <row r="108" spans="1:6" hidden="1" outlineLevel="1">
      <c r="A108" s="65" t="s">
        <v>207</v>
      </c>
      <c r="B108" s="165">
        <v>0</v>
      </c>
      <c r="C108" s="126">
        <v>0</v>
      </c>
      <c r="D108" s="181">
        <v>0</v>
      </c>
      <c r="E108" s="164">
        <f t="shared" si="1"/>
        <v>0</v>
      </c>
      <c r="F108" t="s">
        <v>208</v>
      </c>
    </row>
    <row r="109" spans="1:6" hidden="1" outlineLevel="1">
      <c r="A109" s="65" t="s">
        <v>209</v>
      </c>
      <c r="B109" s="165">
        <v>0</v>
      </c>
      <c r="C109" s="126">
        <v>945496</v>
      </c>
      <c r="D109" s="181">
        <v>23137503</v>
      </c>
      <c r="E109" s="164">
        <f t="shared" si="1"/>
        <v>24082999</v>
      </c>
      <c r="F109" t="s">
        <v>210</v>
      </c>
    </row>
    <row r="110" spans="1:6" hidden="1" outlineLevel="1">
      <c r="A110" s="65" t="s">
        <v>211</v>
      </c>
      <c r="B110" s="165">
        <v>0</v>
      </c>
      <c r="C110" s="126">
        <v>54673</v>
      </c>
      <c r="D110" s="181">
        <v>105557</v>
      </c>
      <c r="E110" s="164">
        <f t="shared" si="1"/>
        <v>160230</v>
      </c>
      <c r="F110" t="s">
        <v>212</v>
      </c>
    </row>
    <row r="111" spans="1:6" hidden="1" outlineLevel="1">
      <c r="A111" s="65" t="s">
        <v>213</v>
      </c>
      <c r="B111" s="165">
        <v>0</v>
      </c>
      <c r="C111" s="126">
        <v>204625</v>
      </c>
      <c r="D111" s="181">
        <v>24998</v>
      </c>
      <c r="E111" s="164">
        <f t="shared" si="1"/>
        <v>229623</v>
      </c>
      <c r="F111" t="s">
        <v>214</v>
      </c>
    </row>
    <row r="112" spans="1:6" hidden="1" outlineLevel="1">
      <c r="A112" s="65" t="s">
        <v>215</v>
      </c>
      <c r="B112" s="165">
        <v>0</v>
      </c>
      <c r="C112" s="126">
        <v>30495</v>
      </c>
      <c r="D112" s="181">
        <v>802138</v>
      </c>
      <c r="E112" s="164">
        <f t="shared" si="1"/>
        <v>832633</v>
      </c>
      <c r="F112" t="s">
        <v>216</v>
      </c>
    </row>
    <row r="113" spans="1:6" hidden="1" outlineLevel="1">
      <c r="A113" s="65" t="s">
        <v>217</v>
      </c>
      <c r="B113" s="165">
        <v>0</v>
      </c>
      <c r="C113" s="126">
        <v>331530</v>
      </c>
      <c r="D113" s="181">
        <v>17699912</v>
      </c>
      <c r="E113" s="164">
        <f t="shared" si="1"/>
        <v>18031442</v>
      </c>
      <c r="F113" t="s">
        <v>218</v>
      </c>
    </row>
    <row r="114" spans="1:6" hidden="1" outlineLevel="1">
      <c r="A114" s="65" t="s">
        <v>219</v>
      </c>
      <c r="B114" s="165">
        <v>0</v>
      </c>
      <c r="C114" s="126">
        <v>115325</v>
      </c>
      <c r="D114" s="181">
        <v>363638</v>
      </c>
      <c r="E114" s="164">
        <f t="shared" si="1"/>
        <v>478963</v>
      </c>
      <c r="F114" t="s">
        <v>220</v>
      </c>
    </row>
    <row r="115" spans="1:6" hidden="1" outlineLevel="1">
      <c r="A115" s="65" t="s">
        <v>221</v>
      </c>
      <c r="B115" s="165">
        <v>0</v>
      </c>
      <c r="C115" s="126">
        <v>1496281</v>
      </c>
      <c r="D115" s="181">
        <v>7407228</v>
      </c>
      <c r="E115" s="164">
        <f t="shared" si="1"/>
        <v>8903509</v>
      </c>
      <c r="F115" t="s">
        <v>222</v>
      </c>
    </row>
    <row r="116" spans="1:6" hidden="1" outlineLevel="1">
      <c r="A116" s="65" t="s">
        <v>223</v>
      </c>
      <c r="B116" s="165">
        <v>0</v>
      </c>
      <c r="C116" s="126">
        <v>0</v>
      </c>
      <c r="D116" s="181">
        <v>438925</v>
      </c>
      <c r="E116" s="164">
        <f t="shared" si="1"/>
        <v>438925</v>
      </c>
      <c r="F116" t="s">
        <v>224</v>
      </c>
    </row>
    <row r="117" spans="1:6" hidden="1" outlineLevel="1">
      <c r="A117" s="65" t="s">
        <v>225</v>
      </c>
      <c r="B117" s="165">
        <v>0</v>
      </c>
      <c r="C117" s="126">
        <v>494562</v>
      </c>
      <c r="D117" s="181">
        <v>12848753</v>
      </c>
      <c r="E117" s="164">
        <f t="shared" si="1"/>
        <v>13343315</v>
      </c>
      <c r="F117" t="s">
        <v>226</v>
      </c>
    </row>
    <row r="118" spans="1:6" hidden="1" outlineLevel="1">
      <c r="A118" s="65" t="s">
        <v>227</v>
      </c>
      <c r="B118" s="165">
        <v>0</v>
      </c>
      <c r="C118" s="126">
        <v>0</v>
      </c>
      <c r="D118" s="181">
        <v>0</v>
      </c>
      <c r="E118" s="164">
        <f t="shared" si="1"/>
        <v>0</v>
      </c>
      <c r="F118" t="s">
        <v>228</v>
      </c>
    </row>
    <row r="119" spans="1:6" hidden="1" outlineLevel="1">
      <c r="A119" s="65" t="s">
        <v>229</v>
      </c>
      <c r="B119" s="165">
        <v>0</v>
      </c>
      <c r="C119" s="126">
        <v>137591</v>
      </c>
      <c r="D119" s="181">
        <v>53547</v>
      </c>
      <c r="E119" s="164">
        <f t="shared" si="1"/>
        <v>191138</v>
      </c>
      <c r="F119" t="s">
        <v>230</v>
      </c>
    </row>
    <row r="120" spans="1:6" hidden="1" outlineLevel="1">
      <c r="A120" s="65" t="s">
        <v>231</v>
      </c>
      <c r="B120" s="165">
        <v>137832100</v>
      </c>
      <c r="C120" s="126">
        <v>20241239</v>
      </c>
      <c r="D120" s="181">
        <v>78902144</v>
      </c>
      <c r="E120" s="164">
        <f t="shared" si="1"/>
        <v>236975483</v>
      </c>
      <c r="F120" t="s">
        <v>232</v>
      </c>
    </row>
    <row r="121" spans="1:6" hidden="1" outlineLevel="1">
      <c r="A121" s="65" t="s">
        <v>233</v>
      </c>
      <c r="B121" s="165">
        <v>0</v>
      </c>
      <c r="C121" s="126">
        <v>4894278</v>
      </c>
      <c r="D121" s="181">
        <v>422504948</v>
      </c>
      <c r="E121" s="164">
        <f t="shared" si="1"/>
        <v>427399226</v>
      </c>
      <c r="F121" t="s">
        <v>234</v>
      </c>
    </row>
    <row r="122" spans="1:6" hidden="1" outlineLevel="1">
      <c r="A122" s="65" t="s">
        <v>235</v>
      </c>
      <c r="B122" s="165">
        <v>0</v>
      </c>
      <c r="C122" s="126">
        <v>181272</v>
      </c>
      <c r="D122" s="181">
        <v>804329</v>
      </c>
      <c r="E122" s="164">
        <f t="shared" si="1"/>
        <v>985601</v>
      </c>
      <c r="F122" t="s">
        <v>236</v>
      </c>
    </row>
    <row r="123" spans="1:6" hidden="1" outlineLevel="1">
      <c r="A123" s="65" t="s">
        <v>237</v>
      </c>
      <c r="B123" s="165">
        <v>0</v>
      </c>
      <c r="C123" s="126">
        <v>11144106</v>
      </c>
      <c r="D123" s="181">
        <v>38149638</v>
      </c>
      <c r="E123" s="164">
        <f t="shared" si="1"/>
        <v>49293744</v>
      </c>
      <c r="F123" t="s">
        <v>238</v>
      </c>
    </row>
    <row r="124" spans="1:6" hidden="1" outlineLevel="1">
      <c r="A124" s="65" t="s">
        <v>239</v>
      </c>
      <c r="B124" s="165">
        <v>0</v>
      </c>
      <c r="C124" s="126">
        <v>1436737</v>
      </c>
      <c r="D124" s="181">
        <v>1182248</v>
      </c>
      <c r="E124" s="164">
        <f t="shared" si="1"/>
        <v>2618985</v>
      </c>
      <c r="F124" t="s">
        <v>240</v>
      </c>
    </row>
    <row r="125" spans="1:6" hidden="1" outlineLevel="1">
      <c r="A125" s="65" t="s">
        <v>241</v>
      </c>
      <c r="B125" s="165">
        <v>0</v>
      </c>
      <c r="C125" s="126">
        <v>45793</v>
      </c>
      <c r="D125" s="181">
        <v>8238225</v>
      </c>
      <c r="E125" s="164">
        <f t="shared" si="1"/>
        <v>8284018</v>
      </c>
      <c r="F125" t="s">
        <v>242</v>
      </c>
    </row>
    <row r="126" spans="1:6" hidden="1" outlineLevel="1">
      <c r="A126" s="65" t="s">
        <v>243</v>
      </c>
      <c r="B126" s="165">
        <v>0</v>
      </c>
      <c r="C126" s="126">
        <v>116137</v>
      </c>
      <c r="D126" s="181">
        <v>25371</v>
      </c>
      <c r="E126" s="164">
        <f t="shared" si="1"/>
        <v>141508</v>
      </c>
      <c r="F126" t="s">
        <v>244</v>
      </c>
    </row>
    <row r="127" spans="1:6" hidden="1" outlineLevel="1">
      <c r="A127" s="65" t="s">
        <v>245</v>
      </c>
      <c r="B127" s="165">
        <v>0</v>
      </c>
      <c r="C127" s="126">
        <v>0</v>
      </c>
      <c r="D127" s="181">
        <v>0</v>
      </c>
      <c r="E127" s="164">
        <f t="shared" si="1"/>
        <v>0</v>
      </c>
      <c r="F127" t="s">
        <v>246</v>
      </c>
    </row>
    <row r="128" spans="1:6" hidden="1" outlineLevel="1">
      <c r="A128" s="65" t="s">
        <v>247</v>
      </c>
      <c r="B128" s="165">
        <v>0</v>
      </c>
      <c r="C128" s="126">
        <v>652099</v>
      </c>
      <c r="D128" s="181">
        <v>249598</v>
      </c>
      <c r="E128" s="164">
        <f t="shared" si="1"/>
        <v>901697</v>
      </c>
      <c r="F128" t="s">
        <v>248</v>
      </c>
    </row>
    <row r="129" spans="1:6" hidden="1" outlineLevel="1">
      <c r="A129" s="65" t="s">
        <v>249</v>
      </c>
      <c r="B129" s="165">
        <v>0</v>
      </c>
      <c r="C129" s="126">
        <v>83728</v>
      </c>
      <c r="D129" s="181">
        <v>727056</v>
      </c>
      <c r="E129" s="164">
        <f t="shared" si="1"/>
        <v>810784</v>
      </c>
      <c r="F129" t="s">
        <v>250</v>
      </c>
    </row>
    <row r="130" spans="1:6" hidden="1" outlineLevel="1">
      <c r="A130" s="65" t="s">
        <v>251</v>
      </c>
      <c r="B130" s="165">
        <v>0</v>
      </c>
      <c r="C130" s="126">
        <v>27628</v>
      </c>
      <c r="D130" s="181">
        <v>903069</v>
      </c>
      <c r="E130" s="164">
        <f t="shared" si="1"/>
        <v>930697</v>
      </c>
      <c r="F130" t="s">
        <v>252</v>
      </c>
    </row>
    <row r="131" spans="1:6" hidden="1" outlineLevel="1">
      <c r="A131" s="65" t="s">
        <v>253</v>
      </c>
      <c r="B131" s="165">
        <v>0</v>
      </c>
      <c r="C131" s="126">
        <v>0</v>
      </c>
      <c r="D131" s="181">
        <v>593482</v>
      </c>
      <c r="E131" s="164">
        <f t="shared" si="1"/>
        <v>593482</v>
      </c>
      <c r="F131" t="s">
        <v>254</v>
      </c>
    </row>
    <row r="132" spans="1:6" hidden="1" outlineLevel="1">
      <c r="A132" s="65" t="s">
        <v>255</v>
      </c>
      <c r="B132" s="165">
        <v>0</v>
      </c>
      <c r="C132" s="126">
        <v>0</v>
      </c>
      <c r="D132" s="181">
        <v>0</v>
      </c>
      <c r="E132" s="164">
        <f t="shared" si="1"/>
        <v>0</v>
      </c>
      <c r="F132" t="s">
        <v>256</v>
      </c>
    </row>
    <row r="133" spans="1:6" hidden="1" outlineLevel="1">
      <c r="A133" s="65" t="s">
        <v>257</v>
      </c>
      <c r="B133" s="165">
        <v>0</v>
      </c>
      <c r="C133" s="126">
        <v>460</v>
      </c>
      <c r="D133" s="181">
        <v>27510490</v>
      </c>
      <c r="E133" s="164">
        <f t="shared" si="1"/>
        <v>27510950</v>
      </c>
      <c r="F133" t="s">
        <v>258</v>
      </c>
    </row>
    <row r="134" spans="1:6" hidden="1" outlineLevel="1">
      <c r="A134" s="65" t="s">
        <v>259</v>
      </c>
      <c r="B134" s="165">
        <v>0</v>
      </c>
      <c r="C134" s="126">
        <v>138688</v>
      </c>
      <c r="D134" s="181">
        <v>80000</v>
      </c>
      <c r="E134" s="164">
        <f t="shared" si="1"/>
        <v>218688</v>
      </c>
      <c r="F134" t="s">
        <v>260</v>
      </c>
    </row>
    <row r="135" spans="1:6" hidden="1" outlineLevel="1">
      <c r="A135" s="65" t="s">
        <v>261</v>
      </c>
      <c r="B135" s="165">
        <v>0</v>
      </c>
      <c r="C135" s="126">
        <v>116090</v>
      </c>
      <c r="D135" s="181">
        <v>681414</v>
      </c>
      <c r="E135" s="164">
        <f t="shared" si="1"/>
        <v>797504</v>
      </c>
      <c r="F135" t="s">
        <v>262</v>
      </c>
    </row>
    <row r="136" spans="1:6" hidden="1" outlineLevel="1">
      <c r="A136" s="65" t="s">
        <v>263</v>
      </c>
      <c r="B136" s="165">
        <v>0</v>
      </c>
      <c r="C136" s="126">
        <v>163963</v>
      </c>
      <c r="D136" s="181">
        <v>4377039</v>
      </c>
      <c r="E136" s="164">
        <f t="shared" ref="E136:E704" si="2">SUM(B136:D136)</f>
        <v>4541002</v>
      </c>
      <c r="F136" t="s">
        <v>264</v>
      </c>
    </row>
    <row r="137" spans="1:6" hidden="1" outlineLevel="1">
      <c r="A137" s="65" t="s">
        <v>265</v>
      </c>
      <c r="B137" s="165">
        <v>0</v>
      </c>
      <c r="C137" s="126">
        <v>138443</v>
      </c>
      <c r="D137" s="181">
        <v>9247161</v>
      </c>
      <c r="E137" s="164">
        <f t="shared" si="2"/>
        <v>9385604</v>
      </c>
      <c r="F137" t="s">
        <v>266</v>
      </c>
    </row>
    <row r="138" spans="1:6" hidden="1" outlineLevel="1">
      <c r="A138" s="65" t="s">
        <v>267</v>
      </c>
      <c r="B138" s="165">
        <v>0</v>
      </c>
      <c r="C138" s="126">
        <v>1290924</v>
      </c>
      <c r="D138" s="181">
        <v>283162</v>
      </c>
      <c r="E138" s="164">
        <f t="shared" si="2"/>
        <v>1574086</v>
      </c>
      <c r="F138" t="s">
        <v>268</v>
      </c>
    </row>
    <row r="139" spans="1:6" hidden="1" outlineLevel="1">
      <c r="A139" s="65" t="s">
        <v>269</v>
      </c>
      <c r="B139" s="165">
        <v>0</v>
      </c>
      <c r="C139" s="126">
        <v>0</v>
      </c>
      <c r="D139" s="181">
        <v>5592700</v>
      </c>
      <c r="E139" s="164">
        <f t="shared" si="2"/>
        <v>5592700</v>
      </c>
      <c r="F139" t="s">
        <v>270</v>
      </c>
    </row>
    <row r="140" spans="1:6" hidden="1" outlineLevel="1">
      <c r="A140" s="65" t="s">
        <v>271</v>
      </c>
      <c r="B140" s="165">
        <v>0</v>
      </c>
      <c r="C140" s="126">
        <v>17101</v>
      </c>
      <c r="D140" s="181">
        <v>363002</v>
      </c>
      <c r="E140" s="164">
        <f t="shared" si="2"/>
        <v>380103</v>
      </c>
      <c r="F140" t="s">
        <v>272</v>
      </c>
    </row>
    <row r="141" spans="1:6" hidden="1" outlineLevel="1">
      <c r="A141" s="65" t="s">
        <v>273</v>
      </c>
      <c r="B141" s="165">
        <v>369504</v>
      </c>
      <c r="C141" s="126">
        <v>44934627</v>
      </c>
      <c r="D141" s="181">
        <v>2091679654</v>
      </c>
      <c r="E141" s="164">
        <f t="shared" si="2"/>
        <v>2136983785</v>
      </c>
      <c r="F141" t="s">
        <v>274</v>
      </c>
    </row>
    <row r="142" spans="1:6" hidden="1" outlineLevel="1">
      <c r="A142" s="65" t="s">
        <v>275</v>
      </c>
      <c r="B142" s="165">
        <v>0</v>
      </c>
      <c r="C142" s="126">
        <v>28185</v>
      </c>
      <c r="D142" s="181">
        <v>2836063</v>
      </c>
      <c r="E142" s="164">
        <f t="shared" si="2"/>
        <v>2864248</v>
      </c>
      <c r="F142" t="s">
        <v>276</v>
      </c>
    </row>
    <row r="143" spans="1:6" hidden="1" outlineLevel="1">
      <c r="A143" s="65" t="s">
        <v>277</v>
      </c>
      <c r="B143" s="165">
        <v>0</v>
      </c>
      <c r="C143" s="126">
        <v>0</v>
      </c>
      <c r="D143" s="181">
        <v>0</v>
      </c>
      <c r="E143" s="164">
        <f t="shared" si="2"/>
        <v>0</v>
      </c>
      <c r="F143" t="s">
        <v>278</v>
      </c>
    </row>
    <row r="144" spans="1:6" hidden="1" outlineLevel="1">
      <c r="A144" s="65" t="s">
        <v>279</v>
      </c>
      <c r="B144" s="165">
        <v>0</v>
      </c>
      <c r="C144" s="126">
        <v>4566767</v>
      </c>
      <c r="D144" s="181">
        <v>348562693</v>
      </c>
      <c r="E144" s="164">
        <f t="shared" si="2"/>
        <v>353129460</v>
      </c>
      <c r="F144" t="s">
        <v>280</v>
      </c>
    </row>
    <row r="145" spans="1:6" hidden="1" outlineLevel="1">
      <c r="A145" s="65" t="s">
        <v>281</v>
      </c>
      <c r="B145" s="165">
        <v>0</v>
      </c>
      <c r="C145" s="126">
        <v>0</v>
      </c>
      <c r="D145" s="181">
        <v>1191808</v>
      </c>
      <c r="E145" s="164">
        <f t="shared" si="2"/>
        <v>1191808</v>
      </c>
      <c r="F145" t="s">
        <v>282</v>
      </c>
    </row>
    <row r="146" spans="1:6" hidden="1" outlineLevel="1">
      <c r="A146" s="65" t="s">
        <v>283</v>
      </c>
      <c r="B146" s="165">
        <v>0</v>
      </c>
      <c r="C146" s="126">
        <v>114389</v>
      </c>
      <c r="D146" s="181">
        <v>393109</v>
      </c>
      <c r="E146" s="164">
        <f t="shared" si="2"/>
        <v>507498</v>
      </c>
      <c r="F146" t="s">
        <v>284</v>
      </c>
    </row>
    <row r="147" spans="1:6" hidden="1" outlineLevel="1">
      <c r="A147" s="65" t="s">
        <v>285</v>
      </c>
      <c r="B147" s="165">
        <v>0</v>
      </c>
      <c r="C147" s="126">
        <v>0</v>
      </c>
      <c r="D147" s="181">
        <v>0</v>
      </c>
      <c r="E147" s="164">
        <f t="shared" si="2"/>
        <v>0</v>
      </c>
      <c r="F147" t="s">
        <v>286</v>
      </c>
    </row>
    <row r="148" spans="1:6" hidden="1" outlineLevel="1">
      <c r="A148" s="65" t="s">
        <v>287</v>
      </c>
      <c r="B148" s="165">
        <v>0</v>
      </c>
      <c r="C148" s="126">
        <v>525884</v>
      </c>
      <c r="D148" s="181">
        <v>9284540</v>
      </c>
      <c r="E148" s="164">
        <f t="shared" si="2"/>
        <v>9810424</v>
      </c>
      <c r="F148" t="s">
        <v>288</v>
      </c>
    </row>
    <row r="149" spans="1:6" hidden="1" outlineLevel="1">
      <c r="A149" s="65" t="s">
        <v>289</v>
      </c>
      <c r="B149" s="165">
        <v>0</v>
      </c>
      <c r="C149" s="126">
        <v>0</v>
      </c>
      <c r="D149" s="181">
        <v>120387789</v>
      </c>
      <c r="E149" s="164">
        <f t="shared" si="2"/>
        <v>120387789</v>
      </c>
      <c r="F149" t="s">
        <v>290</v>
      </c>
    </row>
    <row r="150" spans="1:6" hidden="1" outlineLevel="1">
      <c r="A150" s="65" t="s">
        <v>291</v>
      </c>
      <c r="B150" s="165">
        <v>0</v>
      </c>
      <c r="C150" s="126">
        <v>3389478</v>
      </c>
      <c r="D150" s="181">
        <v>367252286</v>
      </c>
      <c r="E150" s="164">
        <f t="shared" si="2"/>
        <v>370641764</v>
      </c>
      <c r="F150" t="s">
        <v>292</v>
      </c>
    </row>
    <row r="151" spans="1:6" hidden="1" outlineLevel="1">
      <c r="A151" s="65" t="s">
        <v>293</v>
      </c>
      <c r="B151" s="165">
        <v>0</v>
      </c>
      <c r="C151" s="126">
        <v>153417</v>
      </c>
      <c r="D151" s="181">
        <v>26920</v>
      </c>
      <c r="E151" s="164">
        <f t="shared" si="2"/>
        <v>180337</v>
      </c>
      <c r="F151" t="s">
        <v>294</v>
      </c>
    </row>
    <row r="152" spans="1:6" hidden="1" outlineLevel="1">
      <c r="A152" s="65" t="s">
        <v>295</v>
      </c>
      <c r="B152" s="165">
        <v>0</v>
      </c>
      <c r="C152" s="126">
        <v>0</v>
      </c>
      <c r="D152" s="181">
        <v>1473315</v>
      </c>
      <c r="E152" s="164">
        <f t="shared" si="2"/>
        <v>1473315</v>
      </c>
      <c r="F152" t="s">
        <v>296</v>
      </c>
    </row>
    <row r="153" spans="1:6" hidden="1" outlineLevel="1">
      <c r="A153" s="65" t="s">
        <v>297</v>
      </c>
      <c r="B153" s="165">
        <v>0</v>
      </c>
      <c r="C153" s="126">
        <v>1697606</v>
      </c>
      <c r="D153" s="181">
        <v>221047</v>
      </c>
      <c r="E153" s="164">
        <f t="shared" si="2"/>
        <v>1918653</v>
      </c>
      <c r="F153" t="s">
        <v>298</v>
      </c>
    </row>
    <row r="154" spans="1:6" hidden="1" outlineLevel="1">
      <c r="A154" s="65" t="s">
        <v>299</v>
      </c>
      <c r="B154" s="165">
        <v>0</v>
      </c>
      <c r="C154" s="126">
        <v>302407</v>
      </c>
      <c r="D154" s="181">
        <v>7371009</v>
      </c>
      <c r="E154" s="164">
        <f t="shared" si="2"/>
        <v>7673416</v>
      </c>
      <c r="F154" t="s">
        <v>300</v>
      </c>
    </row>
    <row r="155" spans="1:6" hidden="1" outlineLevel="1">
      <c r="A155" s="65" t="s">
        <v>301</v>
      </c>
      <c r="B155" s="165">
        <v>0</v>
      </c>
      <c r="C155" s="126">
        <v>0</v>
      </c>
      <c r="D155" s="181">
        <v>0</v>
      </c>
      <c r="E155" s="164">
        <f t="shared" si="2"/>
        <v>0</v>
      </c>
      <c r="F155" t="s">
        <v>302</v>
      </c>
    </row>
    <row r="156" spans="1:6" hidden="1" outlineLevel="1">
      <c r="A156" s="65" t="s">
        <v>303</v>
      </c>
      <c r="B156" s="165">
        <v>0</v>
      </c>
      <c r="C156" s="126">
        <v>263600</v>
      </c>
      <c r="D156" s="181">
        <v>1599</v>
      </c>
      <c r="E156" s="164">
        <f t="shared" si="2"/>
        <v>265199</v>
      </c>
      <c r="F156" t="s">
        <v>304</v>
      </c>
    </row>
    <row r="157" spans="1:6" hidden="1" outlineLevel="1">
      <c r="A157" s="65" t="s">
        <v>305</v>
      </c>
      <c r="B157" s="165">
        <v>0</v>
      </c>
      <c r="C157" s="126">
        <v>81374</v>
      </c>
      <c r="D157" s="181">
        <v>115736</v>
      </c>
      <c r="E157" s="164">
        <f t="shared" si="2"/>
        <v>197110</v>
      </c>
      <c r="F157" t="s">
        <v>306</v>
      </c>
    </row>
    <row r="158" spans="1:6" hidden="1" outlineLevel="1">
      <c r="A158" s="65" t="s">
        <v>307</v>
      </c>
      <c r="B158" s="165">
        <v>0</v>
      </c>
      <c r="C158" s="126">
        <v>905037</v>
      </c>
      <c r="D158" s="181">
        <v>144492</v>
      </c>
      <c r="E158" s="164">
        <f t="shared" ref="E158:E161" si="3">SUM(B158:D158)</f>
        <v>1049529</v>
      </c>
      <c r="F158" t="s">
        <v>308</v>
      </c>
    </row>
    <row r="159" spans="1:6" hidden="1" outlineLevel="1">
      <c r="A159" s="65" t="s">
        <v>309</v>
      </c>
      <c r="B159" s="165">
        <v>0</v>
      </c>
      <c r="C159" s="126">
        <v>5775914</v>
      </c>
      <c r="D159" s="181">
        <v>19400788</v>
      </c>
      <c r="E159" s="164">
        <f t="shared" si="3"/>
        <v>25176702</v>
      </c>
      <c r="F159" t="s">
        <v>310</v>
      </c>
    </row>
    <row r="160" spans="1:6" hidden="1" outlineLevel="1">
      <c r="A160" s="65" t="s">
        <v>311</v>
      </c>
      <c r="B160" s="165">
        <v>0</v>
      </c>
      <c r="C160" s="126">
        <v>1080769</v>
      </c>
      <c r="D160" s="181">
        <v>1021550</v>
      </c>
      <c r="E160" s="164">
        <f t="shared" si="3"/>
        <v>2102319</v>
      </c>
      <c r="F160" t="s">
        <v>312</v>
      </c>
    </row>
    <row r="161" spans="1:6" hidden="1" outlineLevel="1">
      <c r="A161" s="65" t="s">
        <v>313</v>
      </c>
      <c r="B161" s="165">
        <v>0</v>
      </c>
      <c r="C161" s="126">
        <v>0</v>
      </c>
      <c r="D161" s="181">
        <v>5317647</v>
      </c>
      <c r="E161" s="164">
        <f t="shared" si="3"/>
        <v>5317647</v>
      </c>
      <c r="F161" t="s">
        <v>314</v>
      </c>
    </row>
    <row r="162" spans="1:6" hidden="1" outlineLevel="1">
      <c r="A162" s="65" t="s">
        <v>315</v>
      </c>
      <c r="B162" s="165">
        <v>0</v>
      </c>
      <c r="C162" s="126">
        <v>734617</v>
      </c>
      <c r="D162" s="181">
        <v>304063</v>
      </c>
      <c r="E162" s="164">
        <f t="shared" si="2"/>
        <v>1038680</v>
      </c>
      <c r="F162" t="s">
        <v>316</v>
      </c>
    </row>
    <row r="163" spans="1:6" hidden="1" outlineLevel="1">
      <c r="A163" s="65" t="s">
        <v>317</v>
      </c>
      <c r="B163" s="165">
        <v>0</v>
      </c>
      <c r="C163" s="126">
        <v>0</v>
      </c>
      <c r="D163" s="181">
        <v>324156</v>
      </c>
      <c r="E163" s="164">
        <f t="shared" si="2"/>
        <v>324156</v>
      </c>
      <c r="F163" t="s">
        <v>318</v>
      </c>
    </row>
    <row r="164" spans="1:6" hidden="1" outlineLevel="1">
      <c r="A164" s="65" t="s">
        <v>319</v>
      </c>
      <c r="B164" s="165">
        <v>0</v>
      </c>
      <c r="C164" s="126">
        <v>0</v>
      </c>
      <c r="D164" s="181">
        <v>339623</v>
      </c>
      <c r="E164" s="164">
        <f t="shared" si="2"/>
        <v>339623</v>
      </c>
      <c r="F164" t="s">
        <v>320</v>
      </c>
    </row>
    <row r="165" spans="1:6" hidden="1" outlineLevel="1">
      <c r="A165" s="65" t="s">
        <v>321</v>
      </c>
      <c r="B165" s="165">
        <v>0</v>
      </c>
      <c r="C165" s="126">
        <v>299375</v>
      </c>
      <c r="D165" s="181">
        <v>737220</v>
      </c>
      <c r="E165" s="164">
        <f t="shared" si="2"/>
        <v>1036595</v>
      </c>
      <c r="F165" t="s">
        <v>322</v>
      </c>
    </row>
    <row r="166" spans="1:6" hidden="1" outlineLevel="1">
      <c r="A166" s="65" t="s">
        <v>323</v>
      </c>
      <c r="B166" s="165">
        <v>0</v>
      </c>
      <c r="C166" s="126">
        <v>0</v>
      </c>
      <c r="D166" s="181">
        <v>0</v>
      </c>
      <c r="E166" s="164">
        <f t="shared" si="2"/>
        <v>0</v>
      </c>
      <c r="F166" t="s">
        <v>324</v>
      </c>
    </row>
    <row r="167" spans="1:6" collapsed="1">
      <c r="A167" s="93" t="s">
        <v>325</v>
      </c>
      <c r="B167" s="163">
        <f>SUM(B168:B366)</f>
        <v>79607567</v>
      </c>
      <c r="C167" s="91">
        <f t="shared" ref="C167:D167" si="4">SUM(C168:C366)</f>
        <v>1109240729</v>
      </c>
      <c r="D167" s="180">
        <f t="shared" si="4"/>
        <v>4914503518</v>
      </c>
      <c r="E167" s="164">
        <f t="shared" ref="E167:E198" si="5">SUM(B167:D167)</f>
        <v>6103351814</v>
      </c>
    </row>
    <row r="168" spans="1:6" hidden="1" outlineLevel="1">
      <c r="A168" s="93" t="s">
        <v>326</v>
      </c>
      <c r="B168" s="166"/>
      <c r="C168" s="98">
        <v>416804</v>
      </c>
      <c r="D168" s="182">
        <v>321267</v>
      </c>
      <c r="E168" s="164">
        <f t="shared" si="5"/>
        <v>738071</v>
      </c>
      <c r="F168" s="155" t="s">
        <v>327</v>
      </c>
    </row>
    <row r="169" spans="1:6" hidden="1" outlineLevel="1">
      <c r="A169" s="93" t="s">
        <v>7</v>
      </c>
      <c r="B169" s="166"/>
      <c r="C169" s="98">
        <v>81124</v>
      </c>
      <c r="D169" s="182">
        <v>637769</v>
      </c>
      <c r="E169" s="164">
        <f t="shared" si="5"/>
        <v>718893</v>
      </c>
      <c r="F169" s="155" t="s">
        <v>8</v>
      </c>
    </row>
    <row r="170" spans="1:6" hidden="1" outlineLevel="1">
      <c r="A170" s="93" t="s">
        <v>328</v>
      </c>
      <c r="B170" s="166"/>
      <c r="C170" s="98">
        <v>1941943</v>
      </c>
      <c r="D170" s="182">
        <v>1041009</v>
      </c>
      <c r="E170" s="164">
        <f t="shared" si="5"/>
        <v>2982952</v>
      </c>
      <c r="F170" s="155" t="s">
        <v>329</v>
      </c>
    </row>
    <row r="171" spans="1:6" hidden="1" outlineLevel="1">
      <c r="A171" s="93" t="s">
        <v>330</v>
      </c>
      <c r="B171" s="166"/>
      <c r="C171" s="98">
        <v>860284</v>
      </c>
      <c r="D171" s="182">
        <v>1550194</v>
      </c>
      <c r="E171" s="164">
        <f t="shared" si="5"/>
        <v>2410478</v>
      </c>
      <c r="F171" s="155" t="s">
        <v>331</v>
      </c>
    </row>
    <row r="172" spans="1:6" hidden="1" outlineLevel="1">
      <c r="A172" s="93" t="s">
        <v>332</v>
      </c>
      <c r="B172" s="166"/>
      <c r="C172" s="98">
        <v>13847786</v>
      </c>
      <c r="D172" s="182">
        <v>3330709</v>
      </c>
      <c r="E172" s="164">
        <f t="shared" si="5"/>
        <v>17178495</v>
      </c>
      <c r="F172" s="155" t="s">
        <v>333</v>
      </c>
    </row>
    <row r="173" spans="1:6" hidden="1" outlineLevel="1">
      <c r="A173" s="93" t="s">
        <v>334</v>
      </c>
      <c r="B173" s="166"/>
      <c r="C173" s="98">
        <v>2051643</v>
      </c>
      <c r="D173" s="182">
        <v>9525070</v>
      </c>
      <c r="E173" s="164">
        <f t="shared" si="5"/>
        <v>11576713</v>
      </c>
      <c r="F173" s="155" t="s">
        <v>335</v>
      </c>
    </row>
    <row r="174" spans="1:6" hidden="1" outlineLevel="1">
      <c r="A174" s="93" t="s">
        <v>336</v>
      </c>
      <c r="B174" s="166"/>
      <c r="C174" s="98">
        <v>450485</v>
      </c>
      <c r="D174" s="182">
        <v>2569442</v>
      </c>
      <c r="E174" s="164">
        <f t="shared" si="5"/>
        <v>3019927</v>
      </c>
      <c r="F174" s="155" t="s">
        <v>337</v>
      </c>
    </row>
    <row r="175" spans="1:6" hidden="1" outlineLevel="1">
      <c r="A175" s="93" t="s">
        <v>338</v>
      </c>
      <c r="B175" s="166"/>
      <c r="C175" s="98">
        <v>6717488</v>
      </c>
      <c r="D175" s="182">
        <v>32265668</v>
      </c>
      <c r="E175" s="164">
        <f t="shared" si="5"/>
        <v>38983156</v>
      </c>
      <c r="F175" s="155" t="s">
        <v>339</v>
      </c>
    </row>
    <row r="176" spans="1:6" hidden="1" outlineLevel="1">
      <c r="A176" s="93" t="s">
        <v>340</v>
      </c>
      <c r="B176" s="166">
        <v>1770243</v>
      </c>
      <c r="C176" s="98">
        <v>22625857</v>
      </c>
      <c r="D176" s="182">
        <v>97780512</v>
      </c>
      <c r="E176" s="164">
        <f t="shared" si="5"/>
        <v>122176612</v>
      </c>
      <c r="F176" s="155" t="s">
        <v>341</v>
      </c>
    </row>
    <row r="177" spans="1:6" hidden="1" outlineLevel="1">
      <c r="A177" s="93" t="s">
        <v>342</v>
      </c>
      <c r="B177" s="166"/>
      <c r="C177" s="98">
        <v>460627</v>
      </c>
      <c r="D177" s="182">
        <v>270748</v>
      </c>
      <c r="E177" s="164">
        <f t="shared" si="5"/>
        <v>731375</v>
      </c>
      <c r="F177" s="155" t="s">
        <v>343</v>
      </c>
    </row>
    <row r="178" spans="1:6" hidden="1" outlineLevel="1">
      <c r="A178" s="93" t="s">
        <v>344</v>
      </c>
      <c r="B178" s="166"/>
      <c r="C178" s="98">
        <v>197728</v>
      </c>
      <c r="D178" s="182">
        <v>3326225</v>
      </c>
      <c r="E178" s="164">
        <f t="shared" si="5"/>
        <v>3523953</v>
      </c>
      <c r="F178" s="155" t="s">
        <v>345</v>
      </c>
    </row>
    <row r="179" spans="1:6" hidden="1" outlineLevel="1">
      <c r="A179" s="93" t="s">
        <v>346</v>
      </c>
      <c r="B179" s="166"/>
      <c r="C179" s="98">
        <v>6375756</v>
      </c>
      <c r="D179" s="182">
        <v>3176973</v>
      </c>
      <c r="E179" s="164">
        <f t="shared" si="5"/>
        <v>9552729</v>
      </c>
      <c r="F179" s="155" t="s">
        <v>347</v>
      </c>
    </row>
    <row r="180" spans="1:6" hidden="1" outlineLevel="1">
      <c r="A180" s="93" t="s">
        <v>348</v>
      </c>
      <c r="B180" s="166"/>
      <c r="C180" s="98">
        <v>887064</v>
      </c>
      <c r="D180" s="182">
        <v>608610</v>
      </c>
      <c r="E180" s="164">
        <f t="shared" si="5"/>
        <v>1495674</v>
      </c>
      <c r="F180" s="155" t="s">
        <v>349</v>
      </c>
    </row>
    <row r="181" spans="1:6" hidden="1" outlineLevel="1">
      <c r="A181" s="93" t="s">
        <v>350</v>
      </c>
      <c r="B181" s="166"/>
      <c r="C181" s="98"/>
      <c r="D181" s="182">
        <v>94143</v>
      </c>
      <c r="E181" s="164">
        <f t="shared" si="5"/>
        <v>94143</v>
      </c>
      <c r="F181" s="155" t="s">
        <v>351</v>
      </c>
    </row>
    <row r="182" spans="1:6" hidden="1" outlineLevel="1">
      <c r="A182" s="93" t="s">
        <v>352</v>
      </c>
      <c r="B182" s="166"/>
      <c r="C182" s="98">
        <v>7872304</v>
      </c>
      <c r="D182" s="182">
        <v>21465608</v>
      </c>
      <c r="E182" s="164">
        <f t="shared" si="5"/>
        <v>29337912</v>
      </c>
      <c r="F182" s="155" t="s">
        <v>353</v>
      </c>
    </row>
    <row r="183" spans="1:6" hidden="1" outlineLevel="1">
      <c r="A183" s="93" t="s">
        <v>354</v>
      </c>
      <c r="B183" s="166"/>
      <c r="C183" s="98">
        <v>213612</v>
      </c>
      <c r="D183" s="182">
        <v>930986</v>
      </c>
      <c r="E183" s="164">
        <f t="shared" si="5"/>
        <v>1144598</v>
      </c>
      <c r="F183" s="155" t="s">
        <v>355</v>
      </c>
    </row>
    <row r="184" spans="1:6" hidden="1" outlineLevel="1">
      <c r="A184" s="93" t="s">
        <v>356</v>
      </c>
      <c r="B184" s="166"/>
      <c r="C184" s="98">
        <v>1405268</v>
      </c>
      <c r="D184" s="182">
        <v>2667792</v>
      </c>
      <c r="E184" s="164">
        <f t="shared" si="5"/>
        <v>4073060</v>
      </c>
      <c r="F184" s="155" t="s">
        <v>357</v>
      </c>
    </row>
    <row r="185" spans="1:6" hidden="1" outlineLevel="1">
      <c r="A185" s="93" t="s">
        <v>358</v>
      </c>
      <c r="B185" s="166">
        <v>90583</v>
      </c>
      <c r="C185" s="98">
        <v>4557221</v>
      </c>
      <c r="D185" s="182">
        <v>14245753</v>
      </c>
      <c r="E185" s="164">
        <f t="shared" si="5"/>
        <v>18893557</v>
      </c>
      <c r="F185" s="155" t="s">
        <v>359</v>
      </c>
    </row>
    <row r="186" spans="1:6" hidden="1" outlineLevel="1">
      <c r="A186" s="93" t="s">
        <v>360</v>
      </c>
      <c r="B186" s="166"/>
      <c r="C186" s="98">
        <v>338267</v>
      </c>
      <c r="D186" s="182">
        <v>43302</v>
      </c>
      <c r="E186" s="164">
        <f t="shared" si="5"/>
        <v>381569</v>
      </c>
      <c r="F186" s="155" t="s">
        <v>361</v>
      </c>
    </row>
    <row r="187" spans="1:6" hidden="1" outlineLevel="1">
      <c r="A187" s="93" t="s">
        <v>362</v>
      </c>
      <c r="B187" s="166"/>
      <c r="C187" s="98">
        <v>1170595</v>
      </c>
      <c r="D187" s="182">
        <v>1286867</v>
      </c>
      <c r="E187" s="164">
        <f t="shared" si="5"/>
        <v>2457462</v>
      </c>
      <c r="F187" s="155" t="s">
        <v>363</v>
      </c>
    </row>
    <row r="188" spans="1:6" hidden="1" outlineLevel="1">
      <c r="A188" s="93" t="s">
        <v>364</v>
      </c>
      <c r="B188" s="166"/>
      <c r="C188" s="98">
        <v>256984</v>
      </c>
      <c r="D188" s="182">
        <v>312151</v>
      </c>
      <c r="E188" s="164">
        <f t="shared" si="5"/>
        <v>569135</v>
      </c>
      <c r="F188" s="155" t="s">
        <v>365</v>
      </c>
    </row>
    <row r="189" spans="1:6" hidden="1" outlineLevel="1">
      <c r="A189" s="93" t="s">
        <v>366</v>
      </c>
      <c r="B189" s="166">
        <v>8351</v>
      </c>
      <c r="C189" s="98">
        <v>14490638</v>
      </c>
      <c r="D189" s="182">
        <v>323974004</v>
      </c>
      <c r="E189" s="164">
        <f t="shared" si="5"/>
        <v>338472993</v>
      </c>
      <c r="F189" s="155" t="s">
        <v>367</v>
      </c>
    </row>
    <row r="190" spans="1:6" hidden="1" outlineLevel="1">
      <c r="A190" s="93" t="s">
        <v>368</v>
      </c>
      <c r="B190" s="166"/>
      <c r="C190" s="98">
        <v>15734</v>
      </c>
      <c r="D190" s="182">
        <v>593900</v>
      </c>
      <c r="E190" s="164">
        <f t="shared" si="5"/>
        <v>609634</v>
      </c>
      <c r="F190" s="155" t="s">
        <v>369</v>
      </c>
    </row>
    <row r="191" spans="1:6" hidden="1" outlineLevel="1">
      <c r="A191" s="93" t="s">
        <v>370</v>
      </c>
      <c r="B191" s="166"/>
      <c r="C191" s="98">
        <v>1742638</v>
      </c>
      <c r="D191" s="182">
        <v>1218398</v>
      </c>
      <c r="E191" s="164">
        <f t="shared" si="5"/>
        <v>2961036</v>
      </c>
      <c r="F191" s="155" t="s">
        <v>371</v>
      </c>
    </row>
    <row r="192" spans="1:6" hidden="1" outlineLevel="1">
      <c r="A192" s="93" t="s">
        <v>372</v>
      </c>
      <c r="B192" s="166"/>
      <c r="C192" s="98">
        <v>48083</v>
      </c>
      <c r="D192" s="182">
        <v>2284999</v>
      </c>
      <c r="E192" s="164">
        <f t="shared" si="5"/>
        <v>2333082</v>
      </c>
      <c r="F192" s="155" t="s">
        <v>373</v>
      </c>
    </row>
    <row r="193" spans="1:6" hidden="1" outlineLevel="1">
      <c r="A193" s="93" t="s">
        <v>374</v>
      </c>
      <c r="B193" s="166"/>
      <c r="C193" s="98">
        <v>743153</v>
      </c>
      <c r="D193" s="182">
        <v>1450677</v>
      </c>
      <c r="E193" s="164">
        <f t="shared" si="5"/>
        <v>2193830</v>
      </c>
      <c r="F193" s="155" t="s">
        <v>375</v>
      </c>
    </row>
    <row r="194" spans="1:6" hidden="1" outlineLevel="1">
      <c r="A194" s="93" t="s">
        <v>376</v>
      </c>
      <c r="B194" s="166"/>
      <c r="C194" s="98">
        <v>445049</v>
      </c>
      <c r="D194" s="182">
        <v>220784</v>
      </c>
      <c r="E194" s="164">
        <f t="shared" si="5"/>
        <v>665833</v>
      </c>
      <c r="F194" s="155" t="s">
        <v>377</v>
      </c>
    </row>
    <row r="195" spans="1:6" hidden="1" outlineLevel="1">
      <c r="A195" s="93" t="s">
        <v>378</v>
      </c>
      <c r="B195" s="166"/>
      <c r="C195" s="98">
        <v>1956578</v>
      </c>
      <c r="D195" s="182">
        <v>4436846</v>
      </c>
      <c r="E195" s="164">
        <f t="shared" si="5"/>
        <v>6393424</v>
      </c>
      <c r="F195" s="155" t="s">
        <v>379</v>
      </c>
    </row>
    <row r="196" spans="1:6" hidden="1" outlineLevel="1">
      <c r="A196" s="93" t="s">
        <v>380</v>
      </c>
      <c r="B196" s="166"/>
      <c r="C196" s="98"/>
      <c r="D196" s="182">
        <v>35209</v>
      </c>
      <c r="E196" s="164">
        <f t="shared" si="5"/>
        <v>35209</v>
      </c>
      <c r="F196" s="155" t="s">
        <v>381</v>
      </c>
    </row>
    <row r="197" spans="1:6" hidden="1" outlineLevel="1">
      <c r="A197" s="93" t="s">
        <v>382</v>
      </c>
      <c r="B197" s="166"/>
      <c r="C197" s="98">
        <v>5179977</v>
      </c>
      <c r="D197" s="182">
        <v>59501</v>
      </c>
      <c r="E197" s="164">
        <f t="shared" si="5"/>
        <v>5239478</v>
      </c>
      <c r="F197" s="155" t="s">
        <v>383</v>
      </c>
    </row>
    <row r="198" spans="1:6" hidden="1" outlineLevel="1">
      <c r="A198" s="93" t="s">
        <v>384</v>
      </c>
      <c r="B198" s="166">
        <v>465998</v>
      </c>
      <c r="C198" s="98">
        <v>92175445</v>
      </c>
      <c r="D198" s="182">
        <v>104986515</v>
      </c>
      <c r="E198" s="164">
        <f t="shared" si="5"/>
        <v>197627958</v>
      </c>
      <c r="F198" s="155" t="s">
        <v>385</v>
      </c>
    </row>
    <row r="199" spans="1:6" hidden="1" outlineLevel="1">
      <c r="A199" s="93" t="s">
        <v>386</v>
      </c>
      <c r="B199" s="166"/>
      <c r="C199" s="98">
        <v>309482</v>
      </c>
      <c r="D199" s="182">
        <v>1263593</v>
      </c>
      <c r="E199" s="164">
        <f t="shared" ref="E199:E230" si="6">SUM(B199:D199)</f>
        <v>1573075</v>
      </c>
      <c r="F199" s="155" t="s">
        <v>387</v>
      </c>
    </row>
    <row r="200" spans="1:6" hidden="1" outlineLevel="1">
      <c r="A200" s="93" t="s">
        <v>388</v>
      </c>
      <c r="B200" s="166"/>
      <c r="C200" s="98">
        <v>641835</v>
      </c>
      <c r="D200" s="182">
        <v>748361</v>
      </c>
      <c r="E200" s="164">
        <f t="shared" si="6"/>
        <v>1390196</v>
      </c>
      <c r="F200" s="155" t="s">
        <v>389</v>
      </c>
    </row>
    <row r="201" spans="1:6" hidden="1" outlineLevel="1">
      <c r="A201" s="93" t="s">
        <v>390</v>
      </c>
      <c r="B201" s="166"/>
      <c r="C201" s="98">
        <v>110714</v>
      </c>
      <c r="D201" s="182">
        <v>373496</v>
      </c>
      <c r="E201" s="164">
        <f t="shared" si="6"/>
        <v>484210</v>
      </c>
      <c r="F201" s="155" t="s">
        <v>391</v>
      </c>
    </row>
    <row r="202" spans="1:6" hidden="1" outlineLevel="1">
      <c r="A202" s="93" t="s">
        <v>392</v>
      </c>
      <c r="B202" s="166"/>
      <c r="C202" s="98">
        <v>85669075</v>
      </c>
      <c r="D202" s="182">
        <v>33910264</v>
      </c>
      <c r="E202" s="164">
        <f t="shared" si="6"/>
        <v>119579339</v>
      </c>
      <c r="F202" s="155" t="s">
        <v>393</v>
      </c>
    </row>
    <row r="203" spans="1:6" hidden="1" outlineLevel="1">
      <c r="A203" s="93" t="s">
        <v>394</v>
      </c>
      <c r="B203" s="166"/>
      <c r="C203" s="98">
        <v>718039</v>
      </c>
      <c r="D203" s="182">
        <v>1147093</v>
      </c>
      <c r="E203" s="164">
        <f t="shared" si="6"/>
        <v>1865132</v>
      </c>
      <c r="F203" s="155" t="s">
        <v>395</v>
      </c>
    </row>
    <row r="204" spans="1:6" hidden="1" outlineLevel="1">
      <c r="A204" s="93" t="s">
        <v>396</v>
      </c>
      <c r="B204" s="166"/>
      <c r="C204" s="98">
        <v>1403122</v>
      </c>
      <c r="D204" s="182">
        <v>5744930</v>
      </c>
      <c r="E204" s="164">
        <f t="shared" si="6"/>
        <v>7148052</v>
      </c>
      <c r="F204" s="155" t="s">
        <v>397</v>
      </c>
    </row>
    <row r="205" spans="1:6" hidden="1" outlineLevel="1">
      <c r="A205" s="93" t="s">
        <v>398</v>
      </c>
      <c r="B205" s="166">
        <v>18039</v>
      </c>
      <c r="C205" s="98">
        <v>7045578</v>
      </c>
      <c r="D205" s="182">
        <v>1197387865</v>
      </c>
      <c r="E205" s="164">
        <f t="shared" si="6"/>
        <v>1204451482</v>
      </c>
      <c r="F205" s="155" t="s">
        <v>399</v>
      </c>
    </row>
    <row r="206" spans="1:6" hidden="1" outlineLevel="1">
      <c r="A206" s="93" t="s">
        <v>400</v>
      </c>
      <c r="B206" s="166"/>
      <c r="C206" s="98">
        <v>716614</v>
      </c>
      <c r="D206" s="182">
        <v>952826</v>
      </c>
      <c r="E206" s="164">
        <f t="shared" si="6"/>
        <v>1669440</v>
      </c>
      <c r="F206" s="155" t="s">
        <v>401</v>
      </c>
    </row>
    <row r="207" spans="1:6" hidden="1" outlineLevel="1">
      <c r="A207" s="93" t="s">
        <v>402</v>
      </c>
      <c r="B207" s="166"/>
      <c r="C207" s="98">
        <v>20672</v>
      </c>
      <c r="D207" s="182">
        <v>152243</v>
      </c>
      <c r="E207" s="164">
        <f t="shared" si="6"/>
        <v>172915</v>
      </c>
      <c r="F207" s="155" t="s">
        <v>403</v>
      </c>
    </row>
    <row r="208" spans="1:6" hidden="1" outlineLevel="1">
      <c r="A208" s="93" t="s">
        <v>404</v>
      </c>
      <c r="B208" s="166"/>
      <c r="C208" s="98">
        <v>4808120</v>
      </c>
      <c r="D208" s="182">
        <v>5940326</v>
      </c>
      <c r="E208" s="164">
        <f t="shared" si="6"/>
        <v>10748446</v>
      </c>
      <c r="F208" s="155" t="s">
        <v>405</v>
      </c>
    </row>
    <row r="209" spans="1:6" hidden="1" outlineLevel="1">
      <c r="A209" s="93" t="s">
        <v>406</v>
      </c>
      <c r="B209" s="166"/>
      <c r="C209" s="98">
        <v>22919</v>
      </c>
      <c r="D209" s="182">
        <v>825949</v>
      </c>
      <c r="E209" s="164">
        <f t="shared" si="6"/>
        <v>848868</v>
      </c>
      <c r="F209" s="155" t="s">
        <v>407</v>
      </c>
    </row>
    <row r="210" spans="1:6" hidden="1" outlineLevel="1">
      <c r="A210" s="93" t="s">
        <v>408</v>
      </c>
      <c r="B210" s="166"/>
      <c r="C210" s="98">
        <v>953256</v>
      </c>
      <c r="D210" s="182">
        <v>7961326</v>
      </c>
      <c r="E210" s="164">
        <f t="shared" si="6"/>
        <v>8914582</v>
      </c>
      <c r="F210" s="155" t="s">
        <v>409</v>
      </c>
    </row>
    <row r="211" spans="1:6" hidden="1" outlineLevel="1">
      <c r="A211" s="93" t="s">
        <v>410</v>
      </c>
      <c r="B211" s="166"/>
      <c r="C211" s="98">
        <v>19623771</v>
      </c>
      <c r="D211" s="182">
        <v>3714430</v>
      </c>
      <c r="E211" s="164">
        <f t="shared" si="6"/>
        <v>23338201</v>
      </c>
      <c r="F211" s="155" t="s">
        <v>411</v>
      </c>
    </row>
    <row r="212" spans="1:6" hidden="1" outlineLevel="1">
      <c r="A212" s="93" t="s">
        <v>412</v>
      </c>
      <c r="B212" s="166"/>
      <c r="C212" s="98">
        <v>81519</v>
      </c>
      <c r="D212" s="182">
        <v>28958</v>
      </c>
      <c r="E212" s="164">
        <f t="shared" si="6"/>
        <v>110477</v>
      </c>
      <c r="F212" s="155" t="s">
        <v>413</v>
      </c>
    </row>
    <row r="213" spans="1:6" hidden="1" outlineLevel="1">
      <c r="A213" s="93" t="s">
        <v>414</v>
      </c>
      <c r="B213" s="166"/>
      <c r="C213" s="98">
        <v>415787</v>
      </c>
      <c r="D213" s="182">
        <v>1496279</v>
      </c>
      <c r="E213" s="164">
        <f t="shared" si="6"/>
        <v>1912066</v>
      </c>
      <c r="F213" s="155" t="s">
        <v>415</v>
      </c>
    </row>
    <row r="214" spans="1:6" hidden="1" outlineLevel="1">
      <c r="A214" s="93" t="s">
        <v>416</v>
      </c>
      <c r="B214" s="166"/>
      <c r="C214" s="98">
        <v>1396237</v>
      </c>
      <c r="D214" s="182">
        <v>1916749</v>
      </c>
      <c r="E214" s="164">
        <f t="shared" si="6"/>
        <v>3312986</v>
      </c>
      <c r="F214" s="155" t="s">
        <v>417</v>
      </c>
    </row>
    <row r="215" spans="1:6" hidden="1" outlineLevel="1">
      <c r="A215" s="93" t="s">
        <v>418</v>
      </c>
      <c r="B215" s="166"/>
      <c r="C215" s="98">
        <v>586641</v>
      </c>
      <c r="D215" s="182">
        <v>647474</v>
      </c>
      <c r="E215" s="164">
        <f t="shared" si="6"/>
        <v>1234115</v>
      </c>
      <c r="F215" s="155" t="s">
        <v>419</v>
      </c>
    </row>
    <row r="216" spans="1:6" hidden="1" outlineLevel="1">
      <c r="A216" s="93" t="s">
        <v>420</v>
      </c>
      <c r="B216" s="166"/>
      <c r="C216" s="98">
        <v>945129</v>
      </c>
      <c r="D216" s="182">
        <v>698646</v>
      </c>
      <c r="E216" s="164">
        <f t="shared" si="6"/>
        <v>1643775</v>
      </c>
      <c r="F216" s="155" t="s">
        <v>421</v>
      </c>
    </row>
    <row r="217" spans="1:6" hidden="1" outlineLevel="1">
      <c r="A217" s="93" t="s">
        <v>422</v>
      </c>
      <c r="B217" s="166"/>
      <c r="C217" s="98">
        <v>397347</v>
      </c>
      <c r="D217" s="182">
        <v>134747</v>
      </c>
      <c r="E217" s="164">
        <f t="shared" si="6"/>
        <v>532094</v>
      </c>
      <c r="F217" s="155" t="s">
        <v>423</v>
      </c>
    </row>
    <row r="218" spans="1:6" hidden="1" outlineLevel="1">
      <c r="A218" s="93" t="s">
        <v>424</v>
      </c>
      <c r="B218" s="166"/>
      <c r="C218" s="98">
        <v>1386900</v>
      </c>
      <c r="D218" s="182">
        <v>4151411</v>
      </c>
      <c r="E218" s="164">
        <f t="shared" si="6"/>
        <v>5538311</v>
      </c>
      <c r="F218" s="155" t="s">
        <v>425</v>
      </c>
    </row>
    <row r="219" spans="1:6" hidden="1" outlineLevel="1">
      <c r="A219" s="93" t="s">
        <v>426</v>
      </c>
      <c r="B219" s="166">
        <v>16273</v>
      </c>
      <c r="C219" s="98"/>
      <c r="D219" s="182">
        <v>13613</v>
      </c>
      <c r="E219" s="164">
        <f t="shared" si="6"/>
        <v>29886</v>
      </c>
      <c r="F219" s="155" t="s">
        <v>427</v>
      </c>
    </row>
    <row r="220" spans="1:6" hidden="1" outlineLevel="1">
      <c r="A220" s="93" t="s">
        <v>428</v>
      </c>
      <c r="B220" s="166"/>
      <c r="C220" s="98">
        <v>647829</v>
      </c>
      <c r="D220" s="182">
        <v>349684</v>
      </c>
      <c r="E220" s="164">
        <f t="shared" si="6"/>
        <v>997513</v>
      </c>
      <c r="F220" s="155" t="s">
        <v>429</v>
      </c>
    </row>
    <row r="221" spans="1:6" hidden="1" outlineLevel="1">
      <c r="A221" s="93" t="s">
        <v>430</v>
      </c>
      <c r="B221" s="166"/>
      <c r="C221" s="98">
        <v>1729896</v>
      </c>
      <c r="D221" s="182">
        <v>451746</v>
      </c>
      <c r="E221" s="164">
        <f t="shared" si="6"/>
        <v>2181642</v>
      </c>
      <c r="F221" s="155" t="s">
        <v>431</v>
      </c>
    </row>
    <row r="222" spans="1:6" hidden="1" outlineLevel="1">
      <c r="A222" s="93" t="s">
        <v>432</v>
      </c>
      <c r="B222" s="166"/>
      <c r="C222" s="98">
        <v>975335</v>
      </c>
      <c r="D222" s="182">
        <v>984226</v>
      </c>
      <c r="E222" s="164">
        <f t="shared" si="6"/>
        <v>1959561</v>
      </c>
      <c r="F222" s="155" t="s">
        <v>433</v>
      </c>
    </row>
    <row r="223" spans="1:6" hidden="1" outlineLevel="1">
      <c r="A223" s="93" t="s">
        <v>434</v>
      </c>
      <c r="B223" s="166">
        <v>334264</v>
      </c>
      <c r="C223" s="98">
        <v>320220</v>
      </c>
      <c r="D223" s="182"/>
      <c r="E223" s="164">
        <f t="shared" si="6"/>
        <v>654484</v>
      </c>
      <c r="F223" s="155" t="s">
        <v>435</v>
      </c>
    </row>
    <row r="224" spans="1:6" hidden="1" outlineLevel="1">
      <c r="A224" s="93" t="s">
        <v>436</v>
      </c>
      <c r="B224" s="166"/>
      <c r="C224" s="98">
        <v>135559</v>
      </c>
      <c r="D224" s="182"/>
      <c r="E224" s="164">
        <f t="shared" si="6"/>
        <v>135559</v>
      </c>
      <c r="F224" s="155" t="s">
        <v>437</v>
      </c>
    </row>
    <row r="225" spans="1:6" hidden="1" outlineLevel="1">
      <c r="A225" s="93" t="s">
        <v>438</v>
      </c>
      <c r="B225" s="166"/>
      <c r="C225" s="98">
        <v>607638</v>
      </c>
      <c r="D225" s="182">
        <v>1654151</v>
      </c>
      <c r="E225" s="164">
        <f t="shared" si="6"/>
        <v>2261789</v>
      </c>
      <c r="F225" s="155" t="s">
        <v>439</v>
      </c>
    </row>
    <row r="226" spans="1:6" hidden="1" outlineLevel="1">
      <c r="A226" s="93" t="s">
        <v>440</v>
      </c>
      <c r="B226" s="166"/>
      <c r="C226" s="98">
        <v>1706488</v>
      </c>
      <c r="D226" s="182">
        <v>1452320</v>
      </c>
      <c r="E226" s="164">
        <f t="shared" si="6"/>
        <v>3158808</v>
      </c>
      <c r="F226" s="155" t="s">
        <v>441</v>
      </c>
    </row>
    <row r="227" spans="1:6" hidden="1" outlineLevel="1">
      <c r="A227" s="93" t="s">
        <v>442</v>
      </c>
      <c r="B227" s="166"/>
      <c r="C227" s="98">
        <v>341902</v>
      </c>
      <c r="D227" s="182">
        <v>2061121</v>
      </c>
      <c r="E227" s="164">
        <f t="shared" si="6"/>
        <v>2403023</v>
      </c>
      <c r="F227" s="155" t="s">
        <v>443</v>
      </c>
    </row>
    <row r="228" spans="1:6" hidden="1" outlineLevel="1">
      <c r="A228" s="93" t="s">
        <v>444</v>
      </c>
      <c r="B228" s="166"/>
      <c r="C228" s="98">
        <v>1632816</v>
      </c>
      <c r="D228" s="182">
        <v>714149</v>
      </c>
      <c r="E228" s="164">
        <f t="shared" si="6"/>
        <v>2346965</v>
      </c>
      <c r="F228" s="155" t="s">
        <v>445</v>
      </c>
    </row>
    <row r="229" spans="1:6" hidden="1" outlineLevel="1">
      <c r="A229" s="93" t="s">
        <v>446</v>
      </c>
      <c r="B229" s="166"/>
      <c r="C229" s="98"/>
      <c r="D229" s="182">
        <v>197239</v>
      </c>
      <c r="E229" s="164">
        <f t="shared" si="6"/>
        <v>197239</v>
      </c>
      <c r="F229" s="155" t="s">
        <v>447</v>
      </c>
    </row>
    <row r="230" spans="1:6" hidden="1" outlineLevel="1">
      <c r="A230" s="93" t="s">
        <v>448</v>
      </c>
      <c r="B230" s="166"/>
      <c r="C230" s="98">
        <v>452468</v>
      </c>
      <c r="D230" s="182">
        <v>1613309</v>
      </c>
      <c r="E230" s="164">
        <f t="shared" si="6"/>
        <v>2065777</v>
      </c>
      <c r="F230" s="155" t="s">
        <v>449</v>
      </c>
    </row>
    <row r="231" spans="1:6" hidden="1" outlineLevel="1">
      <c r="A231" s="93" t="s">
        <v>450</v>
      </c>
      <c r="B231" s="166"/>
      <c r="C231" s="98">
        <v>16097440</v>
      </c>
      <c r="D231" s="182">
        <v>819886493</v>
      </c>
      <c r="E231" s="164">
        <f t="shared" ref="E231:E262" si="7">SUM(B231:D231)</f>
        <v>835983933</v>
      </c>
      <c r="F231" s="155" t="s">
        <v>451</v>
      </c>
    </row>
    <row r="232" spans="1:6" hidden="1" outlineLevel="1">
      <c r="A232" s="93" t="s">
        <v>452</v>
      </c>
      <c r="B232" s="166"/>
      <c r="C232" s="98">
        <v>1544828</v>
      </c>
      <c r="D232" s="182">
        <v>39498388</v>
      </c>
      <c r="E232" s="164">
        <f t="shared" si="7"/>
        <v>41043216</v>
      </c>
      <c r="F232" s="155" t="s">
        <v>453</v>
      </c>
    </row>
    <row r="233" spans="1:6" hidden="1" outlineLevel="1">
      <c r="A233" s="93" t="s">
        <v>454</v>
      </c>
      <c r="B233" s="166"/>
      <c r="C233" s="98">
        <v>285274</v>
      </c>
      <c r="D233" s="182">
        <v>106246</v>
      </c>
      <c r="E233" s="164">
        <f t="shared" si="7"/>
        <v>391520</v>
      </c>
      <c r="F233" s="155" t="s">
        <v>455</v>
      </c>
    </row>
    <row r="234" spans="1:6" hidden="1" outlineLevel="1">
      <c r="A234" s="93" t="s">
        <v>456</v>
      </c>
      <c r="B234" s="166"/>
      <c r="C234" s="98">
        <v>473384</v>
      </c>
      <c r="D234" s="182">
        <v>1844826</v>
      </c>
      <c r="E234" s="164">
        <f t="shared" si="7"/>
        <v>2318210</v>
      </c>
      <c r="F234" s="155" t="s">
        <v>457</v>
      </c>
    </row>
    <row r="235" spans="1:6" hidden="1" outlineLevel="1">
      <c r="A235" s="93" t="s">
        <v>458</v>
      </c>
      <c r="B235" s="166"/>
      <c r="C235" s="98">
        <v>725793</v>
      </c>
      <c r="D235" s="182">
        <v>722800</v>
      </c>
      <c r="E235" s="164">
        <f t="shared" si="7"/>
        <v>1448593</v>
      </c>
      <c r="F235" s="155" t="s">
        <v>459</v>
      </c>
    </row>
    <row r="236" spans="1:6" hidden="1" outlineLevel="1">
      <c r="A236" s="93" t="s">
        <v>460</v>
      </c>
      <c r="B236" s="166"/>
      <c r="C236" s="98">
        <v>3908731</v>
      </c>
      <c r="D236" s="182">
        <v>851618</v>
      </c>
      <c r="E236" s="164">
        <f t="shared" si="7"/>
        <v>4760349</v>
      </c>
      <c r="F236" s="155" t="s">
        <v>461</v>
      </c>
    </row>
    <row r="237" spans="1:6" hidden="1" outlineLevel="1">
      <c r="A237" s="93" t="s">
        <v>462</v>
      </c>
      <c r="B237" s="166"/>
      <c r="C237" s="98">
        <v>591492</v>
      </c>
      <c r="D237" s="182">
        <v>753995</v>
      </c>
      <c r="E237" s="164">
        <f t="shared" si="7"/>
        <v>1345487</v>
      </c>
      <c r="F237" s="155" t="s">
        <v>463</v>
      </c>
    </row>
    <row r="238" spans="1:6" hidden="1" outlineLevel="1">
      <c r="A238" s="93" t="s">
        <v>464</v>
      </c>
      <c r="B238" s="166"/>
      <c r="C238" s="98">
        <v>519863</v>
      </c>
      <c r="D238" s="182">
        <v>1433484</v>
      </c>
      <c r="E238" s="164">
        <f t="shared" si="7"/>
        <v>1953347</v>
      </c>
      <c r="F238" s="155" t="s">
        <v>465</v>
      </c>
    </row>
    <row r="239" spans="1:6" hidden="1" outlineLevel="1">
      <c r="A239" s="93" t="s">
        <v>466</v>
      </c>
      <c r="B239" s="166"/>
      <c r="C239" s="98">
        <v>7161</v>
      </c>
      <c r="D239" s="182"/>
      <c r="E239" s="164">
        <f t="shared" si="7"/>
        <v>7161</v>
      </c>
      <c r="F239" s="155" t="s">
        <v>467</v>
      </c>
    </row>
    <row r="240" spans="1:6" hidden="1" outlineLevel="1">
      <c r="A240" s="93" t="s">
        <v>468</v>
      </c>
      <c r="B240" s="166"/>
      <c r="C240" s="98"/>
      <c r="D240" s="182">
        <v>68711885</v>
      </c>
      <c r="E240" s="164">
        <f t="shared" si="7"/>
        <v>68711885</v>
      </c>
      <c r="F240" s="155" t="s">
        <v>469</v>
      </c>
    </row>
    <row r="241" spans="1:6" hidden="1" outlineLevel="1">
      <c r="A241" s="93" t="s">
        <v>470</v>
      </c>
      <c r="B241" s="166"/>
      <c r="C241" s="98">
        <v>9939715</v>
      </c>
      <c r="D241" s="182">
        <v>4629540</v>
      </c>
      <c r="E241" s="164">
        <f t="shared" si="7"/>
        <v>14569255</v>
      </c>
      <c r="F241" s="155" t="s">
        <v>471</v>
      </c>
    </row>
    <row r="242" spans="1:6" hidden="1" outlineLevel="1">
      <c r="A242" s="93" t="s">
        <v>472</v>
      </c>
      <c r="B242" s="166"/>
      <c r="C242" s="98">
        <v>777650</v>
      </c>
      <c r="D242" s="182">
        <v>442771</v>
      </c>
      <c r="E242" s="164">
        <f t="shared" si="7"/>
        <v>1220421</v>
      </c>
      <c r="F242" s="155" t="s">
        <v>473</v>
      </c>
    </row>
    <row r="243" spans="1:6" hidden="1" outlineLevel="1">
      <c r="A243" s="93" t="s">
        <v>474</v>
      </c>
      <c r="B243" s="166"/>
      <c r="C243" s="98">
        <v>40734850</v>
      </c>
      <c r="D243" s="182"/>
      <c r="E243" s="164">
        <f t="shared" si="7"/>
        <v>40734850</v>
      </c>
      <c r="F243" s="155" t="s">
        <v>475</v>
      </c>
    </row>
    <row r="244" spans="1:6" hidden="1" outlineLevel="1">
      <c r="A244" s="93" t="s">
        <v>476</v>
      </c>
      <c r="B244" s="166"/>
      <c r="C244" s="98">
        <v>821281</v>
      </c>
      <c r="D244" s="182">
        <v>627564</v>
      </c>
      <c r="E244" s="164">
        <f t="shared" si="7"/>
        <v>1448845</v>
      </c>
      <c r="F244" s="155" t="s">
        <v>477</v>
      </c>
    </row>
    <row r="245" spans="1:6" hidden="1" outlineLevel="1">
      <c r="A245" s="93" t="s">
        <v>478</v>
      </c>
      <c r="B245" s="166"/>
      <c r="C245" s="98">
        <v>1057392</v>
      </c>
      <c r="D245" s="182">
        <v>1132203</v>
      </c>
      <c r="E245" s="164">
        <f t="shared" si="7"/>
        <v>2189595</v>
      </c>
      <c r="F245" s="155" t="s">
        <v>479</v>
      </c>
    </row>
    <row r="246" spans="1:6" hidden="1" outlineLevel="1">
      <c r="A246" s="93" t="s">
        <v>480</v>
      </c>
      <c r="B246" s="166"/>
      <c r="C246" s="98">
        <v>383106</v>
      </c>
      <c r="D246" s="182">
        <v>11669409</v>
      </c>
      <c r="E246" s="164">
        <f t="shared" si="7"/>
        <v>12052515</v>
      </c>
      <c r="F246" s="155" t="s">
        <v>481</v>
      </c>
    </row>
    <row r="247" spans="1:6" hidden="1" outlineLevel="1">
      <c r="A247" s="93" t="s">
        <v>482</v>
      </c>
      <c r="B247" s="166"/>
      <c r="C247" s="98"/>
      <c r="D247" s="182">
        <v>161517</v>
      </c>
      <c r="E247" s="164">
        <f t="shared" si="7"/>
        <v>161517</v>
      </c>
      <c r="F247" s="155" t="s">
        <v>483</v>
      </c>
    </row>
    <row r="248" spans="1:6" hidden="1" outlineLevel="1">
      <c r="A248" s="93" t="s">
        <v>484</v>
      </c>
      <c r="B248" s="166"/>
      <c r="C248" s="98">
        <v>494773</v>
      </c>
      <c r="D248" s="182">
        <v>25116341</v>
      </c>
      <c r="E248" s="164">
        <f t="shared" si="7"/>
        <v>25611114</v>
      </c>
      <c r="F248" s="155" t="s">
        <v>485</v>
      </c>
    </row>
    <row r="249" spans="1:6" hidden="1" outlineLevel="1">
      <c r="A249" s="93" t="s">
        <v>486</v>
      </c>
      <c r="B249" s="166"/>
      <c r="C249" s="98"/>
      <c r="D249" s="182">
        <v>2568472</v>
      </c>
      <c r="E249" s="164">
        <f t="shared" si="7"/>
        <v>2568472</v>
      </c>
      <c r="F249" s="155" t="s">
        <v>487</v>
      </c>
    </row>
    <row r="250" spans="1:6" hidden="1" outlineLevel="1">
      <c r="A250" s="93" t="s">
        <v>488</v>
      </c>
      <c r="B250" s="166"/>
      <c r="C250" s="98">
        <v>252698</v>
      </c>
      <c r="D250" s="182">
        <v>817942</v>
      </c>
      <c r="E250" s="164">
        <f t="shared" si="7"/>
        <v>1070640</v>
      </c>
      <c r="F250" s="155" t="s">
        <v>489</v>
      </c>
    </row>
    <row r="251" spans="1:6" hidden="1" outlineLevel="1">
      <c r="A251" s="93" t="s">
        <v>490</v>
      </c>
      <c r="B251" s="166"/>
      <c r="C251" s="98">
        <v>4662785</v>
      </c>
      <c r="D251" s="182">
        <v>7299086</v>
      </c>
      <c r="E251" s="164">
        <f t="shared" si="7"/>
        <v>11961871</v>
      </c>
      <c r="F251" s="155" t="s">
        <v>491</v>
      </c>
    </row>
    <row r="252" spans="1:6" hidden="1" outlineLevel="1">
      <c r="A252" s="93" t="s">
        <v>492</v>
      </c>
      <c r="B252" s="166"/>
      <c r="C252" s="98">
        <v>414842</v>
      </c>
      <c r="D252" s="182">
        <v>223575</v>
      </c>
      <c r="E252" s="164">
        <f t="shared" si="7"/>
        <v>638417</v>
      </c>
      <c r="F252" s="155" t="s">
        <v>493</v>
      </c>
    </row>
    <row r="253" spans="1:6" hidden="1" outlineLevel="1">
      <c r="A253" s="93" t="s">
        <v>494</v>
      </c>
      <c r="B253" s="166"/>
      <c r="C253" s="98">
        <v>963274</v>
      </c>
      <c r="D253" s="182">
        <v>127673</v>
      </c>
      <c r="E253" s="164">
        <f t="shared" si="7"/>
        <v>1090947</v>
      </c>
      <c r="F253" s="155" t="s">
        <v>495</v>
      </c>
    </row>
    <row r="254" spans="1:6" hidden="1" outlineLevel="1">
      <c r="A254" s="93" t="s">
        <v>496</v>
      </c>
      <c r="B254" s="166"/>
      <c r="C254" s="98">
        <v>226198</v>
      </c>
      <c r="D254" s="182">
        <v>948998</v>
      </c>
      <c r="E254" s="164">
        <f t="shared" si="7"/>
        <v>1175196</v>
      </c>
      <c r="F254" s="155" t="s">
        <v>497</v>
      </c>
    </row>
    <row r="255" spans="1:6" hidden="1" outlineLevel="1">
      <c r="A255" s="93" t="s">
        <v>498</v>
      </c>
      <c r="B255" s="166"/>
      <c r="C255" s="98">
        <v>1235572</v>
      </c>
      <c r="D255" s="182">
        <v>339277</v>
      </c>
      <c r="E255" s="164">
        <f t="shared" si="7"/>
        <v>1574849</v>
      </c>
      <c r="F255" s="155" t="s">
        <v>499</v>
      </c>
    </row>
    <row r="256" spans="1:6" hidden="1" outlineLevel="1">
      <c r="A256" s="93" t="s">
        <v>500</v>
      </c>
      <c r="B256" s="166"/>
      <c r="C256" s="98">
        <v>254604</v>
      </c>
      <c r="D256" s="182">
        <v>815728</v>
      </c>
      <c r="E256" s="164">
        <f t="shared" si="7"/>
        <v>1070332</v>
      </c>
      <c r="F256" s="155" t="s">
        <v>501</v>
      </c>
    </row>
    <row r="257" spans="1:6" hidden="1" outlineLevel="1">
      <c r="A257" s="93" t="s">
        <v>502</v>
      </c>
      <c r="B257" s="166"/>
      <c r="C257" s="98"/>
      <c r="D257" s="182">
        <v>402002</v>
      </c>
      <c r="E257" s="164">
        <f t="shared" si="7"/>
        <v>402002</v>
      </c>
      <c r="F257" s="155" t="s">
        <v>503</v>
      </c>
    </row>
    <row r="258" spans="1:6" hidden="1" outlineLevel="1">
      <c r="A258" s="93" t="s">
        <v>504</v>
      </c>
      <c r="B258" s="166"/>
      <c r="C258" s="98">
        <v>1054375</v>
      </c>
      <c r="D258" s="182">
        <v>1872755</v>
      </c>
      <c r="E258" s="164">
        <f t="shared" si="7"/>
        <v>2927130</v>
      </c>
      <c r="F258" s="155" t="s">
        <v>505</v>
      </c>
    </row>
    <row r="259" spans="1:6" hidden="1" outlineLevel="1">
      <c r="A259" s="93" t="s">
        <v>506</v>
      </c>
      <c r="B259" s="166"/>
      <c r="C259" s="98">
        <v>191580</v>
      </c>
      <c r="D259" s="182">
        <v>7524</v>
      </c>
      <c r="E259" s="164">
        <f t="shared" si="7"/>
        <v>199104</v>
      </c>
      <c r="F259" s="155" t="s">
        <v>507</v>
      </c>
    </row>
    <row r="260" spans="1:6" hidden="1" outlineLevel="1">
      <c r="A260" s="93" t="s">
        <v>508</v>
      </c>
      <c r="B260" s="166"/>
      <c r="C260" s="98">
        <v>4768842</v>
      </c>
      <c r="D260" s="182">
        <v>5760042</v>
      </c>
      <c r="E260" s="164">
        <f t="shared" si="7"/>
        <v>10528884</v>
      </c>
      <c r="F260" s="155" t="s">
        <v>509</v>
      </c>
    </row>
    <row r="261" spans="1:6" hidden="1" outlineLevel="1">
      <c r="A261" s="93" t="s">
        <v>510</v>
      </c>
      <c r="B261" s="166"/>
      <c r="C261" s="98">
        <v>942470</v>
      </c>
      <c r="D261" s="182">
        <v>2143653</v>
      </c>
      <c r="E261" s="164">
        <f t="shared" si="7"/>
        <v>3086123</v>
      </c>
      <c r="F261" s="155" t="s">
        <v>511</v>
      </c>
    </row>
    <row r="262" spans="1:6" hidden="1" outlineLevel="1">
      <c r="A262" s="93" t="s">
        <v>512</v>
      </c>
      <c r="B262" s="166"/>
      <c r="C262" s="98">
        <v>564797</v>
      </c>
      <c r="D262" s="182">
        <v>739475</v>
      </c>
      <c r="E262" s="164">
        <f t="shared" si="7"/>
        <v>1304272</v>
      </c>
      <c r="F262" s="155" t="s">
        <v>513</v>
      </c>
    </row>
    <row r="263" spans="1:6" hidden="1" outlineLevel="1">
      <c r="A263" s="93" t="s">
        <v>514</v>
      </c>
      <c r="B263" s="166">
        <v>24721</v>
      </c>
      <c r="C263" s="98">
        <v>2821004</v>
      </c>
      <c r="D263" s="182">
        <v>1914051</v>
      </c>
      <c r="E263" s="164">
        <f t="shared" ref="E263:E294" si="8">SUM(B263:D263)</f>
        <v>4759776</v>
      </c>
      <c r="F263" s="155" t="s">
        <v>515</v>
      </c>
    </row>
    <row r="264" spans="1:6" hidden="1" outlineLevel="1">
      <c r="A264" s="93" t="s">
        <v>516</v>
      </c>
      <c r="B264" s="166"/>
      <c r="C264" s="98">
        <v>2244467</v>
      </c>
      <c r="D264" s="182">
        <v>2073048</v>
      </c>
      <c r="E264" s="164">
        <f t="shared" si="8"/>
        <v>4317515</v>
      </c>
      <c r="F264" s="155" t="s">
        <v>517</v>
      </c>
    </row>
    <row r="265" spans="1:6" hidden="1" outlineLevel="1">
      <c r="A265" s="93" t="s">
        <v>518</v>
      </c>
      <c r="B265" s="166"/>
      <c r="C265" s="98">
        <v>43481</v>
      </c>
      <c r="D265" s="182">
        <v>44196</v>
      </c>
      <c r="E265" s="164">
        <f t="shared" si="8"/>
        <v>87677</v>
      </c>
      <c r="F265" s="155" t="s">
        <v>519</v>
      </c>
    </row>
    <row r="266" spans="1:6" hidden="1" outlineLevel="1">
      <c r="A266" s="93" t="s">
        <v>520</v>
      </c>
      <c r="B266" s="166"/>
      <c r="C266" s="98">
        <v>2386</v>
      </c>
      <c r="D266" s="182">
        <v>337304</v>
      </c>
      <c r="E266" s="164">
        <f t="shared" si="8"/>
        <v>339690</v>
      </c>
      <c r="F266" s="155" t="s">
        <v>521</v>
      </c>
    </row>
    <row r="267" spans="1:6" hidden="1" outlineLevel="1">
      <c r="A267" s="93" t="s">
        <v>522</v>
      </c>
      <c r="B267" s="166"/>
      <c r="C267" s="98">
        <v>66093</v>
      </c>
      <c r="D267" s="182">
        <v>13646755</v>
      </c>
      <c r="E267" s="164">
        <f t="shared" si="8"/>
        <v>13712848</v>
      </c>
      <c r="F267" s="155" t="s">
        <v>523</v>
      </c>
    </row>
    <row r="268" spans="1:6" hidden="1" outlineLevel="1">
      <c r="A268" s="93" t="s">
        <v>524</v>
      </c>
      <c r="B268" s="166"/>
      <c r="C268" s="98">
        <v>17897652</v>
      </c>
      <c r="D268" s="182"/>
      <c r="E268" s="164">
        <f t="shared" si="8"/>
        <v>17897652</v>
      </c>
      <c r="F268" s="155" t="s">
        <v>525</v>
      </c>
    </row>
    <row r="269" spans="1:6" hidden="1" outlineLevel="1">
      <c r="A269" s="93" t="s">
        <v>526</v>
      </c>
      <c r="B269" s="166"/>
      <c r="C269" s="98">
        <v>3079</v>
      </c>
      <c r="D269" s="182">
        <v>1897465</v>
      </c>
      <c r="E269" s="164">
        <f t="shared" si="8"/>
        <v>1900544</v>
      </c>
      <c r="F269" s="155" t="s">
        <v>527</v>
      </c>
    </row>
    <row r="270" spans="1:6" hidden="1" outlineLevel="1">
      <c r="A270" s="93" t="s">
        <v>528</v>
      </c>
      <c r="B270" s="166"/>
      <c r="C270" s="98">
        <v>60690</v>
      </c>
      <c r="D270" s="182">
        <v>378218</v>
      </c>
      <c r="E270" s="164">
        <f t="shared" si="8"/>
        <v>438908</v>
      </c>
      <c r="F270" s="155" t="s">
        <v>529</v>
      </c>
    </row>
    <row r="271" spans="1:6" hidden="1" outlineLevel="1">
      <c r="A271" s="93" t="s">
        <v>530</v>
      </c>
      <c r="B271" s="166"/>
      <c r="C271" s="98"/>
      <c r="D271" s="182">
        <v>7415</v>
      </c>
      <c r="E271" s="164">
        <f t="shared" si="8"/>
        <v>7415</v>
      </c>
      <c r="F271" s="155" t="s">
        <v>531</v>
      </c>
    </row>
    <row r="272" spans="1:6" hidden="1" outlineLevel="1">
      <c r="A272" s="93" t="s">
        <v>532</v>
      </c>
      <c r="B272" s="166"/>
      <c r="C272" s="98">
        <v>345280</v>
      </c>
      <c r="D272" s="182">
        <v>219406</v>
      </c>
      <c r="E272" s="164">
        <f t="shared" si="8"/>
        <v>564686</v>
      </c>
      <c r="F272" s="155" t="s">
        <v>533</v>
      </c>
    </row>
    <row r="273" spans="1:6" hidden="1" outlineLevel="1">
      <c r="A273" s="93" t="s">
        <v>534</v>
      </c>
      <c r="B273" s="166"/>
      <c r="C273" s="98"/>
      <c r="D273" s="182">
        <v>521262318</v>
      </c>
      <c r="E273" s="164">
        <f t="shared" si="8"/>
        <v>521262318</v>
      </c>
      <c r="F273" s="155" t="s">
        <v>535</v>
      </c>
    </row>
    <row r="274" spans="1:6" hidden="1" outlineLevel="1">
      <c r="A274" s="93" t="s">
        <v>536</v>
      </c>
      <c r="B274" s="166"/>
      <c r="C274" s="98">
        <v>2428904</v>
      </c>
      <c r="D274" s="182">
        <v>32569967</v>
      </c>
      <c r="E274" s="164">
        <f t="shared" si="8"/>
        <v>34998871</v>
      </c>
      <c r="F274" s="155" t="s">
        <v>537</v>
      </c>
    </row>
    <row r="275" spans="1:6" hidden="1" outlineLevel="1">
      <c r="A275" s="93" t="s">
        <v>538</v>
      </c>
      <c r="B275" s="166"/>
      <c r="C275" s="98">
        <v>34419</v>
      </c>
      <c r="D275" s="182">
        <v>178488</v>
      </c>
      <c r="E275" s="164">
        <f t="shared" si="8"/>
        <v>212907</v>
      </c>
      <c r="F275" s="155" t="s">
        <v>539</v>
      </c>
    </row>
    <row r="276" spans="1:6" hidden="1" outlineLevel="1">
      <c r="A276" s="93" t="s">
        <v>540</v>
      </c>
      <c r="B276" s="166"/>
      <c r="C276" s="98">
        <v>203908</v>
      </c>
      <c r="D276" s="182">
        <v>190902</v>
      </c>
      <c r="E276" s="164">
        <f t="shared" si="8"/>
        <v>394810</v>
      </c>
      <c r="F276" s="155" t="s">
        <v>541</v>
      </c>
    </row>
    <row r="277" spans="1:6" hidden="1" outlineLevel="1">
      <c r="A277" s="93" t="s">
        <v>542</v>
      </c>
      <c r="B277" s="166"/>
      <c r="C277" s="98">
        <v>3532286</v>
      </c>
      <c r="D277" s="182">
        <v>3675669</v>
      </c>
      <c r="E277" s="164">
        <f t="shared" si="8"/>
        <v>7207955</v>
      </c>
      <c r="F277" s="155" t="s">
        <v>543</v>
      </c>
    </row>
    <row r="278" spans="1:6" hidden="1" outlineLevel="1">
      <c r="A278" s="93" t="s">
        <v>544</v>
      </c>
      <c r="B278" s="166">
        <v>38</v>
      </c>
      <c r="C278" s="98">
        <v>2427789</v>
      </c>
      <c r="D278" s="182">
        <v>716558</v>
      </c>
      <c r="E278" s="164">
        <f t="shared" si="8"/>
        <v>3144385</v>
      </c>
      <c r="F278" s="155" t="s">
        <v>545</v>
      </c>
    </row>
    <row r="279" spans="1:6" hidden="1" outlineLevel="1">
      <c r="A279" s="93" t="s">
        <v>546</v>
      </c>
      <c r="B279" s="166">
        <v>14763570</v>
      </c>
      <c r="C279" s="98">
        <v>139231192</v>
      </c>
      <c r="D279" s="182">
        <v>72143999</v>
      </c>
      <c r="E279" s="164">
        <f t="shared" si="8"/>
        <v>226138761</v>
      </c>
      <c r="F279" s="155" t="s">
        <v>547</v>
      </c>
    </row>
    <row r="280" spans="1:6" hidden="1" outlineLevel="1">
      <c r="A280" s="93" t="s">
        <v>548</v>
      </c>
      <c r="B280" s="166"/>
      <c r="C280" s="98"/>
      <c r="D280" s="182">
        <v>5194</v>
      </c>
      <c r="E280" s="164">
        <f t="shared" si="8"/>
        <v>5194</v>
      </c>
      <c r="F280" s="155" t="s">
        <v>549</v>
      </c>
    </row>
    <row r="281" spans="1:6" hidden="1" outlineLevel="1">
      <c r="A281" s="93" t="s">
        <v>550</v>
      </c>
      <c r="B281" s="166"/>
      <c r="C281" s="98"/>
      <c r="D281" s="182">
        <v>1509874</v>
      </c>
      <c r="E281" s="164">
        <f t="shared" si="8"/>
        <v>1509874</v>
      </c>
      <c r="F281" s="155" t="s">
        <v>551</v>
      </c>
    </row>
    <row r="282" spans="1:6" hidden="1" outlineLevel="1">
      <c r="A282" s="93" t="s">
        <v>552</v>
      </c>
      <c r="B282" s="166"/>
      <c r="C282" s="98"/>
      <c r="D282" s="182">
        <v>245397064</v>
      </c>
      <c r="E282" s="164">
        <f t="shared" si="8"/>
        <v>245397064</v>
      </c>
      <c r="F282" s="155" t="s">
        <v>553</v>
      </c>
    </row>
    <row r="283" spans="1:6" hidden="1" outlineLevel="1">
      <c r="A283" s="93" t="s">
        <v>554</v>
      </c>
      <c r="B283" s="166"/>
      <c r="C283" s="98">
        <v>364386</v>
      </c>
      <c r="D283" s="182">
        <v>611327</v>
      </c>
      <c r="E283" s="164">
        <f t="shared" si="8"/>
        <v>975713</v>
      </c>
      <c r="F283" s="155" t="s">
        <v>555</v>
      </c>
    </row>
    <row r="284" spans="1:6" hidden="1" outlineLevel="1">
      <c r="A284" s="93" t="s">
        <v>556</v>
      </c>
      <c r="B284" s="166">
        <v>27339</v>
      </c>
      <c r="C284" s="98">
        <v>5269572</v>
      </c>
      <c r="D284" s="182">
        <v>147353835</v>
      </c>
      <c r="E284" s="164">
        <f t="shared" si="8"/>
        <v>152650746</v>
      </c>
      <c r="F284" s="155" t="s">
        <v>557</v>
      </c>
    </row>
    <row r="285" spans="1:6" hidden="1" outlineLevel="1">
      <c r="A285" s="93" t="s">
        <v>558</v>
      </c>
      <c r="B285" s="166"/>
      <c r="C285" s="98">
        <v>86148</v>
      </c>
      <c r="D285" s="182">
        <v>79427</v>
      </c>
      <c r="E285" s="164">
        <f t="shared" si="8"/>
        <v>165575</v>
      </c>
      <c r="F285" s="155" t="s">
        <v>559</v>
      </c>
    </row>
    <row r="286" spans="1:6" hidden="1" outlineLevel="1">
      <c r="A286" s="93" t="s">
        <v>560</v>
      </c>
      <c r="B286" s="166">
        <v>159426</v>
      </c>
      <c r="C286" s="98">
        <v>827490</v>
      </c>
      <c r="D286" s="182">
        <v>298278</v>
      </c>
      <c r="E286" s="164">
        <f t="shared" si="8"/>
        <v>1285194</v>
      </c>
      <c r="F286" s="155" t="s">
        <v>561</v>
      </c>
    </row>
    <row r="287" spans="1:6" hidden="1" outlineLevel="1">
      <c r="A287" s="93" t="s">
        <v>562</v>
      </c>
      <c r="B287" s="166"/>
      <c r="C287" s="98">
        <v>879506</v>
      </c>
      <c r="D287" s="182">
        <v>1245818</v>
      </c>
      <c r="E287" s="164">
        <f t="shared" si="8"/>
        <v>2125324</v>
      </c>
      <c r="F287" s="155" t="s">
        <v>563</v>
      </c>
    </row>
    <row r="288" spans="1:6" hidden="1" outlineLevel="1">
      <c r="A288" s="93" t="s">
        <v>564</v>
      </c>
      <c r="B288" s="166"/>
      <c r="C288" s="98">
        <v>49326</v>
      </c>
      <c r="D288" s="182">
        <v>19964</v>
      </c>
      <c r="E288" s="164">
        <f t="shared" si="8"/>
        <v>69290</v>
      </c>
      <c r="F288" s="155" t="s">
        <v>565</v>
      </c>
    </row>
    <row r="289" spans="1:6" hidden="1" outlineLevel="1">
      <c r="A289" s="93" t="s">
        <v>566</v>
      </c>
      <c r="B289" s="166"/>
      <c r="C289" s="98">
        <v>1228557</v>
      </c>
      <c r="D289" s="182">
        <v>528262</v>
      </c>
      <c r="E289" s="164">
        <f t="shared" si="8"/>
        <v>1756819</v>
      </c>
      <c r="F289" s="155" t="s">
        <v>567</v>
      </c>
    </row>
    <row r="290" spans="1:6" hidden="1" outlineLevel="1">
      <c r="A290" s="93" t="s">
        <v>568</v>
      </c>
      <c r="B290" s="166"/>
      <c r="C290" s="98">
        <v>6520491</v>
      </c>
      <c r="D290" s="182">
        <v>1792391</v>
      </c>
      <c r="E290" s="164">
        <f t="shared" si="8"/>
        <v>8312882</v>
      </c>
      <c r="F290" s="155" t="s">
        <v>569</v>
      </c>
    </row>
    <row r="291" spans="1:6" hidden="1" outlineLevel="1">
      <c r="A291" s="93" t="s">
        <v>570</v>
      </c>
      <c r="B291" s="166"/>
      <c r="C291" s="98">
        <v>1154220</v>
      </c>
      <c r="D291" s="182">
        <v>1080673</v>
      </c>
      <c r="E291" s="164">
        <f t="shared" si="8"/>
        <v>2234893</v>
      </c>
      <c r="F291" s="155" t="s">
        <v>571</v>
      </c>
    </row>
    <row r="292" spans="1:6" hidden="1" outlineLevel="1">
      <c r="A292" s="93" t="s">
        <v>572</v>
      </c>
      <c r="B292" s="166"/>
      <c r="C292" s="98">
        <v>168682</v>
      </c>
      <c r="D292" s="182">
        <v>4980739</v>
      </c>
      <c r="E292" s="164">
        <f t="shared" si="8"/>
        <v>5149421</v>
      </c>
      <c r="F292" s="155" t="s">
        <v>573</v>
      </c>
    </row>
    <row r="293" spans="1:6" hidden="1" outlineLevel="1">
      <c r="A293" s="93" t="s">
        <v>574</v>
      </c>
      <c r="B293" s="166"/>
      <c r="C293" s="98">
        <v>29800646</v>
      </c>
      <c r="D293" s="182">
        <v>4378305</v>
      </c>
      <c r="E293" s="164">
        <f t="shared" si="8"/>
        <v>34178951</v>
      </c>
      <c r="F293" s="155" t="s">
        <v>575</v>
      </c>
    </row>
    <row r="294" spans="1:6" hidden="1" outlineLevel="1">
      <c r="A294" s="93" t="s">
        <v>576</v>
      </c>
      <c r="B294" s="166"/>
      <c r="C294" s="98">
        <v>855443</v>
      </c>
      <c r="D294" s="182">
        <v>3962123</v>
      </c>
      <c r="E294" s="164">
        <f t="shared" si="8"/>
        <v>4817566</v>
      </c>
      <c r="F294" s="155" t="s">
        <v>577</v>
      </c>
    </row>
    <row r="295" spans="1:6" hidden="1" outlineLevel="1">
      <c r="A295" s="93" t="s">
        <v>578</v>
      </c>
      <c r="B295" s="166"/>
      <c r="C295" s="98">
        <v>286283</v>
      </c>
      <c r="D295" s="182">
        <v>1237342</v>
      </c>
      <c r="E295" s="164">
        <f t="shared" ref="E295:E326" si="9">SUM(B295:D295)</f>
        <v>1523625</v>
      </c>
      <c r="F295" s="155" t="s">
        <v>579</v>
      </c>
    </row>
    <row r="296" spans="1:6" hidden="1" outlineLevel="1">
      <c r="A296" s="93" t="s">
        <v>580</v>
      </c>
      <c r="B296" s="166"/>
      <c r="C296" s="98">
        <v>1604391</v>
      </c>
      <c r="D296" s="182">
        <v>1870931</v>
      </c>
      <c r="E296" s="164">
        <f t="shared" si="9"/>
        <v>3475322</v>
      </c>
      <c r="F296" s="155" t="s">
        <v>581</v>
      </c>
    </row>
    <row r="297" spans="1:6" hidden="1" outlineLevel="1">
      <c r="A297" s="93" t="s">
        <v>582</v>
      </c>
      <c r="B297" s="166"/>
      <c r="C297" s="98">
        <v>641535</v>
      </c>
      <c r="D297" s="182">
        <v>3402144</v>
      </c>
      <c r="E297" s="164">
        <f t="shared" si="9"/>
        <v>4043679</v>
      </c>
      <c r="F297" s="155" t="s">
        <v>583</v>
      </c>
    </row>
    <row r="298" spans="1:6" hidden="1" outlineLevel="1">
      <c r="A298" s="93" t="s">
        <v>584</v>
      </c>
      <c r="B298" s="166"/>
      <c r="C298" s="98">
        <v>1107414</v>
      </c>
      <c r="D298" s="182">
        <v>2887975</v>
      </c>
      <c r="E298" s="164">
        <f t="shared" si="9"/>
        <v>3995389</v>
      </c>
      <c r="F298" s="155" t="s">
        <v>585</v>
      </c>
    </row>
    <row r="299" spans="1:6" hidden="1" outlineLevel="1">
      <c r="A299" s="93" t="s">
        <v>586</v>
      </c>
      <c r="B299" s="166"/>
      <c r="C299" s="98"/>
      <c r="D299" s="182">
        <v>45144</v>
      </c>
      <c r="E299" s="164">
        <f t="shared" si="9"/>
        <v>45144</v>
      </c>
      <c r="F299" s="155" t="s">
        <v>587</v>
      </c>
    </row>
    <row r="300" spans="1:6" hidden="1" outlineLevel="1">
      <c r="A300" s="93" t="s">
        <v>588</v>
      </c>
      <c r="B300" s="166"/>
      <c r="C300" s="98">
        <v>939197</v>
      </c>
      <c r="D300" s="182">
        <v>2616283</v>
      </c>
      <c r="E300" s="164">
        <f t="shared" si="9"/>
        <v>3555480</v>
      </c>
      <c r="F300" s="155" t="s">
        <v>589</v>
      </c>
    </row>
    <row r="301" spans="1:6" hidden="1" outlineLevel="1">
      <c r="A301" s="93" t="s">
        <v>590</v>
      </c>
      <c r="B301" s="166"/>
      <c r="C301" s="98">
        <v>523006</v>
      </c>
      <c r="D301" s="182">
        <v>289487</v>
      </c>
      <c r="E301" s="164">
        <f t="shared" si="9"/>
        <v>812493</v>
      </c>
      <c r="F301" s="155" t="s">
        <v>591</v>
      </c>
    </row>
    <row r="302" spans="1:6" hidden="1" outlineLevel="1">
      <c r="A302" s="93" t="s">
        <v>592</v>
      </c>
      <c r="B302" s="166"/>
      <c r="C302" s="98">
        <v>1648220</v>
      </c>
      <c r="D302" s="182">
        <v>8566919</v>
      </c>
      <c r="E302" s="164">
        <f t="shared" si="9"/>
        <v>10215139</v>
      </c>
      <c r="F302" s="155" t="s">
        <v>593</v>
      </c>
    </row>
    <row r="303" spans="1:6" hidden="1" outlineLevel="1">
      <c r="A303" s="93" t="s">
        <v>594</v>
      </c>
      <c r="B303" s="166"/>
      <c r="C303" s="98">
        <v>1951822</v>
      </c>
      <c r="D303" s="182">
        <v>5908646</v>
      </c>
      <c r="E303" s="164">
        <f t="shared" si="9"/>
        <v>7860468</v>
      </c>
      <c r="F303" s="155" t="s">
        <v>595</v>
      </c>
    </row>
    <row r="304" spans="1:6" hidden="1" outlineLevel="1">
      <c r="A304" s="93" t="s">
        <v>596</v>
      </c>
      <c r="B304" s="166"/>
      <c r="C304" s="98">
        <v>906445</v>
      </c>
      <c r="D304" s="182">
        <v>810240</v>
      </c>
      <c r="E304" s="164">
        <f t="shared" si="9"/>
        <v>1716685</v>
      </c>
      <c r="F304" s="155" t="s">
        <v>597</v>
      </c>
    </row>
    <row r="305" spans="1:6" hidden="1" outlineLevel="1">
      <c r="A305" s="93" t="s">
        <v>598</v>
      </c>
      <c r="B305" s="166">
        <v>218348</v>
      </c>
      <c r="C305" s="98">
        <v>1415528</v>
      </c>
      <c r="D305" s="182">
        <v>2601290</v>
      </c>
      <c r="E305" s="164">
        <f t="shared" si="9"/>
        <v>4235166</v>
      </c>
      <c r="F305" s="155" t="s">
        <v>599</v>
      </c>
    </row>
    <row r="306" spans="1:6" hidden="1" outlineLevel="1">
      <c r="A306" s="93" t="s">
        <v>600</v>
      </c>
      <c r="B306" s="166"/>
      <c r="C306" s="98">
        <v>78</v>
      </c>
      <c r="D306" s="182">
        <v>233506</v>
      </c>
      <c r="E306" s="164">
        <f t="shared" si="9"/>
        <v>233584</v>
      </c>
      <c r="F306" s="155" t="s">
        <v>601</v>
      </c>
    </row>
    <row r="307" spans="1:6" hidden="1" outlineLevel="1">
      <c r="A307" s="93" t="s">
        <v>602</v>
      </c>
      <c r="B307" s="166"/>
      <c r="C307" s="98">
        <v>127972</v>
      </c>
      <c r="D307" s="182">
        <v>911341</v>
      </c>
      <c r="E307" s="164">
        <f t="shared" si="9"/>
        <v>1039313</v>
      </c>
      <c r="F307" s="155" t="s">
        <v>603</v>
      </c>
    </row>
    <row r="308" spans="1:6" hidden="1" outlineLevel="1">
      <c r="A308" s="93" t="s">
        <v>604</v>
      </c>
      <c r="B308" s="166"/>
      <c r="C308" s="98">
        <v>61147</v>
      </c>
      <c r="D308" s="182">
        <v>775501</v>
      </c>
      <c r="E308" s="164">
        <f t="shared" si="9"/>
        <v>836648</v>
      </c>
      <c r="F308" s="155" t="s">
        <v>605</v>
      </c>
    </row>
    <row r="309" spans="1:6" hidden="1" outlineLevel="1">
      <c r="A309" s="93" t="s">
        <v>606</v>
      </c>
      <c r="B309" s="166"/>
      <c r="C309" s="98"/>
      <c r="D309" s="182">
        <v>7394985</v>
      </c>
      <c r="E309" s="164">
        <f t="shared" si="9"/>
        <v>7394985</v>
      </c>
      <c r="F309" s="155" t="s">
        <v>607</v>
      </c>
    </row>
    <row r="310" spans="1:6" hidden="1" outlineLevel="1">
      <c r="A310" s="93" t="s">
        <v>608</v>
      </c>
      <c r="B310" s="166"/>
      <c r="C310" s="98">
        <v>491615</v>
      </c>
      <c r="D310" s="182">
        <v>809974</v>
      </c>
      <c r="E310" s="164">
        <f t="shared" si="9"/>
        <v>1301589</v>
      </c>
      <c r="F310" s="155" t="s">
        <v>609</v>
      </c>
    </row>
    <row r="311" spans="1:6" hidden="1" outlineLevel="1">
      <c r="A311" s="93" t="s">
        <v>610</v>
      </c>
      <c r="B311" s="166"/>
      <c r="C311" s="98">
        <v>492768</v>
      </c>
      <c r="D311" s="182">
        <v>1177507</v>
      </c>
      <c r="E311" s="164">
        <f t="shared" si="9"/>
        <v>1670275</v>
      </c>
      <c r="F311" s="155" t="s">
        <v>611</v>
      </c>
    </row>
    <row r="312" spans="1:6" hidden="1" outlineLevel="1">
      <c r="A312" s="93" t="s">
        <v>612</v>
      </c>
      <c r="B312" s="166">
        <v>61041</v>
      </c>
      <c r="C312" s="98">
        <v>3565184</v>
      </c>
      <c r="D312" s="182">
        <v>1120976</v>
      </c>
      <c r="E312" s="164">
        <f t="shared" si="9"/>
        <v>4747201</v>
      </c>
      <c r="F312" s="155" t="s">
        <v>613</v>
      </c>
    </row>
    <row r="313" spans="1:6" hidden="1" outlineLevel="1">
      <c r="A313" s="93" t="s">
        <v>614</v>
      </c>
      <c r="B313" s="166"/>
      <c r="C313" s="98">
        <v>159694</v>
      </c>
      <c r="D313" s="182">
        <v>240063</v>
      </c>
      <c r="E313" s="164">
        <f t="shared" si="9"/>
        <v>399757</v>
      </c>
      <c r="F313" s="155" t="s">
        <v>615</v>
      </c>
    </row>
    <row r="314" spans="1:6" hidden="1" outlineLevel="1">
      <c r="A314" s="93" t="s">
        <v>616</v>
      </c>
      <c r="B314" s="166"/>
      <c r="C314" s="98">
        <v>96436</v>
      </c>
      <c r="D314" s="182">
        <v>462855</v>
      </c>
      <c r="E314" s="164">
        <f t="shared" si="9"/>
        <v>559291</v>
      </c>
      <c r="F314" s="155" t="s">
        <v>617</v>
      </c>
    </row>
    <row r="315" spans="1:6" hidden="1" outlineLevel="1">
      <c r="A315" s="93" t="s">
        <v>618</v>
      </c>
      <c r="B315" s="166"/>
      <c r="C315" s="98">
        <v>6228754</v>
      </c>
      <c r="D315" s="182">
        <v>3900458</v>
      </c>
      <c r="E315" s="164">
        <f t="shared" si="9"/>
        <v>10129212</v>
      </c>
      <c r="F315" s="155" t="s">
        <v>619</v>
      </c>
    </row>
    <row r="316" spans="1:6" hidden="1" outlineLevel="1">
      <c r="A316" s="93" t="s">
        <v>620</v>
      </c>
      <c r="B316" s="166"/>
      <c r="C316" s="98">
        <v>745062</v>
      </c>
      <c r="D316" s="182">
        <v>1047230</v>
      </c>
      <c r="E316" s="164">
        <f t="shared" si="9"/>
        <v>1792292</v>
      </c>
      <c r="F316" s="155" t="s">
        <v>621</v>
      </c>
    </row>
    <row r="317" spans="1:6" hidden="1" outlineLevel="1">
      <c r="A317" s="93" t="s">
        <v>622</v>
      </c>
      <c r="B317" s="166"/>
      <c r="C317" s="98">
        <v>132748</v>
      </c>
      <c r="D317" s="182">
        <v>253127</v>
      </c>
      <c r="E317" s="164">
        <f t="shared" si="9"/>
        <v>385875</v>
      </c>
      <c r="F317" s="155" t="s">
        <v>623</v>
      </c>
    </row>
    <row r="318" spans="1:6" hidden="1" outlineLevel="1">
      <c r="A318" s="93" t="s">
        <v>624</v>
      </c>
      <c r="B318" s="166"/>
      <c r="C318" s="98">
        <v>561255</v>
      </c>
      <c r="D318" s="182">
        <v>1263335</v>
      </c>
      <c r="E318" s="164">
        <f t="shared" si="9"/>
        <v>1824590</v>
      </c>
      <c r="F318" s="155" t="s">
        <v>625</v>
      </c>
    </row>
    <row r="319" spans="1:6" hidden="1" outlineLevel="1">
      <c r="A319" s="93" t="s">
        <v>626</v>
      </c>
      <c r="B319" s="166"/>
      <c r="C319" s="98">
        <v>162593</v>
      </c>
      <c r="D319" s="182">
        <v>580425</v>
      </c>
      <c r="E319" s="164">
        <f t="shared" si="9"/>
        <v>743018</v>
      </c>
      <c r="F319" s="155" t="s">
        <v>627</v>
      </c>
    </row>
    <row r="320" spans="1:6" hidden="1" outlineLevel="1">
      <c r="A320" s="93" t="s">
        <v>628</v>
      </c>
      <c r="B320" s="166"/>
      <c r="C320" s="98">
        <v>183922</v>
      </c>
      <c r="D320" s="182">
        <v>571911</v>
      </c>
      <c r="E320" s="164">
        <f t="shared" si="9"/>
        <v>755833</v>
      </c>
      <c r="F320" s="155" t="s">
        <v>629</v>
      </c>
    </row>
    <row r="321" spans="1:6" hidden="1" outlineLevel="1">
      <c r="A321" s="93" t="s">
        <v>630</v>
      </c>
      <c r="B321" s="166"/>
      <c r="C321" s="98"/>
      <c r="D321" s="182">
        <v>408247</v>
      </c>
      <c r="E321" s="164">
        <f t="shared" si="9"/>
        <v>408247</v>
      </c>
      <c r="F321" s="155" t="s">
        <v>631</v>
      </c>
    </row>
    <row r="322" spans="1:6" hidden="1" outlineLevel="1">
      <c r="A322" s="93" t="s">
        <v>632</v>
      </c>
      <c r="B322" s="166"/>
      <c r="C322" s="98">
        <v>3283668</v>
      </c>
      <c r="D322" s="182">
        <v>3728162</v>
      </c>
      <c r="E322" s="164">
        <f t="shared" si="9"/>
        <v>7011830</v>
      </c>
      <c r="F322" s="155" t="s">
        <v>633</v>
      </c>
    </row>
    <row r="323" spans="1:6" hidden="1" outlineLevel="1">
      <c r="A323" s="93" t="s">
        <v>634</v>
      </c>
      <c r="B323" s="166">
        <v>61550564</v>
      </c>
      <c r="C323" s="98">
        <v>397908394</v>
      </c>
      <c r="D323" s="182">
        <v>409334998</v>
      </c>
      <c r="E323" s="164">
        <f t="shared" si="9"/>
        <v>868793956</v>
      </c>
      <c r="F323" s="155" t="s">
        <v>635</v>
      </c>
    </row>
    <row r="324" spans="1:6" hidden="1" outlineLevel="1">
      <c r="A324" s="93" t="s">
        <v>636</v>
      </c>
      <c r="B324" s="166"/>
      <c r="C324" s="98">
        <v>618314</v>
      </c>
      <c r="D324" s="182">
        <v>994459</v>
      </c>
      <c r="E324" s="164">
        <f t="shared" si="9"/>
        <v>1612773</v>
      </c>
      <c r="F324" s="155" t="s">
        <v>637</v>
      </c>
    </row>
    <row r="325" spans="1:6" hidden="1" outlineLevel="1">
      <c r="A325" s="93" t="s">
        <v>638</v>
      </c>
      <c r="B325" s="166"/>
      <c r="C325" s="98"/>
      <c r="D325" s="182">
        <v>17713222</v>
      </c>
      <c r="E325" s="164">
        <f t="shared" si="9"/>
        <v>17713222</v>
      </c>
      <c r="F325" s="155" t="s">
        <v>639</v>
      </c>
    </row>
    <row r="326" spans="1:6" hidden="1" outlineLevel="1">
      <c r="A326" s="93" t="s">
        <v>640</v>
      </c>
      <c r="B326" s="166"/>
      <c r="C326" s="98">
        <v>782511</v>
      </c>
      <c r="D326" s="182">
        <v>1075792</v>
      </c>
      <c r="E326" s="164">
        <f t="shared" si="9"/>
        <v>1858303</v>
      </c>
      <c r="F326" s="155" t="s">
        <v>641</v>
      </c>
    </row>
    <row r="327" spans="1:6" hidden="1" outlineLevel="1">
      <c r="A327" s="93" t="s">
        <v>642</v>
      </c>
      <c r="B327" s="166"/>
      <c r="C327" s="98">
        <v>104143</v>
      </c>
      <c r="D327" s="182">
        <v>160476</v>
      </c>
      <c r="E327" s="164">
        <f t="shared" ref="E327:E358" si="10">SUM(B327:D327)</f>
        <v>264619</v>
      </c>
      <c r="F327" s="155" t="s">
        <v>643</v>
      </c>
    </row>
    <row r="328" spans="1:6" hidden="1" outlineLevel="1">
      <c r="A328" s="93" t="s">
        <v>644</v>
      </c>
      <c r="B328" s="166"/>
      <c r="C328" s="98">
        <v>234285</v>
      </c>
      <c r="D328" s="182">
        <v>778846</v>
      </c>
      <c r="E328" s="164">
        <f t="shared" si="10"/>
        <v>1013131</v>
      </c>
      <c r="F328" s="155" t="s">
        <v>645</v>
      </c>
    </row>
    <row r="329" spans="1:6" hidden="1" outlineLevel="1">
      <c r="A329" s="93" t="s">
        <v>646</v>
      </c>
      <c r="B329" s="166"/>
      <c r="C329" s="98">
        <v>209615</v>
      </c>
      <c r="D329" s="182">
        <v>797732</v>
      </c>
      <c r="E329" s="164">
        <f t="shared" si="10"/>
        <v>1007347</v>
      </c>
      <c r="F329" s="155" t="s">
        <v>647</v>
      </c>
    </row>
    <row r="330" spans="1:6" hidden="1" outlineLevel="1">
      <c r="A330" s="93" t="s">
        <v>648</v>
      </c>
      <c r="B330" s="166"/>
      <c r="C330" s="98">
        <v>423214</v>
      </c>
      <c r="D330" s="182">
        <v>679448</v>
      </c>
      <c r="E330" s="164">
        <f t="shared" si="10"/>
        <v>1102662</v>
      </c>
      <c r="F330" s="155" t="s">
        <v>649</v>
      </c>
    </row>
    <row r="331" spans="1:6" hidden="1" outlineLevel="1">
      <c r="A331" s="93" t="s">
        <v>650</v>
      </c>
      <c r="B331" s="166"/>
      <c r="C331" s="98">
        <v>3834643</v>
      </c>
      <c r="D331" s="182">
        <v>5105843</v>
      </c>
      <c r="E331" s="164">
        <f t="shared" si="10"/>
        <v>8940486</v>
      </c>
      <c r="F331" s="155" t="s">
        <v>651</v>
      </c>
    </row>
    <row r="332" spans="1:6" hidden="1" outlineLevel="1">
      <c r="A332" s="93" t="s">
        <v>652</v>
      </c>
      <c r="B332" s="166">
        <v>2668</v>
      </c>
      <c r="C332" s="98">
        <v>15532531</v>
      </c>
      <c r="D332" s="182">
        <v>6814725</v>
      </c>
      <c r="E332" s="164">
        <f t="shared" si="10"/>
        <v>22349924</v>
      </c>
      <c r="F332" s="155" t="s">
        <v>653</v>
      </c>
    </row>
    <row r="333" spans="1:6" hidden="1" outlineLevel="1">
      <c r="A333" s="93" t="s">
        <v>654</v>
      </c>
      <c r="B333" s="166"/>
      <c r="C333" s="98">
        <v>1772527</v>
      </c>
      <c r="D333" s="182">
        <v>6129568</v>
      </c>
      <c r="E333" s="164">
        <f t="shared" si="10"/>
        <v>7902095</v>
      </c>
      <c r="F333" s="155" t="s">
        <v>655</v>
      </c>
    </row>
    <row r="334" spans="1:6" hidden="1" outlineLevel="1">
      <c r="A334" s="93" t="s">
        <v>656</v>
      </c>
      <c r="B334" s="166"/>
      <c r="C334" s="98">
        <v>779924</v>
      </c>
      <c r="D334" s="182">
        <v>661750</v>
      </c>
      <c r="E334" s="164">
        <f t="shared" si="10"/>
        <v>1441674</v>
      </c>
      <c r="F334" s="155" t="s">
        <v>657</v>
      </c>
    </row>
    <row r="335" spans="1:6" hidden="1" outlineLevel="1">
      <c r="A335" s="93" t="s">
        <v>658</v>
      </c>
      <c r="B335" s="166">
        <v>94132</v>
      </c>
      <c r="C335" s="98">
        <v>1129199</v>
      </c>
      <c r="D335" s="182">
        <v>1782285</v>
      </c>
      <c r="E335" s="164">
        <f t="shared" si="10"/>
        <v>3005616</v>
      </c>
      <c r="F335" s="155" t="s">
        <v>659</v>
      </c>
    </row>
    <row r="336" spans="1:6" hidden="1" outlineLevel="1">
      <c r="A336" s="93" t="s">
        <v>660</v>
      </c>
      <c r="B336" s="166"/>
      <c r="C336" s="98">
        <v>20808</v>
      </c>
      <c r="D336" s="182">
        <v>522955</v>
      </c>
      <c r="E336" s="164">
        <f t="shared" si="10"/>
        <v>543763</v>
      </c>
      <c r="F336" s="155" t="s">
        <v>661</v>
      </c>
    </row>
    <row r="337" spans="1:6" hidden="1" outlineLevel="1">
      <c r="A337" s="93" t="s">
        <v>662</v>
      </c>
      <c r="B337" s="166"/>
      <c r="C337" s="98">
        <v>464412</v>
      </c>
      <c r="D337" s="182">
        <v>151279406</v>
      </c>
      <c r="E337" s="164">
        <f t="shared" si="10"/>
        <v>151743818</v>
      </c>
      <c r="F337" s="155" t="s">
        <v>663</v>
      </c>
    </row>
    <row r="338" spans="1:6" hidden="1" outlineLevel="1">
      <c r="A338" s="93" t="s">
        <v>664</v>
      </c>
      <c r="B338" s="166"/>
      <c r="C338" s="98">
        <v>3719855</v>
      </c>
      <c r="D338" s="182">
        <v>9239652</v>
      </c>
      <c r="E338" s="164">
        <f t="shared" si="10"/>
        <v>12959507</v>
      </c>
      <c r="F338" s="155" t="s">
        <v>665</v>
      </c>
    </row>
    <row r="339" spans="1:6" hidden="1" outlineLevel="1">
      <c r="A339" s="93" t="s">
        <v>666</v>
      </c>
      <c r="B339" s="166"/>
      <c r="C339" s="98">
        <v>69219</v>
      </c>
      <c r="D339" s="182">
        <v>23256248</v>
      </c>
      <c r="E339" s="164">
        <f t="shared" si="10"/>
        <v>23325467</v>
      </c>
      <c r="F339" s="155" t="s">
        <v>667</v>
      </c>
    </row>
    <row r="340" spans="1:6" hidden="1" outlineLevel="1">
      <c r="A340" s="93" t="s">
        <v>668</v>
      </c>
      <c r="B340" s="166"/>
      <c r="C340" s="98">
        <v>5304</v>
      </c>
      <c r="D340" s="182">
        <v>4695690</v>
      </c>
      <c r="E340" s="164">
        <f t="shared" si="10"/>
        <v>4700994</v>
      </c>
      <c r="F340" s="155" t="s">
        <v>669</v>
      </c>
    </row>
    <row r="341" spans="1:6" hidden="1" outlineLevel="1">
      <c r="A341" s="93" t="s">
        <v>670</v>
      </c>
      <c r="B341" s="166"/>
      <c r="C341" s="98">
        <v>820925</v>
      </c>
      <c r="D341" s="182">
        <v>1039595</v>
      </c>
      <c r="E341" s="164">
        <f t="shared" si="10"/>
        <v>1860520</v>
      </c>
      <c r="F341" s="155" t="s">
        <v>671</v>
      </c>
    </row>
    <row r="342" spans="1:6" hidden="1" outlineLevel="1">
      <c r="A342" s="93" t="s">
        <v>672</v>
      </c>
      <c r="B342" s="166"/>
      <c r="C342" s="98">
        <v>16717</v>
      </c>
      <c r="D342" s="182">
        <v>192054</v>
      </c>
      <c r="E342" s="164">
        <f t="shared" si="10"/>
        <v>208771</v>
      </c>
      <c r="F342" s="155" t="s">
        <v>673</v>
      </c>
    </row>
    <row r="343" spans="1:6" hidden="1" outlineLevel="1">
      <c r="A343" s="93" t="s">
        <v>674</v>
      </c>
      <c r="B343" s="166">
        <v>1969</v>
      </c>
      <c r="C343" s="98">
        <v>139696</v>
      </c>
      <c r="D343" s="182">
        <v>1607650</v>
      </c>
      <c r="E343" s="164">
        <f t="shared" si="10"/>
        <v>1749315</v>
      </c>
      <c r="F343" s="155" t="s">
        <v>675</v>
      </c>
    </row>
    <row r="344" spans="1:6" hidden="1" outlineLevel="1">
      <c r="A344" s="93" t="s">
        <v>676</v>
      </c>
      <c r="B344" s="166"/>
      <c r="C344" s="98">
        <v>515622</v>
      </c>
      <c r="D344" s="182">
        <v>1259302</v>
      </c>
      <c r="E344" s="164">
        <f t="shared" si="10"/>
        <v>1774924</v>
      </c>
      <c r="F344" s="155" t="s">
        <v>677</v>
      </c>
    </row>
    <row r="345" spans="1:6" hidden="1" outlineLevel="1">
      <c r="A345" s="93" t="s">
        <v>678</v>
      </c>
      <c r="B345" s="166"/>
      <c r="C345" s="98">
        <v>654251</v>
      </c>
      <c r="D345" s="182">
        <v>210653</v>
      </c>
      <c r="E345" s="164">
        <f t="shared" si="10"/>
        <v>864904</v>
      </c>
      <c r="F345" s="155" t="s">
        <v>679</v>
      </c>
    </row>
    <row r="346" spans="1:6" hidden="1" outlineLevel="1">
      <c r="A346" s="93" t="s">
        <v>680</v>
      </c>
      <c r="B346" s="166"/>
      <c r="C346" s="98">
        <v>4149908</v>
      </c>
      <c r="D346" s="182">
        <v>143973528</v>
      </c>
      <c r="E346" s="164">
        <f t="shared" si="10"/>
        <v>148123436</v>
      </c>
      <c r="F346" s="155" t="s">
        <v>681</v>
      </c>
    </row>
    <row r="347" spans="1:6" hidden="1" outlineLevel="1">
      <c r="A347" s="93" t="s">
        <v>682</v>
      </c>
      <c r="B347" s="166"/>
      <c r="C347" s="98">
        <v>1691387</v>
      </c>
      <c r="D347" s="182">
        <v>2859943</v>
      </c>
      <c r="E347" s="164">
        <f t="shared" si="10"/>
        <v>4551330</v>
      </c>
      <c r="F347" s="155" t="s">
        <v>683</v>
      </c>
    </row>
    <row r="348" spans="1:6" hidden="1" outlineLevel="1">
      <c r="A348" s="93" t="s">
        <v>684</v>
      </c>
      <c r="B348" s="166"/>
      <c r="C348" s="98">
        <v>118795</v>
      </c>
      <c r="D348" s="182">
        <v>1517913</v>
      </c>
      <c r="E348" s="164">
        <f t="shared" si="10"/>
        <v>1636708</v>
      </c>
      <c r="F348" s="155" t="s">
        <v>685</v>
      </c>
    </row>
    <row r="349" spans="1:6" hidden="1" outlineLevel="1">
      <c r="A349" s="93" t="s">
        <v>686</v>
      </c>
      <c r="B349" s="166"/>
      <c r="C349" s="98">
        <v>688692</v>
      </c>
      <c r="D349" s="182">
        <v>1057985</v>
      </c>
      <c r="E349" s="164">
        <f t="shared" si="10"/>
        <v>1746677</v>
      </c>
      <c r="F349" s="155" t="s">
        <v>687</v>
      </c>
    </row>
    <row r="350" spans="1:6" hidden="1" outlineLevel="1">
      <c r="A350" s="93" t="s">
        <v>688</v>
      </c>
      <c r="B350" s="166"/>
      <c r="C350" s="98">
        <v>1531355</v>
      </c>
      <c r="D350" s="182">
        <v>1904484</v>
      </c>
      <c r="E350" s="164">
        <f t="shared" si="10"/>
        <v>3435839</v>
      </c>
      <c r="F350" s="155" t="s">
        <v>689</v>
      </c>
    </row>
    <row r="351" spans="1:6" hidden="1" outlineLevel="1">
      <c r="A351" s="93" t="s">
        <v>690</v>
      </c>
      <c r="B351" s="166"/>
      <c r="C351" s="98"/>
      <c r="D351" s="182">
        <v>346752</v>
      </c>
      <c r="E351" s="164">
        <f t="shared" si="10"/>
        <v>346752</v>
      </c>
      <c r="F351" s="155" t="s">
        <v>691</v>
      </c>
    </row>
    <row r="352" spans="1:6" hidden="1" outlineLevel="1">
      <c r="A352" s="93" t="s">
        <v>692</v>
      </c>
      <c r="B352" s="166"/>
      <c r="C352" s="98">
        <v>317847</v>
      </c>
      <c r="D352" s="182">
        <v>279941</v>
      </c>
      <c r="E352" s="164">
        <f t="shared" si="10"/>
        <v>597788</v>
      </c>
      <c r="F352" s="155" t="s">
        <v>693</v>
      </c>
    </row>
    <row r="353" spans="1:6" hidden="1" outlineLevel="1">
      <c r="A353" s="93" t="s">
        <v>694</v>
      </c>
      <c r="B353" s="166"/>
      <c r="C353" s="98">
        <v>100396</v>
      </c>
      <c r="D353" s="182">
        <v>731104</v>
      </c>
      <c r="E353" s="164">
        <f t="shared" si="10"/>
        <v>831500</v>
      </c>
      <c r="F353" s="155" t="s">
        <v>695</v>
      </c>
    </row>
    <row r="354" spans="1:6" hidden="1" outlineLevel="1">
      <c r="A354" s="93" t="s">
        <v>696</v>
      </c>
      <c r="B354" s="166"/>
      <c r="C354" s="98">
        <v>454590</v>
      </c>
      <c r="D354" s="182">
        <v>176753</v>
      </c>
      <c r="E354" s="164">
        <f t="shared" si="10"/>
        <v>631343</v>
      </c>
      <c r="F354" s="155" t="s">
        <v>697</v>
      </c>
    </row>
    <row r="355" spans="1:6" hidden="1" outlineLevel="1">
      <c r="A355" s="93" t="s">
        <v>698</v>
      </c>
      <c r="B355" s="166"/>
      <c r="C355" s="98">
        <v>736700</v>
      </c>
      <c r="D355" s="182">
        <v>58742</v>
      </c>
      <c r="E355" s="164">
        <f t="shared" si="10"/>
        <v>795442</v>
      </c>
      <c r="F355" s="155" t="s">
        <v>699</v>
      </c>
    </row>
    <row r="356" spans="1:6" hidden="1" outlineLevel="1">
      <c r="A356" s="93" t="s">
        <v>700</v>
      </c>
      <c r="B356" s="166"/>
      <c r="C356" s="98">
        <v>740922</v>
      </c>
      <c r="D356" s="182">
        <v>241704</v>
      </c>
      <c r="E356" s="164">
        <f t="shared" si="10"/>
        <v>982626</v>
      </c>
      <c r="F356" s="155" t="s">
        <v>701</v>
      </c>
    </row>
    <row r="357" spans="1:6" hidden="1" outlineLevel="1">
      <c r="A357" s="93" t="s">
        <v>702</v>
      </c>
      <c r="B357" s="166"/>
      <c r="C357" s="98">
        <v>1345964</v>
      </c>
      <c r="D357" s="182">
        <v>1034994</v>
      </c>
      <c r="E357" s="164">
        <f t="shared" si="10"/>
        <v>2380958</v>
      </c>
      <c r="F357" s="155" t="s">
        <v>703</v>
      </c>
    </row>
    <row r="358" spans="1:6" hidden="1" outlineLevel="1">
      <c r="A358" s="93" t="s">
        <v>704</v>
      </c>
      <c r="B358" s="166"/>
      <c r="C358" s="98">
        <v>287088</v>
      </c>
      <c r="D358" s="182">
        <v>7722</v>
      </c>
      <c r="E358" s="164">
        <f t="shared" si="10"/>
        <v>294810</v>
      </c>
      <c r="F358" s="155" t="s">
        <v>705</v>
      </c>
    </row>
    <row r="359" spans="1:6" hidden="1" outlineLevel="1">
      <c r="A359" s="93" t="s">
        <v>706</v>
      </c>
      <c r="B359" s="166"/>
      <c r="C359" s="98"/>
      <c r="D359" s="182">
        <v>192000</v>
      </c>
      <c r="E359" s="164">
        <f t="shared" ref="E359:E366" si="11">SUM(B359:D359)</f>
        <v>192000</v>
      </c>
      <c r="F359" s="155" t="s">
        <v>707</v>
      </c>
    </row>
    <row r="360" spans="1:6" hidden="1" outlineLevel="1">
      <c r="A360" s="93" t="s">
        <v>708</v>
      </c>
      <c r="B360" s="166"/>
      <c r="C360" s="98">
        <v>51280</v>
      </c>
      <c r="D360" s="182">
        <v>756344</v>
      </c>
      <c r="E360" s="164">
        <f t="shared" si="11"/>
        <v>807624</v>
      </c>
      <c r="F360" s="155" t="s">
        <v>709</v>
      </c>
    </row>
    <row r="361" spans="1:6" hidden="1" outlineLevel="1">
      <c r="A361" s="93" t="s">
        <v>710</v>
      </c>
      <c r="B361" s="166"/>
      <c r="C361" s="98">
        <v>223771</v>
      </c>
      <c r="D361" s="182">
        <v>112974</v>
      </c>
      <c r="E361" s="164">
        <f t="shared" si="11"/>
        <v>336745</v>
      </c>
      <c r="F361" s="155" t="s">
        <v>711</v>
      </c>
    </row>
    <row r="362" spans="1:6" hidden="1" outlineLevel="1">
      <c r="A362" s="93" t="s">
        <v>712</v>
      </c>
      <c r="B362" s="166"/>
      <c r="C362" s="98">
        <v>1641309</v>
      </c>
      <c r="D362" s="182">
        <v>58893309</v>
      </c>
      <c r="E362" s="164">
        <f t="shared" si="11"/>
        <v>60534618</v>
      </c>
      <c r="F362" s="155" t="s">
        <v>713</v>
      </c>
    </row>
    <row r="363" spans="1:6" hidden="1" outlineLevel="1">
      <c r="A363" s="93" t="s">
        <v>714</v>
      </c>
      <c r="B363" s="166"/>
      <c r="C363" s="98">
        <v>239520</v>
      </c>
      <c r="D363" s="182">
        <v>1029200</v>
      </c>
      <c r="E363" s="164">
        <f t="shared" si="11"/>
        <v>1268720</v>
      </c>
      <c r="F363" s="155" t="s">
        <v>715</v>
      </c>
    </row>
    <row r="364" spans="1:6" hidden="1" outlineLevel="1">
      <c r="A364" s="93" t="s">
        <v>716</v>
      </c>
      <c r="B364" s="166"/>
      <c r="C364" s="98"/>
      <c r="D364" s="182">
        <v>16037597</v>
      </c>
      <c r="E364" s="164">
        <f t="shared" si="11"/>
        <v>16037597</v>
      </c>
      <c r="F364" s="155" t="s">
        <v>717</v>
      </c>
    </row>
    <row r="365" spans="1:6" hidden="1" outlineLevel="1">
      <c r="A365" s="93" t="s">
        <v>319</v>
      </c>
      <c r="B365" s="166"/>
      <c r="C365" s="98"/>
      <c r="D365" s="182">
        <v>473706</v>
      </c>
      <c r="E365" s="164">
        <f t="shared" si="11"/>
        <v>473706</v>
      </c>
      <c r="F365" s="155" t="s">
        <v>320</v>
      </c>
    </row>
    <row r="366" spans="1:6" hidden="1" outlineLevel="1">
      <c r="A366" s="93" t="s">
        <v>718</v>
      </c>
      <c r="B366" s="166"/>
      <c r="C366" s="98">
        <v>77449</v>
      </c>
      <c r="D366" s="182">
        <v>814000</v>
      </c>
      <c r="E366" s="164">
        <f t="shared" si="11"/>
        <v>891449</v>
      </c>
      <c r="F366" s="155" t="s">
        <v>719</v>
      </c>
    </row>
    <row r="367" spans="1:6" collapsed="1">
      <c r="A367" s="65" t="s">
        <v>720</v>
      </c>
      <c r="B367" s="167">
        <f>SUM(B368:B703)</f>
        <v>70534447.99000001</v>
      </c>
      <c r="C367" s="92">
        <f>SUM(C368:C703)</f>
        <v>772313091.19099975</v>
      </c>
      <c r="D367" s="183">
        <f>SUM(D368:D703)</f>
        <v>4880046722.8059978</v>
      </c>
      <c r="E367" s="164">
        <f t="shared" si="2"/>
        <v>5722894261.9869976</v>
      </c>
      <c r="F367" s="30"/>
    </row>
    <row r="368" spans="1:6" hidden="1" outlineLevel="1">
      <c r="A368" t="s">
        <v>330</v>
      </c>
      <c r="B368" s="168">
        <v>0</v>
      </c>
      <c r="C368" s="144">
        <v>86972</v>
      </c>
      <c r="D368" s="184">
        <v>29533</v>
      </c>
      <c r="E368" s="164">
        <f t="shared" ref="E368:E431" si="12">SUM(B368:D368)</f>
        <v>116505</v>
      </c>
      <c r="F368" s="156" t="s">
        <v>721</v>
      </c>
    </row>
    <row r="369" spans="1:6" hidden="1" outlineLevel="1">
      <c r="A369" t="s">
        <v>309</v>
      </c>
      <c r="B369" s="168">
        <v>139579</v>
      </c>
      <c r="C369" s="144">
        <v>14222911</v>
      </c>
      <c r="D369" s="184">
        <v>36020574.039999999</v>
      </c>
      <c r="E369" s="164">
        <f t="shared" si="12"/>
        <v>50383064.039999999</v>
      </c>
      <c r="F369" s="156" t="s">
        <v>310</v>
      </c>
    </row>
    <row r="370" spans="1:6" hidden="1" outlineLevel="1">
      <c r="A370" t="s">
        <v>722</v>
      </c>
      <c r="B370" s="168">
        <v>0</v>
      </c>
      <c r="C370" s="144">
        <v>16819</v>
      </c>
      <c r="D370" s="184">
        <v>12147</v>
      </c>
      <c r="E370" s="164">
        <f t="shared" si="12"/>
        <v>28966</v>
      </c>
      <c r="F370" s="156" t="s">
        <v>723</v>
      </c>
    </row>
    <row r="371" spans="1:6" hidden="1" outlineLevel="1">
      <c r="A371" t="s">
        <v>724</v>
      </c>
      <c r="B371" s="168">
        <v>0</v>
      </c>
      <c r="C371" s="144">
        <v>42490383</v>
      </c>
      <c r="D371" s="184">
        <v>381881585.03000003</v>
      </c>
      <c r="E371" s="164">
        <f t="shared" si="12"/>
        <v>424371968.03000003</v>
      </c>
      <c r="F371" s="156" t="s">
        <v>725</v>
      </c>
    </row>
    <row r="372" spans="1:6" hidden="1" outlineLevel="1">
      <c r="A372" t="s">
        <v>726</v>
      </c>
      <c r="B372" s="168">
        <v>0</v>
      </c>
      <c r="C372" s="144">
        <v>2496321.898</v>
      </c>
      <c r="D372" s="184">
        <v>5396321.3899999997</v>
      </c>
      <c r="E372" s="164">
        <f t="shared" si="12"/>
        <v>7892643.2879999997</v>
      </c>
      <c r="F372" s="156" t="s">
        <v>727</v>
      </c>
    </row>
    <row r="373" spans="1:6" hidden="1" outlineLevel="1">
      <c r="A373" t="s">
        <v>728</v>
      </c>
      <c r="B373" s="168">
        <v>0</v>
      </c>
      <c r="C373" s="144">
        <v>0</v>
      </c>
      <c r="D373" s="184">
        <v>403702.34100000001</v>
      </c>
      <c r="E373" s="164">
        <f t="shared" si="12"/>
        <v>403702.34100000001</v>
      </c>
      <c r="F373" s="156" t="s">
        <v>729</v>
      </c>
    </row>
    <row r="374" spans="1:6" hidden="1" outlineLevel="1">
      <c r="A374" t="s">
        <v>730</v>
      </c>
      <c r="B374" s="168">
        <v>0</v>
      </c>
      <c r="C374" s="144">
        <v>29502814.294</v>
      </c>
      <c r="D374" s="184">
        <v>4139677.6040000003</v>
      </c>
      <c r="E374" s="164">
        <f t="shared" si="12"/>
        <v>33642491.898000002</v>
      </c>
      <c r="F374" s="156" t="s">
        <v>731</v>
      </c>
    </row>
    <row r="375" spans="1:6" hidden="1" outlineLevel="1">
      <c r="A375" t="s">
        <v>732</v>
      </c>
      <c r="B375" s="168">
        <v>0</v>
      </c>
      <c r="C375" s="144">
        <v>63761</v>
      </c>
      <c r="D375" s="184">
        <v>1150689</v>
      </c>
      <c r="E375" s="164">
        <f t="shared" si="12"/>
        <v>1214450</v>
      </c>
      <c r="F375" s="156" t="s">
        <v>733</v>
      </c>
    </row>
    <row r="376" spans="1:6" hidden="1" outlineLevel="1">
      <c r="A376" t="s">
        <v>734</v>
      </c>
      <c r="B376" s="168">
        <v>0</v>
      </c>
      <c r="C376" s="144">
        <v>2924626.9200000004</v>
      </c>
      <c r="D376" s="184">
        <v>3121831.87</v>
      </c>
      <c r="E376" s="164">
        <f t="shared" si="12"/>
        <v>6046458.790000001</v>
      </c>
      <c r="F376" s="156" t="s">
        <v>735</v>
      </c>
    </row>
    <row r="377" spans="1:6" hidden="1" outlineLevel="1">
      <c r="A377" t="s">
        <v>736</v>
      </c>
      <c r="B377" s="168">
        <v>0</v>
      </c>
      <c r="C377" s="144">
        <v>20918.2</v>
      </c>
      <c r="D377" s="184">
        <v>130267.92</v>
      </c>
      <c r="E377" s="164">
        <f t="shared" si="12"/>
        <v>151186.12</v>
      </c>
      <c r="F377" s="156" t="s">
        <v>737</v>
      </c>
    </row>
    <row r="378" spans="1:6" hidden="1" outlineLevel="1">
      <c r="A378" t="s">
        <v>610</v>
      </c>
      <c r="B378" s="168">
        <v>2567349</v>
      </c>
      <c r="C378" s="144">
        <v>10349830</v>
      </c>
      <c r="D378" s="184">
        <v>16782847</v>
      </c>
      <c r="E378" s="164">
        <f t="shared" si="12"/>
        <v>29700026</v>
      </c>
      <c r="F378" s="156" t="s">
        <v>611</v>
      </c>
    </row>
    <row r="379" spans="1:6" hidden="1" outlineLevel="1">
      <c r="A379" t="s">
        <v>738</v>
      </c>
      <c r="B379" s="168">
        <v>0</v>
      </c>
      <c r="C379" s="144">
        <v>252384</v>
      </c>
      <c r="D379" s="184">
        <v>3347</v>
      </c>
      <c r="E379" s="164">
        <f t="shared" si="12"/>
        <v>255731</v>
      </c>
      <c r="F379" s="156" t="s">
        <v>739</v>
      </c>
    </row>
    <row r="380" spans="1:6" hidden="1" outlineLevel="1">
      <c r="A380" t="s">
        <v>740</v>
      </c>
      <c r="B380" s="168">
        <v>0</v>
      </c>
      <c r="C380" s="144">
        <v>56528.6</v>
      </c>
      <c r="D380" s="184">
        <v>0</v>
      </c>
      <c r="E380" s="164">
        <f t="shared" si="12"/>
        <v>56528.6</v>
      </c>
      <c r="F380" s="156" t="s">
        <v>741</v>
      </c>
    </row>
    <row r="381" spans="1:6" hidden="1" outlineLevel="1">
      <c r="A381" t="s">
        <v>742</v>
      </c>
      <c r="B381" s="168">
        <v>0</v>
      </c>
      <c r="C381" s="144">
        <v>822810</v>
      </c>
      <c r="D381" s="184">
        <v>203376</v>
      </c>
      <c r="E381" s="164">
        <f t="shared" si="12"/>
        <v>1026186</v>
      </c>
      <c r="F381" s="156" t="s">
        <v>743</v>
      </c>
    </row>
    <row r="382" spans="1:6" hidden="1" outlineLevel="1">
      <c r="A382" t="s">
        <v>744</v>
      </c>
      <c r="B382" s="168">
        <v>0</v>
      </c>
      <c r="C382" s="144">
        <v>11509</v>
      </c>
      <c r="D382" s="184">
        <v>35144</v>
      </c>
      <c r="E382" s="164">
        <f t="shared" si="12"/>
        <v>46653</v>
      </c>
      <c r="F382" s="156" t="s">
        <v>745</v>
      </c>
    </row>
    <row r="383" spans="1:6" hidden="1" outlineLevel="1">
      <c r="A383" t="s">
        <v>746</v>
      </c>
      <c r="B383" s="168">
        <v>0</v>
      </c>
      <c r="C383" s="144">
        <v>0</v>
      </c>
      <c r="D383" s="184">
        <v>94353</v>
      </c>
      <c r="E383" s="164">
        <f t="shared" si="12"/>
        <v>94353</v>
      </c>
      <c r="F383" s="156" t="s">
        <v>747</v>
      </c>
    </row>
    <row r="384" spans="1:6" hidden="1" outlineLevel="1">
      <c r="A384" t="s">
        <v>748</v>
      </c>
      <c r="B384" s="168">
        <v>8296</v>
      </c>
      <c r="C384" s="144">
        <v>193803</v>
      </c>
      <c r="D384" s="184">
        <v>30877</v>
      </c>
      <c r="E384" s="164">
        <f t="shared" si="12"/>
        <v>232976</v>
      </c>
      <c r="F384" s="156" t="s">
        <v>749</v>
      </c>
    </row>
    <row r="385" spans="1:6" hidden="1" outlineLevel="1">
      <c r="A385" t="s">
        <v>750</v>
      </c>
      <c r="B385" s="168">
        <v>0</v>
      </c>
      <c r="C385" s="144">
        <v>0</v>
      </c>
      <c r="D385" s="184">
        <v>65978</v>
      </c>
      <c r="E385" s="164">
        <f t="shared" si="12"/>
        <v>65978</v>
      </c>
      <c r="F385" s="156" t="s">
        <v>751</v>
      </c>
    </row>
    <row r="386" spans="1:6" hidden="1" outlineLevel="1">
      <c r="A386" t="s">
        <v>752</v>
      </c>
      <c r="B386" s="168">
        <v>0</v>
      </c>
      <c r="C386" s="144">
        <v>90527</v>
      </c>
      <c r="D386" s="184">
        <v>249142</v>
      </c>
      <c r="E386" s="164">
        <f t="shared" si="12"/>
        <v>339669</v>
      </c>
      <c r="F386" s="156" t="s">
        <v>753</v>
      </c>
    </row>
    <row r="387" spans="1:6" hidden="1" outlineLevel="1">
      <c r="A387" t="s">
        <v>754</v>
      </c>
      <c r="B387" s="168">
        <v>0</v>
      </c>
      <c r="C387" s="144">
        <v>0</v>
      </c>
      <c r="D387" s="184">
        <v>120532</v>
      </c>
      <c r="E387" s="164">
        <f t="shared" si="12"/>
        <v>120532</v>
      </c>
      <c r="F387" s="156" t="s">
        <v>755</v>
      </c>
    </row>
    <row r="388" spans="1:6" hidden="1" outlineLevel="1">
      <c r="A388" t="s">
        <v>756</v>
      </c>
      <c r="B388" s="168">
        <v>0</v>
      </c>
      <c r="C388" s="144">
        <v>27025</v>
      </c>
      <c r="D388" s="184">
        <v>35222</v>
      </c>
      <c r="E388" s="164">
        <f t="shared" si="12"/>
        <v>62247</v>
      </c>
      <c r="F388" s="156" t="s">
        <v>757</v>
      </c>
    </row>
    <row r="389" spans="1:6" hidden="1" outlineLevel="1">
      <c r="A389" t="s">
        <v>758</v>
      </c>
      <c r="B389" s="168">
        <v>0</v>
      </c>
      <c r="C389" s="144">
        <v>27180</v>
      </c>
      <c r="D389" s="184">
        <v>0</v>
      </c>
      <c r="E389" s="164">
        <f t="shared" si="12"/>
        <v>27180</v>
      </c>
      <c r="F389" s="156" t="s">
        <v>759</v>
      </c>
    </row>
    <row r="390" spans="1:6" hidden="1" outlineLevel="1">
      <c r="A390" t="s">
        <v>760</v>
      </c>
      <c r="B390" s="168">
        <v>0</v>
      </c>
      <c r="C390" s="144">
        <v>151297</v>
      </c>
      <c r="D390" s="184">
        <v>564300</v>
      </c>
      <c r="E390" s="164">
        <f t="shared" si="12"/>
        <v>715597</v>
      </c>
      <c r="F390" s="156" t="s">
        <v>761</v>
      </c>
    </row>
    <row r="391" spans="1:6" hidden="1" outlineLevel="1">
      <c r="A391" t="s">
        <v>762</v>
      </c>
      <c r="B391" s="168">
        <v>0</v>
      </c>
      <c r="C391" s="144">
        <v>264603</v>
      </c>
      <c r="D391" s="184">
        <v>379033</v>
      </c>
      <c r="E391" s="164">
        <f t="shared" si="12"/>
        <v>643636</v>
      </c>
      <c r="F391" s="156" t="s">
        <v>763</v>
      </c>
    </row>
    <row r="392" spans="1:6" hidden="1" outlineLevel="1">
      <c r="A392" t="s">
        <v>764</v>
      </c>
      <c r="B392" s="168">
        <v>0</v>
      </c>
      <c r="C392" s="144">
        <v>10779.9</v>
      </c>
      <c r="D392" s="184">
        <v>0</v>
      </c>
      <c r="E392" s="164">
        <f t="shared" si="12"/>
        <v>10779.9</v>
      </c>
      <c r="F392" s="156" t="s">
        <v>765</v>
      </c>
    </row>
    <row r="393" spans="1:6" hidden="1" outlineLevel="1">
      <c r="A393" t="s">
        <v>766</v>
      </c>
      <c r="B393" s="168">
        <v>0</v>
      </c>
      <c r="C393" s="144">
        <v>297340.59299999999</v>
      </c>
      <c r="D393" s="184">
        <v>114227</v>
      </c>
      <c r="E393" s="164">
        <f t="shared" si="12"/>
        <v>411567.59299999999</v>
      </c>
      <c r="F393" s="156" t="s">
        <v>767</v>
      </c>
    </row>
    <row r="394" spans="1:6" hidden="1" outlineLevel="1">
      <c r="A394" t="s">
        <v>768</v>
      </c>
      <c r="B394" s="168">
        <v>0</v>
      </c>
      <c r="C394" s="144">
        <v>392121</v>
      </c>
      <c r="D394" s="184">
        <v>17622</v>
      </c>
      <c r="E394" s="164">
        <f t="shared" si="12"/>
        <v>409743</v>
      </c>
      <c r="F394" s="156" t="s">
        <v>769</v>
      </c>
    </row>
    <row r="395" spans="1:6" hidden="1" outlineLevel="1">
      <c r="A395" t="s">
        <v>770</v>
      </c>
      <c r="B395" s="168">
        <v>592555</v>
      </c>
      <c r="C395" s="144">
        <v>1096956</v>
      </c>
      <c r="D395" s="184">
        <v>1748322.0010000002</v>
      </c>
      <c r="E395" s="164">
        <f t="shared" si="12"/>
        <v>3437833.0010000002</v>
      </c>
      <c r="F395" s="156" t="s">
        <v>771</v>
      </c>
    </row>
    <row r="396" spans="1:6" hidden="1" outlineLevel="1">
      <c r="A396" t="s">
        <v>772</v>
      </c>
      <c r="B396" s="168">
        <v>0</v>
      </c>
      <c r="C396" s="144">
        <v>0</v>
      </c>
      <c r="D396" s="184">
        <v>24563</v>
      </c>
      <c r="E396" s="164">
        <f t="shared" si="12"/>
        <v>24563</v>
      </c>
      <c r="F396" s="156" t="s">
        <v>773</v>
      </c>
    </row>
    <row r="397" spans="1:6" hidden="1" outlineLevel="1">
      <c r="A397" t="s">
        <v>774</v>
      </c>
      <c r="B397" s="168">
        <v>0</v>
      </c>
      <c r="C397" s="144">
        <v>156161</v>
      </c>
      <c r="D397" s="184">
        <v>106023</v>
      </c>
      <c r="E397" s="164">
        <f t="shared" si="12"/>
        <v>262184</v>
      </c>
      <c r="F397" s="156" t="s">
        <v>775</v>
      </c>
    </row>
    <row r="398" spans="1:6" hidden="1" outlineLevel="1">
      <c r="A398" t="s">
        <v>776</v>
      </c>
      <c r="B398" s="168">
        <v>0</v>
      </c>
      <c r="C398" s="144">
        <v>158331</v>
      </c>
      <c r="D398" s="184">
        <v>96411</v>
      </c>
      <c r="E398" s="164">
        <f t="shared" si="12"/>
        <v>254742</v>
      </c>
      <c r="F398" s="156" t="s">
        <v>777</v>
      </c>
    </row>
    <row r="399" spans="1:6" hidden="1" outlineLevel="1">
      <c r="A399" t="s">
        <v>778</v>
      </c>
      <c r="B399" s="168">
        <v>0</v>
      </c>
      <c r="C399" s="144">
        <v>0</v>
      </c>
      <c r="D399" s="184">
        <v>1955006</v>
      </c>
      <c r="E399" s="164">
        <f t="shared" si="12"/>
        <v>1955006</v>
      </c>
      <c r="F399" s="156" t="s">
        <v>779</v>
      </c>
    </row>
    <row r="400" spans="1:6" hidden="1" outlineLevel="1">
      <c r="A400" t="s">
        <v>780</v>
      </c>
      <c r="B400" s="168">
        <v>0</v>
      </c>
      <c r="C400" s="144">
        <v>219540538.81400001</v>
      </c>
      <c r="D400" s="184">
        <v>17669440.866</v>
      </c>
      <c r="E400" s="164">
        <f t="shared" si="12"/>
        <v>237209979.68000001</v>
      </c>
      <c r="F400" s="156" t="s">
        <v>781</v>
      </c>
    </row>
    <row r="401" spans="1:6" hidden="1" outlineLevel="1">
      <c r="A401" t="s">
        <v>782</v>
      </c>
      <c r="B401" s="168">
        <v>53737</v>
      </c>
      <c r="C401" s="144">
        <v>1718520</v>
      </c>
      <c r="D401" s="184">
        <v>1959461</v>
      </c>
      <c r="E401" s="164">
        <f t="shared" si="12"/>
        <v>3731718</v>
      </c>
      <c r="F401" s="156" t="s">
        <v>783</v>
      </c>
    </row>
    <row r="402" spans="1:6" hidden="1" outlineLevel="1">
      <c r="A402" t="s">
        <v>784</v>
      </c>
      <c r="B402" s="168">
        <v>0</v>
      </c>
      <c r="C402" s="144">
        <v>3157154.6659999997</v>
      </c>
      <c r="D402" s="184">
        <v>4370248</v>
      </c>
      <c r="E402" s="164">
        <f t="shared" si="12"/>
        <v>7527402.6659999993</v>
      </c>
      <c r="F402" s="156" t="s">
        <v>785</v>
      </c>
    </row>
    <row r="403" spans="1:6" hidden="1" outlineLevel="1">
      <c r="A403" t="s">
        <v>786</v>
      </c>
      <c r="B403" s="168">
        <v>0</v>
      </c>
      <c r="C403" s="144">
        <v>40527</v>
      </c>
      <c r="D403" s="184">
        <v>80000</v>
      </c>
      <c r="E403" s="164">
        <f t="shared" si="12"/>
        <v>120527</v>
      </c>
      <c r="F403" s="156" t="s">
        <v>787</v>
      </c>
    </row>
    <row r="404" spans="1:6" hidden="1" outlineLevel="1">
      <c r="A404" t="s">
        <v>788</v>
      </c>
      <c r="B404" s="168">
        <v>0</v>
      </c>
      <c r="C404" s="144">
        <v>47051</v>
      </c>
      <c r="D404" s="184">
        <v>162168</v>
      </c>
      <c r="E404" s="164">
        <f t="shared" si="12"/>
        <v>209219</v>
      </c>
      <c r="F404" s="156" t="s">
        <v>789</v>
      </c>
    </row>
    <row r="405" spans="1:6" hidden="1" outlineLevel="1">
      <c r="A405" t="s">
        <v>790</v>
      </c>
      <c r="B405" s="168">
        <v>0</v>
      </c>
      <c r="C405" s="144">
        <v>892359.9</v>
      </c>
      <c r="D405" s="184">
        <v>59566</v>
      </c>
      <c r="E405" s="164">
        <f t="shared" si="12"/>
        <v>951925.9</v>
      </c>
      <c r="F405" s="156" t="s">
        <v>791</v>
      </c>
    </row>
    <row r="406" spans="1:6" hidden="1" outlineLevel="1">
      <c r="A406" t="s">
        <v>792</v>
      </c>
      <c r="B406" s="168">
        <v>0</v>
      </c>
      <c r="C406" s="144">
        <v>77449</v>
      </c>
      <c r="D406" s="184">
        <v>366848</v>
      </c>
      <c r="E406" s="164">
        <f t="shared" si="12"/>
        <v>444297</v>
      </c>
      <c r="F406" s="156" t="s">
        <v>793</v>
      </c>
    </row>
    <row r="407" spans="1:6" hidden="1" outlineLevel="1">
      <c r="A407" t="s">
        <v>794</v>
      </c>
      <c r="B407" s="168">
        <v>0</v>
      </c>
      <c r="C407" s="144">
        <v>25029</v>
      </c>
      <c r="D407" s="184">
        <v>575441</v>
      </c>
      <c r="E407" s="164">
        <f t="shared" si="12"/>
        <v>600470</v>
      </c>
      <c r="F407" s="156" t="s">
        <v>795</v>
      </c>
    </row>
    <row r="408" spans="1:6" hidden="1" outlineLevel="1">
      <c r="A408" t="s">
        <v>796</v>
      </c>
      <c r="B408" s="168">
        <v>0</v>
      </c>
      <c r="C408" s="144">
        <v>689480</v>
      </c>
      <c r="D408" s="184">
        <v>1807509.9280000001</v>
      </c>
      <c r="E408" s="164">
        <f t="shared" si="12"/>
        <v>2496989.9280000003</v>
      </c>
      <c r="F408" s="156" t="s">
        <v>797</v>
      </c>
    </row>
    <row r="409" spans="1:6" hidden="1" outlineLevel="1">
      <c r="A409" t="s">
        <v>798</v>
      </c>
      <c r="B409" s="168">
        <v>0</v>
      </c>
      <c r="C409" s="144">
        <v>11881</v>
      </c>
      <c r="D409" s="184">
        <v>98391</v>
      </c>
      <c r="E409" s="164">
        <f t="shared" si="12"/>
        <v>110272</v>
      </c>
      <c r="F409" s="156" t="s">
        <v>799</v>
      </c>
    </row>
    <row r="410" spans="1:6" hidden="1" outlineLevel="1">
      <c r="A410" t="s">
        <v>800</v>
      </c>
      <c r="B410" s="168">
        <v>0</v>
      </c>
      <c r="C410" s="144">
        <v>798138</v>
      </c>
      <c r="D410" s="184">
        <v>663602.49199999997</v>
      </c>
      <c r="E410" s="164">
        <f t="shared" si="12"/>
        <v>1461740.4920000001</v>
      </c>
      <c r="F410" s="156" t="s">
        <v>801</v>
      </c>
    </row>
    <row r="411" spans="1:6" hidden="1" outlineLevel="1">
      <c r="A411" t="s">
        <v>802</v>
      </c>
      <c r="B411" s="168">
        <v>0</v>
      </c>
      <c r="C411" s="144">
        <v>1537339</v>
      </c>
      <c r="D411" s="184">
        <v>8638237</v>
      </c>
      <c r="E411" s="164">
        <f t="shared" si="12"/>
        <v>10175576</v>
      </c>
      <c r="F411" s="156" t="s">
        <v>803</v>
      </c>
    </row>
    <row r="412" spans="1:6" hidden="1" outlineLevel="1">
      <c r="A412" t="s">
        <v>804</v>
      </c>
      <c r="B412" s="168">
        <v>0</v>
      </c>
      <c r="C412" s="144">
        <v>6515501.301</v>
      </c>
      <c r="D412" s="184">
        <v>71999436.340000004</v>
      </c>
      <c r="E412" s="164">
        <f t="shared" si="12"/>
        <v>78514937.641000003</v>
      </c>
      <c r="F412" s="156" t="s">
        <v>805</v>
      </c>
    </row>
    <row r="413" spans="1:6" hidden="1" outlineLevel="1">
      <c r="A413" t="s">
        <v>806</v>
      </c>
      <c r="B413" s="168">
        <v>0</v>
      </c>
      <c r="C413" s="144">
        <v>0</v>
      </c>
      <c r="D413" s="184">
        <v>48591</v>
      </c>
      <c r="E413" s="164">
        <f t="shared" si="12"/>
        <v>48591</v>
      </c>
      <c r="F413" s="156" t="s">
        <v>807</v>
      </c>
    </row>
    <row r="414" spans="1:6" hidden="1" outlineLevel="1">
      <c r="A414" t="s">
        <v>808</v>
      </c>
      <c r="B414" s="168">
        <v>0</v>
      </c>
      <c r="C414" s="144">
        <v>144807</v>
      </c>
      <c r="D414" s="184">
        <v>1370063</v>
      </c>
      <c r="E414" s="164">
        <f t="shared" si="12"/>
        <v>1514870</v>
      </c>
      <c r="F414" s="156" t="s">
        <v>809</v>
      </c>
    </row>
    <row r="415" spans="1:6" hidden="1" outlineLevel="1">
      <c r="A415" t="s">
        <v>810</v>
      </c>
      <c r="B415" s="168">
        <v>0</v>
      </c>
      <c r="C415" s="144">
        <v>843444</v>
      </c>
      <c r="D415" s="184">
        <v>9400976</v>
      </c>
      <c r="E415" s="164">
        <f t="shared" si="12"/>
        <v>10244420</v>
      </c>
      <c r="F415" s="156" t="s">
        <v>811</v>
      </c>
    </row>
    <row r="416" spans="1:6" hidden="1" outlineLevel="1">
      <c r="A416" t="s">
        <v>812</v>
      </c>
      <c r="B416" s="168">
        <v>0</v>
      </c>
      <c r="C416" s="144">
        <v>9869</v>
      </c>
      <c r="D416" s="184">
        <v>56086</v>
      </c>
      <c r="E416" s="164">
        <f t="shared" si="12"/>
        <v>65955</v>
      </c>
      <c r="F416" s="156" t="s">
        <v>813</v>
      </c>
    </row>
    <row r="417" spans="1:6" hidden="1" outlineLevel="1">
      <c r="A417" t="s">
        <v>814</v>
      </c>
      <c r="B417" s="168">
        <v>0</v>
      </c>
      <c r="C417" s="144">
        <v>0</v>
      </c>
      <c r="D417" s="184">
        <v>30000</v>
      </c>
      <c r="E417" s="164">
        <f t="shared" si="12"/>
        <v>30000</v>
      </c>
      <c r="F417" s="156" t="s">
        <v>815</v>
      </c>
    </row>
    <row r="418" spans="1:6" hidden="1" outlineLevel="1">
      <c r="A418" t="s">
        <v>816</v>
      </c>
      <c r="B418" s="168">
        <v>153682</v>
      </c>
      <c r="C418" s="144">
        <v>35952939</v>
      </c>
      <c r="D418" s="184">
        <v>609411070</v>
      </c>
      <c r="E418" s="164">
        <f t="shared" si="12"/>
        <v>645517691</v>
      </c>
      <c r="F418" s="156" t="s">
        <v>817</v>
      </c>
    </row>
    <row r="419" spans="1:6" hidden="1" outlineLevel="1">
      <c r="A419" t="s">
        <v>818</v>
      </c>
      <c r="B419" s="168">
        <v>0</v>
      </c>
      <c r="C419" s="144">
        <v>3843838</v>
      </c>
      <c r="D419" s="184">
        <v>1489171.1639999999</v>
      </c>
      <c r="E419" s="164">
        <f t="shared" si="12"/>
        <v>5333009.1639999999</v>
      </c>
      <c r="F419" s="156" t="s">
        <v>819</v>
      </c>
    </row>
    <row r="420" spans="1:6" hidden="1" outlineLevel="1">
      <c r="A420" t="s">
        <v>820</v>
      </c>
      <c r="B420" s="168">
        <v>0</v>
      </c>
      <c r="C420" s="144">
        <v>0</v>
      </c>
      <c r="D420" s="184">
        <v>25379</v>
      </c>
      <c r="E420" s="164">
        <f t="shared" si="12"/>
        <v>25379</v>
      </c>
      <c r="F420" s="156" t="s">
        <v>821</v>
      </c>
    </row>
    <row r="421" spans="1:6" hidden="1" outlineLevel="1">
      <c r="A421" t="s">
        <v>822</v>
      </c>
      <c r="B421" s="168">
        <v>0</v>
      </c>
      <c r="C421" s="144">
        <v>0</v>
      </c>
      <c r="D421" s="184">
        <v>81929</v>
      </c>
      <c r="E421" s="164">
        <f t="shared" si="12"/>
        <v>81929</v>
      </c>
      <c r="F421" s="156" t="s">
        <v>823</v>
      </c>
    </row>
    <row r="422" spans="1:6" hidden="1" outlineLevel="1">
      <c r="A422" t="s">
        <v>824</v>
      </c>
      <c r="B422" s="168">
        <v>0</v>
      </c>
      <c r="C422" s="144">
        <v>645071</v>
      </c>
      <c r="D422" s="184">
        <v>1144461</v>
      </c>
      <c r="E422" s="164">
        <f t="shared" si="12"/>
        <v>1789532</v>
      </c>
      <c r="F422" s="156" t="s">
        <v>825</v>
      </c>
    </row>
    <row r="423" spans="1:6" hidden="1" outlineLevel="1">
      <c r="A423" t="s">
        <v>826</v>
      </c>
      <c r="B423" s="168">
        <v>0</v>
      </c>
      <c r="C423" s="144">
        <v>100992</v>
      </c>
      <c r="D423" s="184">
        <v>73767</v>
      </c>
      <c r="E423" s="164">
        <f t="shared" si="12"/>
        <v>174759</v>
      </c>
      <c r="F423" s="156" t="s">
        <v>827</v>
      </c>
    </row>
    <row r="424" spans="1:6" hidden="1" outlineLevel="1">
      <c r="A424" t="s">
        <v>828</v>
      </c>
      <c r="B424" s="168">
        <v>0</v>
      </c>
      <c r="C424" s="144">
        <v>890495</v>
      </c>
      <c r="D424" s="184">
        <v>602057</v>
      </c>
      <c r="E424" s="164">
        <f t="shared" si="12"/>
        <v>1492552</v>
      </c>
      <c r="F424" s="156" t="s">
        <v>829</v>
      </c>
    </row>
    <row r="425" spans="1:6" hidden="1" outlineLevel="1">
      <c r="A425" t="s">
        <v>830</v>
      </c>
      <c r="B425" s="168">
        <v>0</v>
      </c>
      <c r="C425" s="144">
        <v>181758</v>
      </c>
      <c r="D425" s="184">
        <v>168859</v>
      </c>
      <c r="E425" s="164">
        <f t="shared" si="12"/>
        <v>350617</v>
      </c>
      <c r="F425" s="156" t="s">
        <v>831</v>
      </c>
    </row>
    <row r="426" spans="1:6" hidden="1" outlineLevel="1">
      <c r="A426" t="s">
        <v>832</v>
      </c>
      <c r="B426" s="168">
        <v>0</v>
      </c>
      <c r="C426" s="144">
        <v>196679</v>
      </c>
      <c r="D426" s="184">
        <v>1978868</v>
      </c>
      <c r="E426" s="164">
        <f t="shared" si="12"/>
        <v>2175547</v>
      </c>
      <c r="F426" s="156" t="s">
        <v>833</v>
      </c>
    </row>
    <row r="427" spans="1:6" hidden="1" outlineLevel="1">
      <c r="A427" t="s">
        <v>834</v>
      </c>
      <c r="B427" s="168">
        <v>0</v>
      </c>
      <c r="C427" s="144">
        <v>1107641</v>
      </c>
      <c r="D427" s="184">
        <v>33757</v>
      </c>
      <c r="E427" s="164">
        <f t="shared" si="12"/>
        <v>1141398</v>
      </c>
      <c r="F427" s="156" t="s">
        <v>835</v>
      </c>
    </row>
    <row r="428" spans="1:6" hidden="1" outlineLevel="1">
      <c r="A428" t="s">
        <v>836</v>
      </c>
      <c r="B428" s="168">
        <v>0</v>
      </c>
      <c r="C428" s="144">
        <v>242220.73499999999</v>
      </c>
      <c r="D428" s="184">
        <v>1046717.5</v>
      </c>
      <c r="E428" s="164">
        <f t="shared" si="12"/>
        <v>1288938.2349999999</v>
      </c>
      <c r="F428" s="156" t="s">
        <v>837</v>
      </c>
    </row>
    <row r="429" spans="1:6" hidden="1" outlineLevel="1">
      <c r="A429" t="s">
        <v>558</v>
      </c>
      <c r="B429" s="168">
        <v>0</v>
      </c>
      <c r="C429" s="144">
        <v>297054.40000000002</v>
      </c>
      <c r="D429" s="184">
        <v>18003</v>
      </c>
      <c r="E429" s="164">
        <f t="shared" si="12"/>
        <v>315057.40000000002</v>
      </c>
      <c r="F429" s="156" t="s">
        <v>559</v>
      </c>
    </row>
    <row r="430" spans="1:6" hidden="1" outlineLevel="1">
      <c r="A430" t="s">
        <v>838</v>
      </c>
      <c r="B430" s="168">
        <v>0</v>
      </c>
      <c r="C430" s="144">
        <v>35153</v>
      </c>
      <c r="D430" s="184">
        <v>0</v>
      </c>
      <c r="E430" s="164">
        <f t="shared" si="12"/>
        <v>35153</v>
      </c>
      <c r="F430" s="156" t="s">
        <v>839</v>
      </c>
    </row>
    <row r="431" spans="1:6" hidden="1" outlineLevel="1">
      <c r="A431" t="s">
        <v>840</v>
      </c>
      <c r="B431" s="168">
        <v>0</v>
      </c>
      <c r="C431" s="144">
        <v>46530</v>
      </c>
      <c r="D431" s="184">
        <v>431121</v>
      </c>
      <c r="E431" s="164">
        <f t="shared" si="12"/>
        <v>477651</v>
      </c>
      <c r="F431" s="156" t="s">
        <v>841</v>
      </c>
    </row>
    <row r="432" spans="1:6" hidden="1" outlineLevel="1">
      <c r="A432" t="s">
        <v>842</v>
      </c>
      <c r="B432" s="168">
        <v>0</v>
      </c>
      <c r="C432" s="144">
        <v>33703</v>
      </c>
      <c r="D432" s="184">
        <v>692878.4</v>
      </c>
      <c r="E432" s="164">
        <f t="shared" ref="E432:E495" si="13">SUM(B432:D432)</f>
        <v>726581.4</v>
      </c>
      <c r="F432" s="156" t="s">
        <v>843</v>
      </c>
    </row>
    <row r="433" spans="1:6" hidden="1" outlineLevel="1">
      <c r="A433" t="s">
        <v>844</v>
      </c>
      <c r="B433" s="168">
        <v>0</v>
      </c>
      <c r="C433" s="144">
        <v>3353</v>
      </c>
      <c r="D433" s="184">
        <v>24000</v>
      </c>
      <c r="E433" s="164">
        <f t="shared" si="13"/>
        <v>27353</v>
      </c>
      <c r="F433" s="156" t="s">
        <v>845</v>
      </c>
    </row>
    <row r="434" spans="1:6" hidden="1" outlineLevel="1">
      <c r="A434" t="s">
        <v>846</v>
      </c>
      <c r="B434" s="168">
        <v>0</v>
      </c>
      <c r="C434" s="144">
        <v>0</v>
      </c>
      <c r="D434" s="184">
        <v>21643</v>
      </c>
      <c r="E434" s="164">
        <f t="shared" si="13"/>
        <v>21643</v>
      </c>
      <c r="F434" s="156" t="s">
        <v>847</v>
      </c>
    </row>
    <row r="435" spans="1:6" hidden="1" outlineLevel="1">
      <c r="A435" t="s">
        <v>848</v>
      </c>
      <c r="B435" s="168">
        <v>0</v>
      </c>
      <c r="C435" s="144">
        <v>1522120</v>
      </c>
      <c r="D435" s="184">
        <v>2227534</v>
      </c>
      <c r="E435" s="164">
        <f t="shared" si="13"/>
        <v>3749654</v>
      </c>
      <c r="F435" s="156" t="s">
        <v>849</v>
      </c>
    </row>
    <row r="436" spans="1:6" hidden="1" outlineLevel="1">
      <c r="A436" t="s">
        <v>850</v>
      </c>
      <c r="B436" s="168">
        <v>0</v>
      </c>
      <c r="C436" s="144">
        <v>0</v>
      </c>
      <c r="D436" s="184">
        <v>189220</v>
      </c>
      <c r="E436" s="164">
        <f t="shared" si="13"/>
        <v>189220</v>
      </c>
      <c r="F436" s="156" t="s">
        <v>851</v>
      </c>
    </row>
    <row r="437" spans="1:6" hidden="1" outlineLevel="1">
      <c r="A437" t="s">
        <v>852</v>
      </c>
      <c r="B437" s="168">
        <v>0</v>
      </c>
      <c r="C437" s="144">
        <v>0</v>
      </c>
      <c r="D437" s="184">
        <v>2237</v>
      </c>
      <c r="E437" s="164">
        <f t="shared" si="13"/>
        <v>2237</v>
      </c>
      <c r="F437" s="156" t="s">
        <v>853</v>
      </c>
    </row>
    <row r="438" spans="1:6" hidden="1" outlineLevel="1">
      <c r="A438" t="s">
        <v>854</v>
      </c>
      <c r="B438" s="168">
        <v>0</v>
      </c>
      <c r="C438" s="144">
        <v>54208</v>
      </c>
      <c r="D438" s="184">
        <v>25272</v>
      </c>
      <c r="E438" s="164">
        <f t="shared" si="13"/>
        <v>79480</v>
      </c>
      <c r="F438" s="156" t="s">
        <v>855</v>
      </c>
    </row>
    <row r="439" spans="1:6" hidden="1" outlineLevel="1">
      <c r="A439" t="s">
        <v>856</v>
      </c>
      <c r="B439" s="168">
        <v>0</v>
      </c>
      <c r="C439" s="144">
        <v>0</v>
      </c>
      <c r="D439" s="184">
        <v>482172</v>
      </c>
      <c r="E439" s="164">
        <f t="shared" si="13"/>
        <v>482172</v>
      </c>
      <c r="F439" s="156" t="s">
        <v>857</v>
      </c>
    </row>
    <row r="440" spans="1:6" hidden="1" outlineLevel="1">
      <c r="A440" t="s">
        <v>858</v>
      </c>
      <c r="B440" s="168">
        <v>0</v>
      </c>
      <c r="C440" s="144">
        <v>0</v>
      </c>
      <c r="D440" s="184">
        <v>155159</v>
      </c>
      <c r="E440" s="164">
        <f t="shared" si="13"/>
        <v>155159</v>
      </c>
      <c r="F440" s="156" t="s">
        <v>859</v>
      </c>
    </row>
    <row r="441" spans="1:6" hidden="1" outlineLevel="1">
      <c r="A441" t="s">
        <v>860</v>
      </c>
      <c r="B441" s="168">
        <v>0</v>
      </c>
      <c r="C441" s="144">
        <v>68653</v>
      </c>
      <c r="D441" s="184">
        <v>103447</v>
      </c>
      <c r="E441" s="164">
        <f t="shared" si="13"/>
        <v>172100</v>
      </c>
      <c r="F441" s="156" t="s">
        <v>861</v>
      </c>
    </row>
    <row r="442" spans="1:6" hidden="1" outlineLevel="1">
      <c r="A442" t="s">
        <v>862</v>
      </c>
      <c r="B442" s="168">
        <v>0</v>
      </c>
      <c r="C442" s="144">
        <v>146766</v>
      </c>
      <c r="D442" s="184">
        <v>151823</v>
      </c>
      <c r="E442" s="164">
        <f t="shared" si="13"/>
        <v>298589</v>
      </c>
      <c r="F442" s="156" t="s">
        <v>863</v>
      </c>
    </row>
    <row r="443" spans="1:6" hidden="1" outlineLevel="1">
      <c r="A443" t="s">
        <v>864</v>
      </c>
      <c r="B443" s="168">
        <v>0</v>
      </c>
      <c r="C443" s="144">
        <v>172645</v>
      </c>
      <c r="D443" s="184">
        <v>72533</v>
      </c>
      <c r="E443" s="164">
        <f t="shared" si="13"/>
        <v>245178</v>
      </c>
      <c r="F443" s="156" t="s">
        <v>865</v>
      </c>
    </row>
    <row r="444" spans="1:6" hidden="1" outlineLevel="1">
      <c r="A444" t="s">
        <v>866</v>
      </c>
      <c r="B444" s="168">
        <v>0</v>
      </c>
      <c r="C444" s="144">
        <v>0</v>
      </c>
      <c r="D444" s="184">
        <v>138972</v>
      </c>
      <c r="E444" s="164">
        <f t="shared" si="13"/>
        <v>138972</v>
      </c>
      <c r="F444" s="156" t="s">
        <v>867</v>
      </c>
    </row>
    <row r="445" spans="1:6" hidden="1" outlineLevel="1">
      <c r="A445" t="s">
        <v>868</v>
      </c>
      <c r="B445" s="168">
        <v>600868</v>
      </c>
      <c r="C445" s="144">
        <v>99830</v>
      </c>
      <c r="D445" s="184">
        <v>98890</v>
      </c>
      <c r="E445" s="164">
        <f t="shared" si="13"/>
        <v>799588</v>
      </c>
      <c r="F445" s="156" t="s">
        <v>869</v>
      </c>
    </row>
    <row r="446" spans="1:6" hidden="1" outlineLevel="1">
      <c r="A446" t="s">
        <v>870</v>
      </c>
      <c r="B446" s="168">
        <v>0</v>
      </c>
      <c r="C446" s="144">
        <v>1245370</v>
      </c>
      <c r="D446" s="184">
        <v>381555</v>
      </c>
      <c r="E446" s="164">
        <f t="shared" si="13"/>
        <v>1626925</v>
      </c>
      <c r="F446" s="156" t="s">
        <v>871</v>
      </c>
    </row>
    <row r="447" spans="1:6" hidden="1" outlineLevel="1">
      <c r="A447" t="s">
        <v>872</v>
      </c>
      <c r="B447" s="168">
        <v>0</v>
      </c>
      <c r="C447" s="144">
        <v>26001.9</v>
      </c>
      <c r="D447" s="184">
        <v>35787.600000000006</v>
      </c>
      <c r="E447" s="164">
        <f t="shared" si="13"/>
        <v>61789.500000000007</v>
      </c>
      <c r="F447" s="156" t="s">
        <v>873</v>
      </c>
    </row>
    <row r="448" spans="1:6" hidden="1" outlineLevel="1">
      <c r="A448" t="s">
        <v>874</v>
      </c>
      <c r="B448" s="168">
        <v>0</v>
      </c>
      <c r="C448" s="144">
        <v>392</v>
      </c>
      <c r="D448" s="184">
        <v>21131</v>
      </c>
      <c r="E448" s="164">
        <f t="shared" si="13"/>
        <v>21523</v>
      </c>
      <c r="F448" s="156" t="s">
        <v>875</v>
      </c>
    </row>
    <row r="449" spans="1:6" hidden="1" outlineLevel="1">
      <c r="A449" t="s">
        <v>876</v>
      </c>
      <c r="B449" s="168">
        <v>0</v>
      </c>
      <c r="C449" s="144">
        <v>0</v>
      </c>
      <c r="D449" s="184">
        <v>246288</v>
      </c>
      <c r="E449" s="164">
        <f t="shared" si="13"/>
        <v>246288</v>
      </c>
      <c r="F449" s="156" t="s">
        <v>877</v>
      </c>
    </row>
    <row r="450" spans="1:6" hidden="1" outlineLevel="1">
      <c r="A450" t="s">
        <v>878</v>
      </c>
      <c r="B450" s="168">
        <v>0</v>
      </c>
      <c r="C450" s="144">
        <v>67874</v>
      </c>
      <c r="D450" s="184">
        <v>4220330</v>
      </c>
      <c r="E450" s="164">
        <f t="shared" si="13"/>
        <v>4288204</v>
      </c>
      <c r="F450" s="156" t="s">
        <v>879</v>
      </c>
    </row>
    <row r="451" spans="1:6" hidden="1" outlineLevel="1">
      <c r="A451" t="s">
        <v>880</v>
      </c>
      <c r="B451" s="168">
        <v>0</v>
      </c>
      <c r="C451" s="144">
        <v>394856</v>
      </c>
      <c r="D451" s="184">
        <v>5313475</v>
      </c>
      <c r="E451" s="164">
        <f t="shared" si="13"/>
        <v>5708331</v>
      </c>
      <c r="F451" s="156" t="s">
        <v>881</v>
      </c>
    </row>
    <row r="452" spans="1:6" hidden="1" outlineLevel="1">
      <c r="A452" t="s">
        <v>882</v>
      </c>
      <c r="B452" s="168">
        <v>0</v>
      </c>
      <c r="C452" s="144">
        <v>198980</v>
      </c>
      <c r="D452" s="184">
        <v>186901</v>
      </c>
      <c r="E452" s="164">
        <f t="shared" si="13"/>
        <v>385881</v>
      </c>
      <c r="F452" s="156" t="s">
        <v>883</v>
      </c>
    </row>
    <row r="453" spans="1:6" hidden="1" outlineLevel="1">
      <c r="A453" t="s">
        <v>884</v>
      </c>
      <c r="B453" s="168">
        <v>0</v>
      </c>
      <c r="C453" s="144">
        <v>242811.87</v>
      </c>
      <c r="D453" s="184">
        <v>1216246.25</v>
      </c>
      <c r="E453" s="164">
        <f t="shared" si="13"/>
        <v>1459058.12</v>
      </c>
      <c r="F453" s="156" t="s">
        <v>885</v>
      </c>
    </row>
    <row r="454" spans="1:6" hidden="1" outlineLevel="1">
      <c r="A454" t="s">
        <v>886</v>
      </c>
      <c r="B454" s="168">
        <v>0</v>
      </c>
      <c r="C454" s="144">
        <v>5086</v>
      </c>
      <c r="D454" s="184">
        <v>0</v>
      </c>
      <c r="E454" s="164">
        <f t="shared" si="13"/>
        <v>5086</v>
      </c>
      <c r="F454" s="156" t="s">
        <v>887</v>
      </c>
    </row>
    <row r="455" spans="1:6" hidden="1" outlineLevel="1">
      <c r="A455" t="s">
        <v>888</v>
      </c>
      <c r="B455" s="168">
        <v>0</v>
      </c>
      <c r="C455" s="144">
        <v>10647</v>
      </c>
      <c r="D455" s="184">
        <v>0</v>
      </c>
      <c r="E455" s="164">
        <f t="shared" si="13"/>
        <v>10647</v>
      </c>
      <c r="F455" s="156" t="s">
        <v>889</v>
      </c>
    </row>
    <row r="456" spans="1:6" hidden="1" outlineLevel="1">
      <c r="A456" t="s">
        <v>890</v>
      </c>
      <c r="B456" s="168">
        <v>0</v>
      </c>
      <c r="C456" s="144">
        <v>485837</v>
      </c>
      <c r="D456" s="184">
        <v>190429</v>
      </c>
      <c r="E456" s="164">
        <f t="shared" si="13"/>
        <v>676266</v>
      </c>
      <c r="F456" s="156" t="s">
        <v>891</v>
      </c>
    </row>
    <row r="457" spans="1:6" hidden="1" outlineLevel="1">
      <c r="A457" t="s">
        <v>7</v>
      </c>
      <c r="B457" s="168">
        <v>0</v>
      </c>
      <c r="C457" s="144">
        <v>0</v>
      </c>
      <c r="D457" s="184">
        <v>391815.18900000001</v>
      </c>
      <c r="E457" s="164">
        <f t="shared" si="13"/>
        <v>391815.18900000001</v>
      </c>
      <c r="F457" s="156" t="s">
        <v>8</v>
      </c>
    </row>
    <row r="458" spans="1:6" hidden="1" outlineLevel="1">
      <c r="A458" t="s">
        <v>892</v>
      </c>
      <c r="B458" s="168">
        <v>0</v>
      </c>
      <c r="C458" s="144">
        <v>7220609</v>
      </c>
      <c r="D458" s="184">
        <v>932238</v>
      </c>
      <c r="E458" s="164">
        <f t="shared" si="13"/>
        <v>8152847</v>
      </c>
      <c r="F458" s="156" t="s">
        <v>893</v>
      </c>
    </row>
    <row r="459" spans="1:6" hidden="1" outlineLevel="1">
      <c r="A459" t="s">
        <v>894</v>
      </c>
      <c r="B459" s="168">
        <v>0</v>
      </c>
      <c r="C459" s="144">
        <v>479036.56</v>
      </c>
      <c r="D459" s="184">
        <v>0</v>
      </c>
      <c r="E459" s="164">
        <f t="shared" si="13"/>
        <v>479036.56</v>
      </c>
      <c r="F459" s="156" t="s">
        <v>895</v>
      </c>
    </row>
    <row r="460" spans="1:6" hidden="1" outlineLevel="1">
      <c r="A460" t="s">
        <v>896</v>
      </c>
      <c r="B460" s="168">
        <v>0</v>
      </c>
      <c r="C460" s="144">
        <v>184290</v>
      </c>
      <c r="D460" s="184">
        <v>0</v>
      </c>
      <c r="E460" s="164">
        <f t="shared" si="13"/>
        <v>184290</v>
      </c>
      <c r="F460" s="156" t="s">
        <v>897</v>
      </c>
    </row>
    <row r="461" spans="1:6" hidden="1" outlineLevel="1">
      <c r="A461" t="s">
        <v>898</v>
      </c>
      <c r="B461" s="168">
        <v>0</v>
      </c>
      <c r="C461" s="144">
        <v>969669</v>
      </c>
      <c r="D461" s="184">
        <v>609293</v>
      </c>
      <c r="E461" s="164">
        <f t="shared" si="13"/>
        <v>1578962</v>
      </c>
      <c r="F461" s="156" t="s">
        <v>899</v>
      </c>
    </row>
    <row r="462" spans="1:6" hidden="1" outlineLevel="1">
      <c r="A462" t="s">
        <v>900</v>
      </c>
      <c r="B462" s="168">
        <v>0</v>
      </c>
      <c r="C462" s="144">
        <v>2525839.0019999999</v>
      </c>
      <c r="D462" s="184">
        <v>5706060.2169999992</v>
      </c>
      <c r="E462" s="164">
        <f t="shared" si="13"/>
        <v>8231899.2189999986</v>
      </c>
      <c r="F462" s="156" t="s">
        <v>901</v>
      </c>
    </row>
    <row r="463" spans="1:6" hidden="1" outlineLevel="1">
      <c r="A463" t="s">
        <v>902</v>
      </c>
      <c r="B463" s="168">
        <v>0</v>
      </c>
      <c r="C463" s="144">
        <v>9949397</v>
      </c>
      <c r="D463" s="184">
        <v>536783</v>
      </c>
      <c r="E463" s="164">
        <f t="shared" si="13"/>
        <v>10486180</v>
      </c>
      <c r="F463" s="156" t="s">
        <v>903</v>
      </c>
    </row>
    <row r="464" spans="1:6" hidden="1" outlineLevel="1">
      <c r="A464" t="s">
        <v>904</v>
      </c>
      <c r="B464" s="168">
        <v>0</v>
      </c>
      <c r="C464" s="144">
        <v>1351063</v>
      </c>
      <c r="D464" s="184">
        <v>1357205</v>
      </c>
      <c r="E464" s="164">
        <f t="shared" si="13"/>
        <v>2708268</v>
      </c>
      <c r="F464" s="156" t="s">
        <v>905</v>
      </c>
    </row>
    <row r="465" spans="1:6" hidden="1" outlineLevel="1">
      <c r="A465" t="s">
        <v>906</v>
      </c>
      <c r="B465" s="168">
        <v>0</v>
      </c>
      <c r="C465" s="144">
        <v>857764</v>
      </c>
      <c r="D465" s="184">
        <v>4592415</v>
      </c>
      <c r="E465" s="164">
        <f t="shared" si="13"/>
        <v>5450179</v>
      </c>
      <c r="F465" s="156" t="s">
        <v>907</v>
      </c>
    </row>
    <row r="466" spans="1:6" hidden="1" outlineLevel="1">
      <c r="A466" t="s">
        <v>908</v>
      </c>
      <c r="B466" s="168">
        <v>0</v>
      </c>
      <c r="C466" s="144">
        <v>332923</v>
      </c>
      <c r="D466" s="184">
        <v>7846</v>
      </c>
      <c r="E466" s="164">
        <f t="shared" si="13"/>
        <v>340769</v>
      </c>
      <c r="F466" s="156" t="s">
        <v>909</v>
      </c>
    </row>
    <row r="467" spans="1:6" hidden="1" outlineLevel="1">
      <c r="A467" t="s">
        <v>910</v>
      </c>
      <c r="B467" s="168">
        <v>0</v>
      </c>
      <c r="C467" s="144">
        <v>285170</v>
      </c>
      <c r="D467" s="184">
        <v>121341</v>
      </c>
      <c r="E467" s="164">
        <f t="shared" si="13"/>
        <v>406511</v>
      </c>
      <c r="F467" s="156" t="s">
        <v>911</v>
      </c>
    </row>
    <row r="468" spans="1:6" hidden="1" outlineLevel="1">
      <c r="A468" t="s">
        <v>912</v>
      </c>
      <c r="B468" s="168">
        <v>0</v>
      </c>
      <c r="C468" s="144">
        <v>168455.84999999998</v>
      </c>
      <c r="D468" s="184">
        <v>55303</v>
      </c>
      <c r="E468" s="164">
        <f t="shared" si="13"/>
        <v>223758.84999999998</v>
      </c>
      <c r="F468" s="156" t="s">
        <v>913</v>
      </c>
    </row>
    <row r="469" spans="1:6" hidden="1" outlineLevel="1">
      <c r="A469" t="s">
        <v>914</v>
      </c>
      <c r="B469" s="168">
        <v>0</v>
      </c>
      <c r="C469" s="144">
        <v>1436</v>
      </c>
      <c r="D469" s="184">
        <v>376763.65</v>
      </c>
      <c r="E469" s="164">
        <f t="shared" si="13"/>
        <v>378199.65</v>
      </c>
      <c r="F469" s="156" t="s">
        <v>915</v>
      </c>
    </row>
    <row r="470" spans="1:6" hidden="1" outlineLevel="1">
      <c r="A470" t="s">
        <v>916</v>
      </c>
      <c r="B470" s="168">
        <v>22631</v>
      </c>
      <c r="C470" s="144">
        <v>15566</v>
      </c>
      <c r="D470" s="184">
        <v>0</v>
      </c>
      <c r="E470" s="164">
        <f t="shared" si="13"/>
        <v>38197</v>
      </c>
      <c r="F470" s="156" t="s">
        <v>917</v>
      </c>
    </row>
    <row r="471" spans="1:6" hidden="1" outlineLevel="1">
      <c r="A471" t="s">
        <v>918</v>
      </c>
      <c r="B471" s="168">
        <v>0</v>
      </c>
      <c r="C471" s="144">
        <v>0</v>
      </c>
      <c r="D471" s="184">
        <v>219550.86</v>
      </c>
      <c r="E471" s="164">
        <f t="shared" si="13"/>
        <v>219550.86</v>
      </c>
      <c r="F471" s="156" t="s">
        <v>919</v>
      </c>
    </row>
    <row r="472" spans="1:6" hidden="1" outlineLevel="1">
      <c r="A472" t="s">
        <v>920</v>
      </c>
      <c r="B472" s="168">
        <v>0</v>
      </c>
      <c r="C472" s="144">
        <v>108394</v>
      </c>
      <c r="D472" s="184">
        <v>50456</v>
      </c>
      <c r="E472" s="164">
        <f t="shared" si="13"/>
        <v>158850</v>
      </c>
      <c r="F472" s="156" t="s">
        <v>921</v>
      </c>
    </row>
    <row r="473" spans="1:6" hidden="1" outlineLevel="1">
      <c r="A473" t="s">
        <v>922</v>
      </c>
      <c r="B473" s="168">
        <v>0</v>
      </c>
      <c r="C473" s="144">
        <v>1563071</v>
      </c>
      <c r="D473" s="184">
        <v>322656</v>
      </c>
      <c r="E473" s="164">
        <f t="shared" si="13"/>
        <v>1885727</v>
      </c>
      <c r="F473" s="156" t="s">
        <v>923</v>
      </c>
    </row>
    <row r="474" spans="1:6" hidden="1" outlineLevel="1">
      <c r="A474" t="s">
        <v>924</v>
      </c>
      <c r="B474" s="168">
        <v>0</v>
      </c>
      <c r="C474" s="144">
        <v>42922</v>
      </c>
      <c r="D474" s="184">
        <v>220092</v>
      </c>
      <c r="E474" s="164">
        <f t="shared" si="13"/>
        <v>263014</v>
      </c>
      <c r="F474" s="156" t="s">
        <v>925</v>
      </c>
    </row>
    <row r="475" spans="1:6" hidden="1" outlineLevel="1">
      <c r="A475" t="s">
        <v>926</v>
      </c>
      <c r="B475" s="168">
        <v>0</v>
      </c>
      <c r="C475" s="144">
        <v>477362.12400000001</v>
      </c>
      <c r="D475" s="184">
        <v>1510905.105</v>
      </c>
      <c r="E475" s="164">
        <f t="shared" si="13"/>
        <v>1988267.2290000001</v>
      </c>
      <c r="F475" s="156" t="s">
        <v>927</v>
      </c>
    </row>
    <row r="476" spans="1:6" hidden="1" outlineLevel="1">
      <c r="A476" t="s">
        <v>928</v>
      </c>
      <c r="B476" s="168">
        <v>0</v>
      </c>
      <c r="C476" s="144">
        <v>2496</v>
      </c>
      <c r="D476" s="184">
        <v>498105.90500000003</v>
      </c>
      <c r="E476" s="164">
        <f t="shared" si="13"/>
        <v>500601.90500000003</v>
      </c>
      <c r="F476" s="156" t="s">
        <v>929</v>
      </c>
    </row>
    <row r="477" spans="1:6" hidden="1" outlineLevel="1">
      <c r="A477" t="s">
        <v>930</v>
      </c>
      <c r="B477" s="168">
        <v>0</v>
      </c>
      <c r="C477" s="144">
        <v>775150</v>
      </c>
      <c r="D477" s="184">
        <v>938495</v>
      </c>
      <c r="E477" s="164">
        <f t="shared" si="13"/>
        <v>1713645</v>
      </c>
      <c r="F477" s="156" t="s">
        <v>931</v>
      </c>
    </row>
    <row r="478" spans="1:6" hidden="1" outlineLevel="1">
      <c r="A478" t="s">
        <v>932</v>
      </c>
      <c r="B478" s="168">
        <v>0</v>
      </c>
      <c r="C478" s="144">
        <v>1027769</v>
      </c>
      <c r="D478" s="184">
        <v>3367560</v>
      </c>
      <c r="E478" s="164">
        <f t="shared" si="13"/>
        <v>4395329</v>
      </c>
      <c r="F478" s="156" t="s">
        <v>933</v>
      </c>
    </row>
    <row r="479" spans="1:6" hidden="1" outlineLevel="1">
      <c r="A479" t="s">
        <v>934</v>
      </c>
      <c r="B479" s="168">
        <v>0</v>
      </c>
      <c r="C479" s="144">
        <v>4489375.3</v>
      </c>
      <c r="D479" s="184">
        <v>130681782.20199999</v>
      </c>
      <c r="E479" s="164">
        <f t="shared" si="13"/>
        <v>135171157.502</v>
      </c>
      <c r="F479" s="156" t="s">
        <v>935</v>
      </c>
    </row>
    <row r="480" spans="1:6" hidden="1" outlineLevel="1">
      <c r="A480" t="s">
        <v>936</v>
      </c>
      <c r="B480" s="168">
        <v>0</v>
      </c>
      <c r="C480" s="144">
        <v>516135</v>
      </c>
      <c r="D480" s="184">
        <v>421564</v>
      </c>
      <c r="E480" s="164">
        <f t="shared" si="13"/>
        <v>937699</v>
      </c>
      <c r="F480" s="156" t="s">
        <v>937</v>
      </c>
    </row>
    <row r="481" spans="1:6" hidden="1" outlineLevel="1">
      <c r="A481" t="s">
        <v>938</v>
      </c>
      <c r="B481" s="168">
        <v>0</v>
      </c>
      <c r="C481" s="144">
        <v>0</v>
      </c>
      <c r="D481" s="184">
        <v>22000</v>
      </c>
      <c r="E481" s="164">
        <f t="shared" si="13"/>
        <v>22000</v>
      </c>
      <c r="F481" s="156" t="s">
        <v>939</v>
      </c>
    </row>
    <row r="482" spans="1:6" hidden="1" outlineLevel="1">
      <c r="A482" t="s">
        <v>940</v>
      </c>
      <c r="B482" s="168">
        <v>0</v>
      </c>
      <c r="C482" s="144">
        <v>306021</v>
      </c>
      <c r="D482" s="184">
        <v>0</v>
      </c>
      <c r="E482" s="164">
        <f t="shared" si="13"/>
        <v>306021</v>
      </c>
      <c r="F482" s="156" t="s">
        <v>941</v>
      </c>
    </row>
    <row r="483" spans="1:6" hidden="1" outlineLevel="1">
      <c r="A483" t="s">
        <v>942</v>
      </c>
      <c r="B483" s="168">
        <v>0</v>
      </c>
      <c r="C483" s="144">
        <v>0</v>
      </c>
      <c r="D483" s="184">
        <v>662465</v>
      </c>
      <c r="E483" s="164">
        <f t="shared" si="13"/>
        <v>662465</v>
      </c>
      <c r="F483" s="156" t="s">
        <v>943</v>
      </c>
    </row>
    <row r="484" spans="1:6" hidden="1" outlineLevel="1">
      <c r="A484" t="s">
        <v>944</v>
      </c>
      <c r="B484" s="168">
        <v>0</v>
      </c>
      <c r="C484" s="144">
        <v>2925212.8859999999</v>
      </c>
      <c r="D484" s="184">
        <v>23446605</v>
      </c>
      <c r="E484" s="164">
        <f t="shared" si="13"/>
        <v>26371817.886</v>
      </c>
      <c r="F484" s="156" t="s">
        <v>945</v>
      </c>
    </row>
    <row r="485" spans="1:6" hidden="1" outlineLevel="1">
      <c r="A485" t="s">
        <v>946</v>
      </c>
      <c r="B485" s="168">
        <v>0</v>
      </c>
      <c r="C485" s="144">
        <v>8165407</v>
      </c>
      <c r="D485" s="184">
        <v>521992822</v>
      </c>
      <c r="E485" s="164">
        <f t="shared" si="13"/>
        <v>530158229</v>
      </c>
      <c r="F485" s="156" t="s">
        <v>947</v>
      </c>
    </row>
    <row r="486" spans="1:6" hidden="1" outlineLevel="1">
      <c r="A486" t="s">
        <v>432</v>
      </c>
      <c r="B486" s="168">
        <v>0</v>
      </c>
      <c r="C486" s="144">
        <v>39024</v>
      </c>
      <c r="D486" s="184">
        <v>165056.31599999999</v>
      </c>
      <c r="E486" s="164">
        <f t="shared" si="13"/>
        <v>204080.31599999999</v>
      </c>
      <c r="F486" s="156" t="s">
        <v>433</v>
      </c>
    </row>
    <row r="487" spans="1:6" hidden="1" outlineLevel="1">
      <c r="A487" t="s">
        <v>948</v>
      </c>
      <c r="B487" s="168">
        <v>0</v>
      </c>
      <c r="C487" s="144">
        <v>20161</v>
      </c>
      <c r="D487" s="184">
        <v>0</v>
      </c>
      <c r="E487" s="164">
        <f t="shared" si="13"/>
        <v>20161</v>
      </c>
      <c r="F487" s="156" t="s">
        <v>949</v>
      </c>
    </row>
    <row r="488" spans="1:6" hidden="1" outlineLevel="1">
      <c r="A488" t="s">
        <v>950</v>
      </c>
      <c r="B488" s="168">
        <v>0</v>
      </c>
      <c r="C488" s="144">
        <v>301942</v>
      </c>
      <c r="D488" s="184">
        <v>300871</v>
      </c>
      <c r="E488" s="164">
        <f t="shared" si="13"/>
        <v>602813</v>
      </c>
      <c r="F488" s="156" t="s">
        <v>951</v>
      </c>
    </row>
    <row r="489" spans="1:6" hidden="1" outlineLevel="1">
      <c r="A489" t="s">
        <v>952</v>
      </c>
      <c r="B489" s="168">
        <v>140000</v>
      </c>
      <c r="C489" s="144">
        <v>6337425</v>
      </c>
      <c r="D489" s="184">
        <v>141732204.00099999</v>
      </c>
      <c r="E489" s="164">
        <f t="shared" si="13"/>
        <v>148209629.00099999</v>
      </c>
      <c r="F489" s="156" t="s">
        <v>953</v>
      </c>
    </row>
    <row r="490" spans="1:6" hidden="1" outlineLevel="1">
      <c r="A490" t="s">
        <v>954</v>
      </c>
      <c r="B490" s="168">
        <v>0</v>
      </c>
      <c r="C490" s="144">
        <v>0</v>
      </c>
      <c r="D490" s="184">
        <v>113145.88</v>
      </c>
      <c r="E490" s="164">
        <f t="shared" si="13"/>
        <v>113145.88</v>
      </c>
      <c r="F490" s="156" t="s">
        <v>955</v>
      </c>
    </row>
    <row r="491" spans="1:6" hidden="1" outlineLevel="1">
      <c r="A491" t="s">
        <v>956</v>
      </c>
      <c r="B491" s="168">
        <v>0</v>
      </c>
      <c r="C491" s="144">
        <v>331789</v>
      </c>
      <c r="D491" s="184">
        <v>1784017</v>
      </c>
      <c r="E491" s="164">
        <f t="shared" si="13"/>
        <v>2115806</v>
      </c>
      <c r="F491" s="156" t="s">
        <v>957</v>
      </c>
    </row>
    <row r="492" spans="1:6" hidden="1" outlineLevel="1">
      <c r="A492" t="s">
        <v>115</v>
      </c>
      <c r="B492" s="168">
        <v>17503</v>
      </c>
      <c r="C492" s="144">
        <v>22445809</v>
      </c>
      <c r="D492" s="184">
        <v>5065912</v>
      </c>
      <c r="E492" s="164">
        <f t="shared" si="13"/>
        <v>27529224</v>
      </c>
      <c r="F492" s="156" t="s">
        <v>958</v>
      </c>
    </row>
    <row r="493" spans="1:6" hidden="1" outlineLevel="1">
      <c r="A493" t="s">
        <v>959</v>
      </c>
      <c r="B493" s="168">
        <v>0</v>
      </c>
      <c r="C493" s="144">
        <v>2687839</v>
      </c>
      <c r="D493" s="184">
        <v>7051694</v>
      </c>
      <c r="E493" s="164">
        <f t="shared" si="13"/>
        <v>9739533</v>
      </c>
      <c r="F493" s="156" t="s">
        <v>960</v>
      </c>
    </row>
    <row r="494" spans="1:6" hidden="1" outlineLevel="1">
      <c r="A494" t="s">
        <v>961</v>
      </c>
      <c r="B494" s="168">
        <v>0</v>
      </c>
      <c r="C494" s="144">
        <v>7613000</v>
      </c>
      <c r="D494" s="184">
        <v>7657549</v>
      </c>
      <c r="E494" s="164">
        <f t="shared" si="13"/>
        <v>15270549</v>
      </c>
      <c r="F494" s="156" t="s">
        <v>962</v>
      </c>
    </row>
    <row r="495" spans="1:6" hidden="1" outlineLevel="1">
      <c r="A495" t="s">
        <v>963</v>
      </c>
      <c r="B495" s="168">
        <v>0</v>
      </c>
      <c r="C495" s="144">
        <v>7552</v>
      </c>
      <c r="D495" s="184">
        <v>35739</v>
      </c>
      <c r="E495" s="164">
        <f t="shared" si="13"/>
        <v>43291</v>
      </c>
      <c r="F495" s="156" t="s">
        <v>964</v>
      </c>
    </row>
    <row r="496" spans="1:6" hidden="1" outlineLevel="1">
      <c r="A496" t="s">
        <v>965</v>
      </c>
      <c r="B496" s="168">
        <v>0</v>
      </c>
      <c r="C496" s="144">
        <v>789</v>
      </c>
      <c r="D496" s="184">
        <v>798060</v>
      </c>
      <c r="E496" s="164">
        <f t="shared" ref="E496:E559" si="14">SUM(B496:D496)</f>
        <v>798849</v>
      </c>
      <c r="F496" s="156" t="s">
        <v>966</v>
      </c>
    </row>
    <row r="497" spans="1:6" hidden="1" outlineLevel="1">
      <c r="A497" t="s">
        <v>967</v>
      </c>
      <c r="B497" s="168">
        <v>0</v>
      </c>
      <c r="C497" s="144">
        <v>0</v>
      </c>
      <c r="D497" s="184">
        <v>22000</v>
      </c>
      <c r="E497" s="164">
        <f t="shared" si="14"/>
        <v>22000</v>
      </c>
      <c r="F497" s="156" t="s">
        <v>968</v>
      </c>
    </row>
    <row r="498" spans="1:6" hidden="1" outlineLevel="1">
      <c r="A498" t="s">
        <v>969</v>
      </c>
      <c r="B498" s="168">
        <v>0</v>
      </c>
      <c r="C498" s="144">
        <v>88644.55</v>
      </c>
      <c r="D498" s="184">
        <v>15577448.339999998</v>
      </c>
      <c r="E498" s="164">
        <f t="shared" si="14"/>
        <v>15666092.889999999</v>
      </c>
      <c r="F498" s="156" t="s">
        <v>970</v>
      </c>
    </row>
    <row r="499" spans="1:6" hidden="1" outlineLevel="1">
      <c r="A499" t="s">
        <v>971</v>
      </c>
      <c r="B499" s="168">
        <v>0</v>
      </c>
      <c r="C499" s="144">
        <v>42651027</v>
      </c>
      <c r="D499" s="184">
        <v>35136390</v>
      </c>
      <c r="E499" s="164">
        <f t="shared" si="14"/>
        <v>77787417</v>
      </c>
      <c r="F499" s="156" t="s">
        <v>972</v>
      </c>
    </row>
    <row r="500" spans="1:6" hidden="1" outlineLevel="1">
      <c r="A500" t="s">
        <v>973</v>
      </c>
      <c r="B500" s="168">
        <v>0</v>
      </c>
      <c r="C500" s="144">
        <v>205205</v>
      </c>
      <c r="D500" s="184">
        <v>103345</v>
      </c>
      <c r="E500" s="164">
        <f t="shared" si="14"/>
        <v>308550</v>
      </c>
      <c r="F500" s="156" t="s">
        <v>974</v>
      </c>
    </row>
    <row r="501" spans="1:6" hidden="1" outlineLevel="1">
      <c r="A501" t="s">
        <v>975</v>
      </c>
      <c r="B501" s="168">
        <v>0</v>
      </c>
      <c r="C501" s="144">
        <v>152755</v>
      </c>
      <c r="D501" s="184">
        <v>176708</v>
      </c>
      <c r="E501" s="164">
        <f t="shared" si="14"/>
        <v>329463</v>
      </c>
      <c r="F501" s="156" t="s">
        <v>976</v>
      </c>
    </row>
    <row r="502" spans="1:6" hidden="1" outlineLevel="1">
      <c r="A502" t="s">
        <v>977</v>
      </c>
      <c r="B502" s="168">
        <v>0</v>
      </c>
      <c r="C502" s="144">
        <v>1639665</v>
      </c>
      <c r="D502" s="184">
        <v>59816659</v>
      </c>
      <c r="E502" s="164">
        <f t="shared" si="14"/>
        <v>61456324</v>
      </c>
      <c r="F502" s="156" t="s">
        <v>978</v>
      </c>
    </row>
    <row r="503" spans="1:6" hidden="1" outlineLevel="1">
      <c r="A503" t="s">
        <v>979</v>
      </c>
      <c r="B503" s="168">
        <v>0</v>
      </c>
      <c r="C503" s="144">
        <v>1456586.46</v>
      </c>
      <c r="D503" s="184">
        <v>634662.02</v>
      </c>
      <c r="E503" s="164">
        <f t="shared" si="14"/>
        <v>2091248.48</v>
      </c>
      <c r="F503" s="156" t="s">
        <v>980</v>
      </c>
    </row>
    <row r="504" spans="1:6" hidden="1" outlineLevel="1">
      <c r="A504" t="s">
        <v>981</v>
      </c>
      <c r="B504" s="168">
        <v>0</v>
      </c>
      <c r="C504" s="144">
        <v>442612</v>
      </c>
      <c r="D504" s="184">
        <v>733768</v>
      </c>
      <c r="E504" s="164">
        <f t="shared" si="14"/>
        <v>1176380</v>
      </c>
      <c r="F504" s="156" t="s">
        <v>982</v>
      </c>
    </row>
    <row r="505" spans="1:6" hidden="1" outlineLevel="1">
      <c r="A505" t="s">
        <v>983</v>
      </c>
      <c r="B505" s="168">
        <v>0</v>
      </c>
      <c r="C505" s="144">
        <v>35956</v>
      </c>
      <c r="D505" s="184">
        <v>506896</v>
      </c>
      <c r="E505" s="164">
        <f t="shared" si="14"/>
        <v>542852</v>
      </c>
      <c r="F505" s="156" t="s">
        <v>984</v>
      </c>
    </row>
    <row r="506" spans="1:6" hidden="1" outlineLevel="1">
      <c r="A506" t="s">
        <v>985</v>
      </c>
      <c r="B506" s="168">
        <v>0</v>
      </c>
      <c r="C506" s="144">
        <v>564936</v>
      </c>
      <c r="D506" s="184">
        <v>5717731.7719999999</v>
      </c>
      <c r="E506" s="164">
        <f t="shared" si="14"/>
        <v>6282667.7719999999</v>
      </c>
      <c r="F506" s="156" t="s">
        <v>986</v>
      </c>
    </row>
    <row r="507" spans="1:6" hidden="1" outlineLevel="1">
      <c r="A507" t="s">
        <v>987</v>
      </c>
      <c r="B507" s="168">
        <v>0</v>
      </c>
      <c r="C507" s="144">
        <v>1101863</v>
      </c>
      <c r="D507" s="184">
        <v>1231683</v>
      </c>
      <c r="E507" s="164">
        <f t="shared" si="14"/>
        <v>2333546</v>
      </c>
      <c r="F507" s="156" t="s">
        <v>988</v>
      </c>
    </row>
    <row r="508" spans="1:6" hidden="1" outlineLevel="1">
      <c r="A508" t="s">
        <v>989</v>
      </c>
      <c r="B508" s="168">
        <v>0</v>
      </c>
      <c r="C508" s="144">
        <v>83638</v>
      </c>
      <c r="D508" s="184">
        <v>974540</v>
      </c>
      <c r="E508" s="164">
        <f t="shared" si="14"/>
        <v>1058178</v>
      </c>
      <c r="F508" s="156" t="s">
        <v>990</v>
      </c>
    </row>
    <row r="509" spans="1:6" hidden="1" outlineLevel="1">
      <c r="A509" t="s">
        <v>991</v>
      </c>
      <c r="B509" s="168">
        <v>0</v>
      </c>
      <c r="C509" s="144">
        <v>0</v>
      </c>
      <c r="D509" s="184">
        <v>730339.20900000003</v>
      </c>
      <c r="E509" s="164">
        <f t="shared" si="14"/>
        <v>730339.20900000003</v>
      </c>
      <c r="F509" s="156" t="s">
        <v>992</v>
      </c>
    </row>
    <row r="510" spans="1:6" hidden="1" outlineLevel="1">
      <c r="A510" t="s">
        <v>993</v>
      </c>
      <c r="B510" s="168">
        <v>0</v>
      </c>
      <c r="C510" s="144">
        <v>0</v>
      </c>
      <c r="D510" s="184">
        <v>243795</v>
      </c>
      <c r="E510" s="164">
        <f t="shared" si="14"/>
        <v>243795</v>
      </c>
      <c r="F510" s="156" t="s">
        <v>994</v>
      </c>
    </row>
    <row r="511" spans="1:6" hidden="1" outlineLevel="1">
      <c r="A511" t="s">
        <v>995</v>
      </c>
      <c r="B511" s="168">
        <v>0</v>
      </c>
      <c r="C511" s="144">
        <v>648360.04</v>
      </c>
      <c r="D511" s="184">
        <v>1159425.1660000002</v>
      </c>
      <c r="E511" s="164">
        <f t="shared" si="14"/>
        <v>1807785.2060000002</v>
      </c>
      <c r="F511" s="156" t="s">
        <v>996</v>
      </c>
    </row>
    <row r="512" spans="1:6" hidden="1" outlineLevel="1">
      <c r="A512" t="s">
        <v>997</v>
      </c>
      <c r="B512" s="168">
        <v>0</v>
      </c>
      <c r="C512" s="144">
        <v>918726.93</v>
      </c>
      <c r="D512" s="184">
        <v>223048</v>
      </c>
      <c r="E512" s="164">
        <f t="shared" si="14"/>
        <v>1141774.9300000002</v>
      </c>
      <c r="F512" s="156" t="s">
        <v>998</v>
      </c>
    </row>
    <row r="513" spans="1:6" hidden="1" outlineLevel="1">
      <c r="A513" t="s">
        <v>999</v>
      </c>
      <c r="B513" s="168">
        <v>0</v>
      </c>
      <c r="C513" s="144">
        <v>1383200</v>
      </c>
      <c r="D513" s="184">
        <v>2320296</v>
      </c>
      <c r="E513" s="164">
        <f t="shared" si="14"/>
        <v>3703496</v>
      </c>
      <c r="F513" s="156" t="s">
        <v>1000</v>
      </c>
    </row>
    <row r="514" spans="1:6" hidden="1" outlineLevel="1">
      <c r="A514" t="s">
        <v>1001</v>
      </c>
      <c r="B514" s="168">
        <v>0</v>
      </c>
      <c r="C514" s="144">
        <v>821950.62</v>
      </c>
      <c r="D514" s="184">
        <v>1083095.0090000001</v>
      </c>
      <c r="E514" s="164">
        <f t="shared" si="14"/>
        <v>1905045.6290000002</v>
      </c>
      <c r="F514" s="156" t="s">
        <v>1002</v>
      </c>
    </row>
    <row r="515" spans="1:6" hidden="1" outlineLevel="1">
      <c r="A515" t="s">
        <v>1003</v>
      </c>
      <c r="B515" s="168">
        <v>0</v>
      </c>
      <c r="C515" s="144">
        <v>37197</v>
      </c>
      <c r="D515" s="184">
        <v>397429</v>
      </c>
      <c r="E515" s="164">
        <f t="shared" si="14"/>
        <v>434626</v>
      </c>
      <c r="F515" s="156" t="s">
        <v>1004</v>
      </c>
    </row>
    <row r="516" spans="1:6" hidden="1" outlineLevel="1">
      <c r="A516" t="s">
        <v>1005</v>
      </c>
      <c r="B516" s="168">
        <v>0</v>
      </c>
      <c r="C516" s="144">
        <v>107765</v>
      </c>
      <c r="D516" s="184">
        <v>1959164</v>
      </c>
      <c r="E516" s="164">
        <f t="shared" si="14"/>
        <v>2066929</v>
      </c>
      <c r="F516" s="156" t="s">
        <v>1006</v>
      </c>
    </row>
    <row r="517" spans="1:6" hidden="1" outlineLevel="1">
      <c r="A517" t="s">
        <v>1007</v>
      </c>
      <c r="B517" s="168">
        <v>0</v>
      </c>
      <c r="C517" s="144">
        <v>1268856.8899999999</v>
      </c>
      <c r="D517" s="184">
        <v>8128075.8799999999</v>
      </c>
      <c r="E517" s="164">
        <f t="shared" si="14"/>
        <v>9396932.7699999996</v>
      </c>
      <c r="F517" s="156" t="s">
        <v>1008</v>
      </c>
    </row>
    <row r="518" spans="1:6" hidden="1" outlineLevel="1">
      <c r="A518" t="s">
        <v>1009</v>
      </c>
      <c r="B518" s="168">
        <v>0</v>
      </c>
      <c r="C518" s="144">
        <v>0</v>
      </c>
      <c r="D518" s="184">
        <v>331619.40399999998</v>
      </c>
      <c r="E518" s="164">
        <f t="shared" si="14"/>
        <v>331619.40399999998</v>
      </c>
      <c r="F518" s="156" t="s">
        <v>1010</v>
      </c>
    </row>
    <row r="519" spans="1:6" hidden="1" outlineLevel="1">
      <c r="A519" t="s">
        <v>1011</v>
      </c>
      <c r="B519" s="168">
        <v>0</v>
      </c>
      <c r="C519" s="144">
        <v>3148811</v>
      </c>
      <c r="D519" s="184">
        <v>439942.95799999998</v>
      </c>
      <c r="E519" s="164">
        <f t="shared" si="14"/>
        <v>3588753.9580000001</v>
      </c>
      <c r="F519" s="156" t="s">
        <v>1012</v>
      </c>
    </row>
    <row r="520" spans="1:6" hidden="1" outlineLevel="1">
      <c r="A520" t="s">
        <v>1013</v>
      </c>
      <c r="B520" s="168">
        <v>0</v>
      </c>
      <c r="C520" s="144">
        <v>560688.28500000003</v>
      </c>
      <c r="D520" s="184">
        <v>5291458.7850000001</v>
      </c>
      <c r="E520" s="164">
        <f t="shared" si="14"/>
        <v>5852147.0700000003</v>
      </c>
      <c r="F520" s="156" t="s">
        <v>1014</v>
      </c>
    </row>
    <row r="521" spans="1:6" hidden="1" outlineLevel="1">
      <c r="A521" t="s">
        <v>1015</v>
      </c>
      <c r="B521" s="168">
        <v>0</v>
      </c>
      <c r="C521" s="144">
        <v>792370</v>
      </c>
      <c r="D521" s="184">
        <v>136793</v>
      </c>
      <c r="E521" s="164">
        <f t="shared" si="14"/>
        <v>929163</v>
      </c>
      <c r="F521" s="156" t="s">
        <v>1016</v>
      </c>
    </row>
    <row r="522" spans="1:6" hidden="1" outlineLevel="1">
      <c r="A522" t="s">
        <v>1017</v>
      </c>
      <c r="B522" s="168">
        <v>1195220</v>
      </c>
      <c r="C522" s="144">
        <v>756622</v>
      </c>
      <c r="D522" s="184">
        <v>1497322</v>
      </c>
      <c r="E522" s="164">
        <f t="shared" si="14"/>
        <v>3449164</v>
      </c>
      <c r="F522" s="156" t="s">
        <v>1018</v>
      </c>
    </row>
    <row r="523" spans="1:6" hidden="1" outlineLevel="1">
      <c r="A523" t="s">
        <v>1019</v>
      </c>
      <c r="B523" s="168">
        <v>0</v>
      </c>
      <c r="C523" s="144">
        <v>1889842</v>
      </c>
      <c r="D523" s="184">
        <v>2654764</v>
      </c>
      <c r="E523" s="164">
        <f t="shared" si="14"/>
        <v>4544606</v>
      </c>
      <c r="F523" s="156" t="s">
        <v>1020</v>
      </c>
    </row>
    <row r="524" spans="1:6" hidden="1" outlineLevel="1">
      <c r="A524" t="s">
        <v>1021</v>
      </c>
      <c r="B524" s="168">
        <v>0</v>
      </c>
      <c r="C524" s="144">
        <v>1736183</v>
      </c>
      <c r="D524" s="184">
        <v>521736</v>
      </c>
      <c r="E524" s="164">
        <f t="shared" si="14"/>
        <v>2257919</v>
      </c>
      <c r="F524" s="156" t="s">
        <v>1022</v>
      </c>
    </row>
    <row r="525" spans="1:6" hidden="1" outlineLevel="1">
      <c r="A525" t="s">
        <v>1023</v>
      </c>
      <c r="B525" s="168">
        <v>0</v>
      </c>
      <c r="C525" s="144">
        <v>17000</v>
      </c>
      <c r="D525" s="184">
        <v>110066</v>
      </c>
      <c r="E525" s="164">
        <f t="shared" si="14"/>
        <v>127066</v>
      </c>
      <c r="F525" s="156" t="s">
        <v>1024</v>
      </c>
    </row>
    <row r="526" spans="1:6" hidden="1" outlineLevel="1">
      <c r="A526" t="s">
        <v>1025</v>
      </c>
      <c r="B526" s="168">
        <v>0</v>
      </c>
      <c r="C526" s="144">
        <v>1568151</v>
      </c>
      <c r="D526" s="184">
        <v>3048896.58</v>
      </c>
      <c r="E526" s="164">
        <f t="shared" si="14"/>
        <v>4617047.58</v>
      </c>
      <c r="F526" s="156" t="s">
        <v>1026</v>
      </c>
    </row>
    <row r="527" spans="1:6" hidden="1" outlineLevel="1">
      <c r="A527" t="s">
        <v>1027</v>
      </c>
      <c r="B527" s="168">
        <v>0</v>
      </c>
      <c r="C527" s="144">
        <v>5224</v>
      </c>
      <c r="D527" s="184">
        <v>28930.65</v>
      </c>
      <c r="E527" s="164">
        <f t="shared" si="14"/>
        <v>34154.65</v>
      </c>
      <c r="F527" s="156" t="s">
        <v>1028</v>
      </c>
    </row>
    <row r="528" spans="1:6" hidden="1" outlineLevel="1">
      <c r="A528" t="s">
        <v>1029</v>
      </c>
      <c r="B528" s="168">
        <v>0</v>
      </c>
      <c r="C528" s="144">
        <v>684467.8</v>
      </c>
      <c r="D528" s="184">
        <v>8908975.8499999996</v>
      </c>
      <c r="E528" s="164">
        <f t="shared" si="14"/>
        <v>9593443.6500000004</v>
      </c>
      <c r="F528" s="156" t="s">
        <v>1030</v>
      </c>
    </row>
    <row r="529" spans="1:6" hidden="1" outlineLevel="1">
      <c r="A529" t="s">
        <v>1031</v>
      </c>
      <c r="B529" s="168">
        <v>20299</v>
      </c>
      <c r="C529" s="144">
        <v>38569</v>
      </c>
      <c r="D529" s="184">
        <v>59523</v>
      </c>
      <c r="E529" s="164">
        <f t="shared" si="14"/>
        <v>118391</v>
      </c>
      <c r="F529" s="156" t="s">
        <v>1032</v>
      </c>
    </row>
    <row r="530" spans="1:6" hidden="1" outlineLevel="1">
      <c r="A530" t="s">
        <v>1033</v>
      </c>
      <c r="B530" s="168">
        <v>0</v>
      </c>
      <c r="C530" s="144">
        <v>0</v>
      </c>
      <c r="D530" s="184">
        <v>389598</v>
      </c>
      <c r="E530" s="164">
        <f t="shared" si="14"/>
        <v>389598</v>
      </c>
      <c r="F530" s="156" t="s">
        <v>1034</v>
      </c>
    </row>
    <row r="531" spans="1:6" hidden="1" outlineLevel="1">
      <c r="A531" t="s">
        <v>1035</v>
      </c>
      <c r="B531" s="168">
        <v>0</v>
      </c>
      <c r="C531" s="144">
        <v>43335</v>
      </c>
      <c r="D531" s="184">
        <v>946704.0830000001</v>
      </c>
      <c r="E531" s="164">
        <f t="shared" si="14"/>
        <v>990039.0830000001</v>
      </c>
      <c r="F531" s="156" t="s">
        <v>1036</v>
      </c>
    </row>
    <row r="532" spans="1:6" hidden="1" outlineLevel="1">
      <c r="A532" t="s">
        <v>1037</v>
      </c>
      <c r="B532" s="168">
        <v>0</v>
      </c>
      <c r="C532" s="144">
        <v>120975</v>
      </c>
      <c r="D532" s="184">
        <v>78795</v>
      </c>
      <c r="E532" s="164">
        <f t="shared" si="14"/>
        <v>199770</v>
      </c>
      <c r="F532" s="156" t="s">
        <v>1038</v>
      </c>
    </row>
    <row r="533" spans="1:6" hidden="1" outlineLevel="1">
      <c r="A533" t="s">
        <v>1039</v>
      </c>
      <c r="B533" s="168">
        <v>0</v>
      </c>
      <c r="C533" s="144">
        <v>74270</v>
      </c>
      <c r="D533" s="184">
        <v>1016209</v>
      </c>
      <c r="E533" s="164">
        <f t="shared" si="14"/>
        <v>1090479</v>
      </c>
      <c r="F533" s="156" t="s">
        <v>1040</v>
      </c>
    </row>
    <row r="534" spans="1:6" hidden="1" outlineLevel="1">
      <c r="A534" t="s">
        <v>1041</v>
      </c>
      <c r="B534" s="168">
        <v>0</v>
      </c>
      <c r="C534" s="144">
        <v>106612</v>
      </c>
      <c r="D534" s="184">
        <v>619560</v>
      </c>
      <c r="E534" s="164">
        <f t="shared" si="14"/>
        <v>726172</v>
      </c>
      <c r="F534" s="156" t="s">
        <v>1042</v>
      </c>
    </row>
    <row r="535" spans="1:6" hidden="1" outlineLevel="1">
      <c r="A535" t="s">
        <v>1043</v>
      </c>
      <c r="B535" s="168">
        <v>0</v>
      </c>
      <c r="C535" s="144">
        <v>216821</v>
      </c>
      <c r="D535" s="184">
        <v>1799883.02</v>
      </c>
      <c r="E535" s="164">
        <f t="shared" si="14"/>
        <v>2016704.02</v>
      </c>
      <c r="F535" s="156" t="s">
        <v>1044</v>
      </c>
    </row>
    <row r="536" spans="1:6" hidden="1" outlineLevel="1">
      <c r="A536" t="s">
        <v>1045</v>
      </c>
      <c r="B536" s="168">
        <v>0</v>
      </c>
      <c r="C536" s="144">
        <v>798937.96600000001</v>
      </c>
      <c r="D536" s="184">
        <v>454610</v>
      </c>
      <c r="E536" s="164">
        <f t="shared" si="14"/>
        <v>1253547.966</v>
      </c>
      <c r="F536" s="156" t="s">
        <v>1046</v>
      </c>
    </row>
    <row r="537" spans="1:6" hidden="1" outlineLevel="1">
      <c r="A537" t="s">
        <v>1047</v>
      </c>
      <c r="B537" s="168">
        <v>0</v>
      </c>
      <c r="C537" s="144">
        <v>326787</v>
      </c>
      <c r="D537" s="184">
        <v>2071841</v>
      </c>
      <c r="E537" s="164">
        <f t="shared" si="14"/>
        <v>2398628</v>
      </c>
      <c r="F537" s="156" t="s">
        <v>1048</v>
      </c>
    </row>
    <row r="538" spans="1:6" hidden="1" outlineLevel="1">
      <c r="A538" t="s">
        <v>1049</v>
      </c>
      <c r="B538" s="168">
        <v>0</v>
      </c>
      <c r="C538" s="144">
        <v>146607</v>
      </c>
      <c r="D538" s="184">
        <v>1330710</v>
      </c>
      <c r="E538" s="164">
        <f t="shared" si="14"/>
        <v>1477317</v>
      </c>
      <c r="F538" s="156" t="s">
        <v>1050</v>
      </c>
    </row>
    <row r="539" spans="1:6" hidden="1" outlineLevel="1">
      <c r="A539" t="s">
        <v>1051</v>
      </c>
      <c r="B539" s="168">
        <v>0</v>
      </c>
      <c r="C539" s="144">
        <v>734883.70000000007</v>
      </c>
      <c r="D539" s="184">
        <v>962989.72400000005</v>
      </c>
      <c r="E539" s="164">
        <f t="shared" si="14"/>
        <v>1697873.4240000001</v>
      </c>
      <c r="F539" s="156" t="s">
        <v>1052</v>
      </c>
    </row>
    <row r="540" spans="1:6" hidden="1" outlineLevel="1">
      <c r="A540" t="s">
        <v>1053</v>
      </c>
      <c r="B540" s="168">
        <v>0</v>
      </c>
      <c r="C540" s="144">
        <v>353424</v>
      </c>
      <c r="D540" s="184">
        <v>613490</v>
      </c>
      <c r="E540" s="164">
        <f t="shared" si="14"/>
        <v>966914</v>
      </c>
      <c r="F540" s="156" t="s">
        <v>1054</v>
      </c>
    </row>
    <row r="541" spans="1:6" hidden="1" outlineLevel="1">
      <c r="A541" t="s">
        <v>1055</v>
      </c>
      <c r="B541" s="168">
        <v>0</v>
      </c>
      <c r="C541" s="144">
        <v>84115</v>
      </c>
      <c r="D541" s="184">
        <v>11537</v>
      </c>
      <c r="E541" s="164">
        <f t="shared" si="14"/>
        <v>95652</v>
      </c>
      <c r="F541" s="156" t="s">
        <v>1056</v>
      </c>
    </row>
    <row r="542" spans="1:6" hidden="1" outlineLevel="1">
      <c r="A542" t="s">
        <v>1057</v>
      </c>
      <c r="B542" s="168">
        <v>0</v>
      </c>
      <c r="C542" s="144">
        <v>587952</v>
      </c>
      <c r="D542" s="184">
        <v>856670.97</v>
      </c>
      <c r="E542" s="164">
        <f t="shared" si="14"/>
        <v>1444622.97</v>
      </c>
      <c r="F542" s="156" t="s">
        <v>1058</v>
      </c>
    </row>
    <row r="543" spans="1:6" hidden="1" outlineLevel="1">
      <c r="A543" t="s">
        <v>1059</v>
      </c>
      <c r="B543" s="168">
        <v>0</v>
      </c>
      <c r="C543" s="144">
        <v>111532</v>
      </c>
      <c r="D543" s="184">
        <v>470401</v>
      </c>
      <c r="E543" s="164">
        <f t="shared" si="14"/>
        <v>581933</v>
      </c>
      <c r="F543" s="156" t="s">
        <v>1060</v>
      </c>
    </row>
    <row r="544" spans="1:6" hidden="1" outlineLevel="1">
      <c r="A544" t="s">
        <v>1061</v>
      </c>
      <c r="B544" s="168">
        <v>0</v>
      </c>
      <c r="C544" s="144">
        <v>0</v>
      </c>
      <c r="D544" s="184">
        <v>56116</v>
      </c>
      <c r="E544" s="164">
        <f t="shared" si="14"/>
        <v>56116</v>
      </c>
      <c r="F544" s="156" t="s">
        <v>1062</v>
      </c>
    </row>
    <row r="545" spans="1:6" hidden="1" outlineLevel="1">
      <c r="A545" t="s">
        <v>1063</v>
      </c>
      <c r="B545" s="168">
        <v>0</v>
      </c>
      <c r="C545" s="144">
        <v>138804</v>
      </c>
      <c r="D545" s="184">
        <v>730396</v>
      </c>
      <c r="E545" s="164">
        <f t="shared" si="14"/>
        <v>869200</v>
      </c>
      <c r="F545" s="156" t="s">
        <v>1064</v>
      </c>
    </row>
    <row r="546" spans="1:6" hidden="1" outlineLevel="1">
      <c r="A546" t="s">
        <v>1065</v>
      </c>
      <c r="B546" s="168">
        <v>0</v>
      </c>
      <c r="C546" s="144">
        <v>273394.40000000002</v>
      </c>
      <c r="D546" s="184">
        <v>313856.44</v>
      </c>
      <c r="E546" s="164">
        <f t="shared" si="14"/>
        <v>587250.84000000008</v>
      </c>
      <c r="F546" s="156" t="s">
        <v>1066</v>
      </c>
    </row>
    <row r="547" spans="1:6" hidden="1" outlineLevel="1">
      <c r="A547" t="s">
        <v>1067</v>
      </c>
      <c r="B547" s="168">
        <v>34713</v>
      </c>
      <c r="C547" s="144">
        <v>222405</v>
      </c>
      <c r="D547" s="184">
        <v>306951</v>
      </c>
      <c r="E547" s="164">
        <f t="shared" si="14"/>
        <v>564069</v>
      </c>
      <c r="F547" s="156" t="s">
        <v>1068</v>
      </c>
    </row>
    <row r="548" spans="1:6" hidden="1" outlineLevel="1">
      <c r="A548" t="s">
        <v>1069</v>
      </c>
      <c r="B548" s="168">
        <v>0</v>
      </c>
      <c r="C548" s="144">
        <v>60126</v>
      </c>
      <c r="D548" s="184">
        <v>188000</v>
      </c>
      <c r="E548" s="164">
        <f t="shared" si="14"/>
        <v>248126</v>
      </c>
      <c r="F548" s="156" t="s">
        <v>1070</v>
      </c>
    </row>
    <row r="549" spans="1:6" hidden="1" outlineLevel="1">
      <c r="A549" t="s">
        <v>1071</v>
      </c>
      <c r="B549" s="168">
        <v>0</v>
      </c>
      <c r="C549" s="144">
        <v>669679.51699999999</v>
      </c>
      <c r="D549" s="184">
        <v>775957.27500000002</v>
      </c>
      <c r="E549" s="164">
        <f t="shared" si="14"/>
        <v>1445636.7919999999</v>
      </c>
      <c r="F549" s="156" t="s">
        <v>1072</v>
      </c>
    </row>
    <row r="550" spans="1:6" hidden="1" outlineLevel="1">
      <c r="A550" t="s">
        <v>1073</v>
      </c>
      <c r="B550" s="168">
        <v>0</v>
      </c>
      <c r="C550" s="144">
        <v>160960</v>
      </c>
      <c r="D550" s="184">
        <v>885655</v>
      </c>
      <c r="E550" s="164">
        <f t="shared" si="14"/>
        <v>1046615</v>
      </c>
      <c r="F550" s="156" t="s">
        <v>1074</v>
      </c>
    </row>
    <row r="551" spans="1:6" hidden="1" outlineLevel="1">
      <c r="A551" t="s">
        <v>1075</v>
      </c>
      <c r="B551" s="168">
        <v>0</v>
      </c>
      <c r="C551" s="144">
        <v>57610</v>
      </c>
      <c r="D551" s="184">
        <v>2931979.2420000001</v>
      </c>
      <c r="E551" s="164">
        <f t="shared" si="14"/>
        <v>2989589.2420000001</v>
      </c>
      <c r="F551" s="156" t="s">
        <v>1076</v>
      </c>
    </row>
    <row r="552" spans="1:6" hidden="1" outlineLevel="1">
      <c r="A552" t="s">
        <v>1077</v>
      </c>
      <c r="B552" s="168">
        <v>0</v>
      </c>
      <c r="C552" s="144">
        <v>126417</v>
      </c>
      <c r="D552" s="184">
        <v>7009121</v>
      </c>
      <c r="E552" s="164">
        <f t="shared" si="14"/>
        <v>7135538</v>
      </c>
      <c r="F552" s="156" t="s">
        <v>1078</v>
      </c>
    </row>
    <row r="553" spans="1:6" hidden="1" outlineLevel="1">
      <c r="A553" t="s">
        <v>1079</v>
      </c>
      <c r="B553" s="168">
        <v>0</v>
      </c>
      <c r="C553" s="144">
        <v>74210</v>
      </c>
      <c r="D553" s="184">
        <v>111522</v>
      </c>
      <c r="E553" s="164">
        <f t="shared" si="14"/>
        <v>185732</v>
      </c>
      <c r="F553" s="156" t="s">
        <v>1080</v>
      </c>
    </row>
    <row r="554" spans="1:6" hidden="1" outlineLevel="1">
      <c r="A554" t="s">
        <v>1081</v>
      </c>
      <c r="B554" s="168">
        <v>0</v>
      </c>
      <c r="C554" s="144">
        <v>43596</v>
      </c>
      <c r="D554" s="184">
        <v>253317182</v>
      </c>
      <c r="E554" s="164">
        <f t="shared" si="14"/>
        <v>253360778</v>
      </c>
      <c r="F554" s="156" t="s">
        <v>1082</v>
      </c>
    </row>
    <row r="555" spans="1:6" hidden="1" outlineLevel="1">
      <c r="A555" t="s">
        <v>1083</v>
      </c>
      <c r="B555" s="168">
        <v>0</v>
      </c>
      <c r="C555" s="144">
        <v>2258036</v>
      </c>
      <c r="D555" s="184">
        <v>1537431</v>
      </c>
      <c r="E555" s="164">
        <f t="shared" si="14"/>
        <v>3795467</v>
      </c>
      <c r="F555" s="156" t="s">
        <v>1084</v>
      </c>
    </row>
    <row r="556" spans="1:6" hidden="1" outlineLevel="1">
      <c r="A556" t="s">
        <v>1085</v>
      </c>
      <c r="B556" s="168">
        <v>0</v>
      </c>
      <c r="C556" s="144">
        <v>382500</v>
      </c>
      <c r="D556" s="184">
        <v>10257325.5</v>
      </c>
      <c r="E556" s="164">
        <f t="shared" si="14"/>
        <v>10639825.5</v>
      </c>
      <c r="F556" s="156" t="s">
        <v>1086</v>
      </c>
    </row>
    <row r="557" spans="1:6" hidden="1" outlineLevel="1">
      <c r="A557" t="s">
        <v>1087</v>
      </c>
      <c r="B557" s="168">
        <v>0</v>
      </c>
      <c r="C557" s="144">
        <v>563810</v>
      </c>
      <c r="D557" s="184">
        <v>76758</v>
      </c>
      <c r="E557" s="164">
        <f t="shared" si="14"/>
        <v>640568</v>
      </c>
      <c r="F557" s="156" t="s">
        <v>1088</v>
      </c>
    </row>
    <row r="558" spans="1:6" hidden="1" outlineLevel="1">
      <c r="A558" t="s">
        <v>1089</v>
      </c>
      <c r="B558" s="168">
        <v>0</v>
      </c>
      <c r="C558" s="144">
        <v>105379</v>
      </c>
      <c r="D558" s="184">
        <v>7487606</v>
      </c>
      <c r="E558" s="164">
        <f t="shared" si="14"/>
        <v>7592985</v>
      </c>
      <c r="F558" s="156" t="s">
        <v>1090</v>
      </c>
    </row>
    <row r="559" spans="1:6" hidden="1" outlineLevel="1">
      <c r="A559" t="s">
        <v>1091</v>
      </c>
      <c r="B559" s="168">
        <v>0</v>
      </c>
      <c r="C559" s="144">
        <v>96919</v>
      </c>
      <c r="D559" s="184">
        <v>339086.23199999996</v>
      </c>
      <c r="E559" s="164">
        <f t="shared" si="14"/>
        <v>436005.23199999996</v>
      </c>
      <c r="F559" s="156" t="s">
        <v>1092</v>
      </c>
    </row>
    <row r="560" spans="1:6" hidden="1" outlineLevel="1">
      <c r="A560" t="s">
        <v>1093</v>
      </c>
      <c r="B560" s="168">
        <v>0</v>
      </c>
      <c r="C560" s="144">
        <v>300440</v>
      </c>
      <c r="D560" s="184">
        <v>598081</v>
      </c>
      <c r="E560" s="164">
        <f t="shared" ref="E560:E623" si="15">SUM(B560:D560)</f>
        <v>898521</v>
      </c>
      <c r="F560" s="156" t="s">
        <v>1094</v>
      </c>
    </row>
    <row r="561" spans="1:6" hidden="1" outlineLevel="1">
      <c r="A561" t="s">
        <v>1095</v>
      </c>
      <c r="B561" s="168">
        <v>0</v>
      </c>
      <c r="C561" s="144">
        <v>1969716</v>
      </c>
      <c r="D561" s="184">
        <v>653415</v>
      </c>
      <c r="E561" s="164">
        <f t="shared" si="15"/>
        <v>2623131</v>
      </c>
      <c r="F561" s="156" t="s">
        <v>1096</v>
      </c>
    </row>
    <row r="562" spans="1:6" hidden="1" outlineLevel="1">
      <c r="A562" t="s">
        <v>1097</v>
      </c>
      <c r="B562" s="168">
        <v>0</v>
      </c>
      <c r="C562" s="144">
        <v>1689761.37</v>
      </c>
      <c r="D562" s="184">
        <v>1365139.56</v>
      </c>
      <c r="E562" s="164">
        <f t="shared" si="15"/>
        <v>3054900.93</v>
      </c>
      <c r="F562" s="156" t="s">
        <v>1098</v>
      </c>
    </row>
    <row r="563" spans="1:6" hidden="1" outlineLevel="1">
      <c r="A563" t="s">
        <v>1099</v>
      </c>
      <c r="B563" s="168">
        <v>73747</v>
      </c>
      <c r="C563" s="144">
        <v>720359</v>
      </c>
      <c r="D563" s="184">
        <v>773839</v>
      </c>
      <c r="E563" s="164">
        <f t="shared" si="15"/>
        <v>1567945</v>
      </c>
      <c r="F563" s="156" t="s">
        <v>1100</v>
      </c>
    </row>
    <row r="564" spans="1:6" hidden="1" outlineLevel="1">
      <c r="A564" t="s">
        <v>1101</v>
      </c>
      <c r="B564" s="168">
        <v>0</v>
      </c>
      <c r="C564" s="144">
        <v>867581</v>
      </c>
      <c r="D564" s="184">
        <v>760890</v>
      </c>
      <c r="E564" s="164">
        <f t="shared" si="15"/>
        <v>1628471</v>
      </c>
      <c r="F564" s="156" t="s">
        <v>1102</v>
      </c>
    </row>
    <row r="565" spans="1:6" hidden="1" outlineLevel="1">
      <c r="A565" t="s">
        <v>1103</v>
      </c>
      <c r="B565" s="168">
        <v>0</v>
      </c>
      <c r="C565" s="144">
        <v>39959</v>
      </c>
      <c r="D565" s="184">
        <v>121507</v>
      </c>
      <c r="E565" s="164">
        <f t="shared" si="15"/>
        <v>161466</v>
      </c>
      <c r="F565" s="156" t="s">
        <v>1104</v>
      </c>
    </row>
    <row r="566" spans="1:6" hidden="1" outlineLevel="1">
      <c r="A566" t="s">
        <v>1105</v>
      </c>
      <c r="B566" s="168">
        <v>0</v>
      </c>
      <c r="C566" s="144">
        <v>0</v>
      </c>
      <c r="D566" s="184">
        <v>91126</v>
      </c>
      <c r="E566" s="164">
        <f t="shared" si="15"/>
        <v>91126</v>
      </c>
      <c r="F566" s="156" t="s">
        <v>1106</v>
      </c>
    </row>
    <row r="567" spans="1:6" hidden="1" outlineLevel="1">
      <c r="A567" t="s">
        <v>1107</v>
      </c>
      <c r="B567" s="168">
        <v>0</v>
      </c>
      <c r="C567" s="144">
        <v>197389</v>
      </c>
      <c r="D567" s="184">
        <v>1205808</v>
      </c>
      <c r="E567" s="164">
        <f t="shared" si="15"/>
        <v>1403197</v>
      </c>
      <c r="F567" s="156" t="s">
        <v>1108</v>
      </c>
    </row>
    <row r="568" spans="1:6" hidden="1" outlineLevel="1">
      <c r="A568" t="s">
        <v>1109</v>
      </c>
      <c r="B568" s="168">
        <v>1643128</v>
      </c>
      <c r="C568" s="144">
        <v>1977425</v>
      </c>
      <c r="D568" s="184">
        <v>9200862.0010000002</v>
      </c>
      <c r="E568" s="164">
        <f t="shared" si="15"/>
        <v>12821415.001</v>
      </c>
      <c r="F568" s="156" t="s">
        <v>1110</v>
      </c>
    </row>
    <row r="569" spans="1:6" hidden="1" outlineLevel="1">
      <c r="A569" t="s">
        <v>1111</v>
      </c>
      <c r="B569" s="168">
        <v>0</v>
      </c>
      <c r="C569" s="144">
        <v>20512</v>
      </c>
      <c r="D569" s="184">
        <v>0</v>
      </c>
      <c r="E569" s="164">
        <f t="shared" si="15"/>
        <v>20512</v>
      </c>
      <c r="F569" s="156" t="s">
        <v>1112</v>
      </c>
    </row>
    <row r="570" spans="1:6" hidden="1" outlineLevel="1">
      <c r="A570" t="s">
        <v>1113</v>
      </c>
      <c r="B570" s="168">
        <v>0</v>
      </c>
      <c r="C570" s="144">
        <v>1131718</v>
      </c>
      <c r="D570" s="184">
        <v>512000</v>
      </c>
      <c r="E570" s="164">
        <f t="shared" si="15"/>
        <v>1643718</v>
      </c>
      <c r="F570" s="156" t="s">
        <v>1114</v>
      </c>
    </row>
    <row r="571" spans="1:6" hidden="1" outlineLevel="1">
      <c r="A571" t="s">
        <v>1115</v>
      </c>
      <c r="B571" s="168">
        <v>0</v>
      </c>
      <c r="C571" s="144">
        <v>1725054</v>
      </c>
      <c r="D571" s="184">
        <v>1668271</v>
      </c>
      <c r="E571" s="164">
        <f t="shared" si="15"/>
        <v>3393325</v>
      </c>
      <c r="F571" s="156" t="s">
        <v>1116</v>
      </c>
    </row>
    <row r="572" spans="1:6" hidden="1" outlineLevel="1">
      <c r="A572" t="s">
        <v>1117</v>
      </c>
      <c r="B572" s="168">
        <v>0</v>
      </c>
      <c r="C572" s="144">
        <v>675436</v>
      </c>
      <c r="D572" s="184">
        <v>1524278</v>
      </c>
      <c r="E572" s="164">
        <f t="shared" si="15"/>
        <v>2199714</v>
      </c>
      <c r="F572" s="156" t="s">
        <v>1118</v>
      </c>
    </row>
    <row r="573" spans="1:6" hidden="1" outlineLevel="1">
      <c r="A573" t="s">
        <v>1119</v>
      </c>
      <c r="B573" s="168">
        <v>7128</v>
      </c>
      <c r="C573" s="144">
        <v>2764282</v>
      </c>
      <c r="D573" s="184">
        <v>336725.36</v>
      </c>
      <c r="E573" s="164">
        <f t="shared" si="15"/>
        <v>3108135.36</v>
      </c>
      <c r="F573" s="156" t="s">
        <v>1120</v>
      </c>
    </row>
    <row r="574" spans="1:6" hidden="1" outlineLevel="1">
      <c r="A574" t="s">
        <v>1121</v>
      </c>
      <c r="B574" s="168">
        <v>174478</v>
      </c>
      <c r="C574" s="144">
        <v>578016</v>
      </c>
      <c r="D574" s="184">
        <v>2167659</v>
      </c>
      <c r="E574" s="164">
        <f t="shared" si="15"/>
        <v>2920153</v>
      </c>
      <c r="F574" s="156" t="s">
        <v>1122</v>
      </c>
    </row>
    <row r="575" spans="1:6" hidden="1" outlineLevel="1">
      <c r="A575" t="s">
        <v>1123</v>
      </c>
      <c r="B575" s="168">
        <v>0</v>
      </c>
      <c r="C575" s="144">
        <v>11985</v>
      </c>
      <c r="D575" s="184">
        <v>118407</v>
      </c>
      <c r="E575" s="164">
        <f t="shared" si="15"/>
        <v>130392</v>
      </c>
      <c r="F575" s="156" t="s">
        <v>1124</v>
      </c>
    </row>
    <row r="576" spans="1:6" hidden="1" outlineLevel="1">
      <c r="A576" t="s">
        <v>1125</v>
      </c>
      <c r="B576" s="168">
        <v>0</v>
      </c>
      <c r="C576" s="144">
        <v>42111</v>
      </c>
      <c r="D576" s="184">
        <v>263711</v>
      </c>
      <c r="E576" s="164">
        <f t="shared" si="15"/>
        <v>305822</v>
      </c>
      <c r="F576" s="156" t="s">
        <v>1126</v>
      </c>
    </row>
    <row r="577" spans="1:6" hidden="1" outlineLevel="1">
      <c r="A577" t="s">
        <v>1127</v>
      </c>
      <c r="B577" s="168">
        <v>0</v>
      </c>
      <c r="C577" s="144">
        <v>4977462</v>
      </c>
      <c r="D577" s="184">
        <v>1765960.4620000001</v>
      </c>
      <c r="E577" s="164">
        <f t="shared" si="15"/>
        <v>6743422.4620000003</v>
      </c>
      <c r="F577" s="156" t="s">
        <v>1128</v>
      </c>
    </row>
    <row r="578" spans="1:6" hidden="1" outlineLevel="1">
      <c r="A578" t="s">
        <v>1129</v>
      </c>
      <c r="B578" s="168">
        <v>0</v>
      </c>
      <c r="C578" s="144">
        <v>90678</v>
      </c>
      <c r="D578" s="184">
        <v>223315</v>
      </c>
      <c r="E578" s="164">
        <f t="shared" si="15"/>
        <v>313993</v>
      </c>
      <c r="F578" s="156" t="s">
        <v>1130</v>
      </c>
    </row>
    <row r="579" spans="1:6" hidden="1" outlineLevel="1">
      <c r="A579" t="s">
        <v>1131</v>
      </c>
      <c r="B579" s="168">
        <v>0</v>
      </c>
      <c r="C579" s="144">
        <v>138972</v>
      </c>
      <c r="D579" s="184">
        <v>276640</v>
      </c>
      <c r="E579" s="164">
        <f t="shared" si="15"/>
        <v>415612</v>
      </c>
      <c r="F579" s="156" t="s">
        <v>1132</v>
      </c>
    </row>
    <row r="580" spans="1:6" hidden="1" outlineLevel="1">
      <c r="A580" t="s">
        <v>1133</v>
      </c>
      <c r="B580" s="168">
        <v>0</v>
      </c>
      <c r="C580" s="144">
        <v>503009</v>
      </c>
      <c r="D580" s="184">
        <v>700634</v>
      </c>
      <c r="E580" s="164">
        <f t="shared" si="15"/>
        <v>1203643</v>
      </c>
      <c r="F580" s="156" t="s">
        <v>1134</v>
      </c>
    </row>
    <row r="581" spans="1:6" hidden="1" outlineLevel="1">
      <c r="A581" t="s">
        <v>1135</v>
      </c>
      <c r="B581" s="168">
        <v>0</v>
      </c>
      <c r="C581" s="144">
        <v>70</v>
      </c>
      <c r="D581" s="184">
        <v>68194</v>
      </c>
      <c r="E581" s="164">
        <f t="shared" si="15"/>
        <v>68264</v>
      </c>
      <c r="F581" s="156" t="s">
        <v>1136</v>
      </c>
    </row>
    <row r="582" spans="1:6" hidden="1" outlineLevel="1">
      <c r="A582" t="s">
        <v>1137</v>
      </c>
      <c r="B582" s="168">
        <v>0</v>
      </c>
      <c r="C582" s="144">
        <v>292775</v>
      </c>
      <c r="D582" s="184">
        <v>26933339</v>
      </c>
      <c r="E582" s="164">
        <f t="shared" si="15"/>
        <v>27226114</v>
      </c>
      <c r="F582" s="156" t="s">
        <v>1138</v>
      </c>
    </row>
    <row r="583" spans="1:6" hidden="1" outlineLevel="1">
      <c r="A583" t="s">
        <v>1139</v>
      </c>
      <c r="B583" s="168">
        <v>0</v>
      </c>
      <c r="C583" s="144">
        <v>501626</v>
      </c>
      <c r="D583" s="184">
        <v>1248499</v>
      </c>
      <c r="E583" s="164">
        <f t="shared" si="15"/>
        <v>1750125</v>
      </c>
      <c r="F583" s="156" t="s">
        <v>1140</v>
      </c>
    </row>
    <row r="584" spans="1:6" hidden="1" outlineLevel="1">
      <c r="A584" t="s">
        <v>1141</v>
      </c>
      <c r="B584" s="168">
        <v>0</v>
      </c>
      <c r="C584" s="144">
        <v>2308476</v>
      </c>
      <c r="D584" s="184">
        <v>14326841.664999999</v>
      </c>
      <c r="E584" s="164">
        <f t="shared" si="15"/>
        <v>16635317.664999999</v>
      </c>
      <c r="F584" s="156" t="s">
        <v>1142</v>
      </c>
    </row>
    <row r="585" spans="1:6" hidden="1" outlineLevel="1">
      <c r="A585" t="s">
        <v>1143</v>
      </c>
      <c r="B585" s="168">
        <v>0</v>
      </c>
      <c r="C585" s="144">
        <v>317773.00199999998</v>
      </c>
      <c r="D585" s="184">
        <v>380678</v>
      </c>
      <c r="E585" s="164">
        <f t="shared" si="15"/>
        <v>698451.00199999998</v>
      </c>
      <c r="F585" s="156" t="s">
        <v>1144</v>
      </c>
    </row>
    <row r="586" spans="1:6" hidden="1" outlineLevel="1">
      <c r="A586" t="s">
        <v>1145</v>
      </c>
      <c r="B586" s="168">
        <v>0</v>
      </c>
      <c r="C586" s="144">
        <v>588464</v>
      </c>
      <c r="D586" s="184">
        <v>354678.65</v>
      </c>
      <c r="E586" s="164">
        <f t="shared" si="15"/>
        <v>943142.65</v>
      </c>
      <c r="F586" s="156" t="s">
        <v>1146</v>
      </c>
    </row>
    <row r="587" spans="1:6" hidden="1" outlineLevel="1">
      <c r="A587" t="s">
        <v>1147</v>
      </c>
      <c r="B587" s="168">
        <v>15156</v>
      </c>
      <c r="C587" s="144">
        <v>398027</v>
      </c>
      <c r="D587" s="184">
        <v>11451577</v>
      </c>
      <c r="E587" s="164">
        <f t="shared" si="15"/>
        <v>11864760</v>
      </c>
      <c r="F587" s="156" t="s">
        <v>1148</v>
      </c>
    </row>
    <row r="588" spans="1:6" hidden="1" outlineLevel="1">
      <c r="A588" t="s">
        <v>1149</v>
      </c>
      <c r="B588" s="168">
        <v>0</v>
      </c>
      <c r="C588" s="144">
        <v>3178341</v>
      </c>
      <c r="D588" s="184">
        <v>2227063</v>
      </c>
      <c r="E588" s="164">
        <f t="shared" si="15"/>
        <v>5405404</v>
      </c>
      <c r="F588" s="156" t="s">
        <v>1150</v>
      </c>
    </row>
    <row r="589" spans="1:6" hidden="1" outlineLevel="1">
      <c r="A589" t="s">
        <v>1151</v>
      </c>
      <c r="B589" s="168">
        <v>0</v>
      </c>
      <c r="C589" s="144">
        <v>46454</v>
      </c>
      <c r="D589" s="184">
        <v>1002652</v>
      </c>
      <c r="E589" s="164">
        <f t="shared" si="15"/>
        <v>1049106</v>
      </c>
      <c r="F589" s="156" t="s">
        <v>1152</v>
      </c>
    </row>
    <row r="590" spans="1:6" hidden="1" outlineLevel="1">
      <c r="A590" t="s">
        <v>1153</v>
      </c>
      <c r="B590" s="168">
        <v>0</v>
      </c>
      <c r="C590" s="144">
        <v>208191</v>
      </c>
      <c r="D590" s="184">
        <v>944099.31</v>
      </c>
      <c r="E590" s="164">
        <f t="shared" si="15"/>
        <v>1152290.31</v>
      </c>
      <c r="F590" s="156" t="s">
        <v>1154</v>
      </c>
    </row>
    <row r="591" spans="1:6" hidden="1" outlineLevel="1">
      <c r="A591" t="s">
        <v>1155</v>
      </c>
      <c r="B591" s="168">
        <v>0</v>
      </c>
      <c r="C591" s="144">
        <v>43399.3</v>
      </c>
      <c r="D591" s="184">
        <v>34979.620000000003</v>
      </c>
      <c r="E591" s="164">
        <f t="shared" si="15"/>
        <v>78378.920000000013</v>
      </c>
      <c r="F591" s="156" t="s">
        <v>1156</v>
      </c>
    </row>
    <row r="592" spans="1:6" hidden="1" outlineLevel="1">
      <c r="A592" t="s">
        <v>1157</v>
      </c>
      <c r="B592" s="168">
        <v>215703</v>
      </c>
      <c r="C592" s="144">
        <v>1381705.4</v>
      </c>
      <c r="D592" s="184">
        <v>336453</v>
      </c>
      <c r="E592" s="164">
        <f t="shared" si="15"/>
        <v>1933861.4</v>
      </c>
      <c r="F592" s="156" t="s">
        <v>1158</v>
      </c>
    </row>
    <row r="593" spans="1:6" hidden="1" outlineLevel="1">
      <c r="A593" t="s">
        <v>1159</v>
      </c>
      <c r="B593" s="168">
        <v>0</v>
      </c>
      <c r="C593" s="144">
        <v>543129</v>
      </c>
      <c r="D593" s="184">
        <v>1737099</v>
      </c>
      <c r="E593" s="164">
        <f t="shared" si="15"/>
        <v>2280228</v>
      </c>
      <c r="F593" s="156" t="s">
        <v>1160</v>
      </c>
    </row>
    <row r="594" spans="1:6" hidden="1" outlineLevel="1">
      <c r="A594" t="s">
        <v>1161</v>
      </c>
      <c r="B594" s="168">
        <v>0</v>
      </c>
      <c r="C594" s="144">
        <v>491158</v>
      </c>
      <c r="D594" s="184">
        <v>28531251</v>
      </c>
      <c r="E594" s="164">
        <f t="shared" si="15"/>
        <v>29022409</v>
      </c>
      <c r="F594" s="156" t="s">
        <v>1162</v>
      </c>
    </row>
    <row r="595" spans="1:6" hidden="1" outlineLevel="1">
      <c r="A595" t="s">
        <v>1163</v>
      </c>
      <c r="B595" s="168">
        <v>0</v>
      </c>
      <c r="C595" s="144">
        <v>457296</v>
      </c>
      <c r="D595" s="184">
        <v>557703</v>
      </c>
      <c r="E595" s="164">
        <f t="shared" si="15"/>
        <v>1014999</v>
      </c>
      <c r="F595" s="156" t="s">
        <v>1164</v>
      </c>
    </row>
    <row r="596" spans="1:6" hidden="1" outlineLevel="1">
      <c r="A596" t="s">
        <v>1165</v>
      </c>
      <c r="B596" s="168">
        <v>0</v>
      </c>
      <c r="C596" s="144">
        <v>45096</v>
      </c>
      <c r="D596" s="184">
        <v>807108</v>
      </c>
      <c r="E596" s="164">
        <f t="shared" si="15"/>
        <v>852204</v>
      </c>
      <c r="F596" s="156" t="s">
        <v>1166</v>
      </c>
    </row>
    <row r="597" spans="1:6" hidden="1" outlineLevel="1">
      <c r="A597" t="s">
        <v>1167</v>
      </c>
      <c r="B597" s="168">
        <v>0</v>
      </c>
      <c r="C597" s="144">
        <v>27969</v>
      </c>
      <c r="D597" s="184">
        <v>76896</v>
      </c>
      <c r="E597" s="164">
        <f t="shared" si="15"/>
        <v>104865</v>
      </c>
      <c r="F597" s="156" t="s">
        <v>1168</v>
      </c>
    </row>
    <row r="598" spans="1:6" hidden="1" outlineLevel="1">
      <c r="A598" t="s">
        <v>1169</v>
      </c>
      <c r="B598" s="168">
        <v>5160660</v>
      </c>
      <c r="C598" s="144">
        <v>0</v>
      </c>
      <c r="D598" s="184">
        <v>15740631.449999999</v>
      </c>
      <c r="E598" s="164">
        <f t="shared" si="15"/>
        <v>20901291.449999999</v>
      </c>
      <c r="F598" s="156" t="s">
        <v>1170</v>
      </c>
    </row>
    <row r="599" spans="1:6" hidden="1" outlineLevel="1">
      <c r="A599" t="s">
        <v>1171</v>
      </c>
      <c r="B599" s="168">
        <v>0</v>
      </c>
      <c r="C599" s="144">
        <v>33442</v>
      </c>
      <c r="D599" s="184">
        <v>801381</v>
      </c>
      <c r="E599" s="164">
        <f t="shared" si="15"/>
        <v>834823</v>
      </c>
      <c r="F599" s="156" t="s">
        <v>1172</v>
      </c>
    </row>
    <row r="600" spans="1:6" hidden="1" outlineLevel="1">
      <c r="A600" t="s">
        <v>1173</v>
      </c>
      <c r="B600" s="168">
        <v>0</v>
      </c>
      <c r="C600" s="144">
        <v>400093</v>
      </c>
      <c r="D600" s="184">
        <v>13988</v>
      </c>
      <c r="E600" s="164">
        <f t="shared" si="15"/>
        <v>414081</v>
      </c>
      <c r="F600" s="156" t="s">
        <v>1174</v>
      </c>
    </row>
    <row r="601" spans="1:6" hidden="1" outlineLevel="1">
      <c r="A601" t="s">
        <v>1175</v>
      </c>
      <c r="B601" s="168">
        <v>0</v>
      </c>
      <c r="C601" s="144">
        <v>153667</v>
      </c>
      <c r="D601" s="184">
        <v>101800</v>
      </c>
      <c r="E601" s="164">
        <f t="shared" si="15"/>
        <v>255467</v>
      </c>
      <c r="F601" s="156" t="s">
        <v>1176</v>
      </c>
    </row>
    <row r="602" spans="1:6" hidden="1" outlineLevel="1">
      <c r="A602" t="s">
        <v>1177</v>
      </c>
      <c r="B602" s="168">
        <v>0</v>
      </c>
      <c r="C602" s="144">
        <v>235452</v>
      </c>
      <c r="D602" s="184">
        <v>1427556</v>
      </c>
      <c r="E602" s="164">
        <f t="shared" si="15"/>
        <v>1663008</v>
      </c>
      <c r="F602" s="156" t="s">
        <v>1178</v>
      </c>
    </row>
    <row r="603" spans="1:6" hidden="1" outlineLevel="1">
      <c r="A603" t="s">
        <v>1179</v>
      </c>
      <c r="B603" s="168">
        <v>0</v>
      </c>
      <c r="C603" s="144">
        <v>44602</v>
      </c>
      <c r="D603" s="184">
        <v>3099999.2590000001</v>
      </c>
      <c r="E603" s="164">
        <f t="shared" si="15"/>
        <v>3144601.2590000001</v>
      </c>
      <c r="F603" s="156" t="s">
        <v>1180</v>
      </c>
    </row>
    <row r="604" spans="1:6" hidden="1" outlineLevel="1">
      <c r="A604" t="s">
        <v>1181</v>
      </c>
      <c r="B604" s="168">
        <v>0</v>
      </c>
      <c r="C604" s="144">
        <v>215392</v>
      </c>
      <c r="D604" s="184">
        <v>536893</v>
      </c>
      <c r="E604" s="164">
        <f t="shared" si="15"/>
        <v>752285</v>
      </c>
      <c r="F604" s="156" t="s">
        <v>1182</v>
      </c>
    </row>
    <row r="605" spans="1:6" hidden="1" outlineLevel="1">
      <c r="A605" t="s">
        <v>1183</v>
      </c>
      <c r="B605" s="168">
        <v>0</v>
      </c>
      <c r="C605" s="144">
        <v>334588</v>
      </c>
      <c r="D605" s="184">
        <v>11008663.749</v>
      </c>
      <c r="E605" s="164">
        <f t="shared" si="15"/>
        <v>11343251.749</v>
      </c>
      <c r="F605" s="156" t="s">
        <v>1184</v>
      </c>
    </row>
    <row r="606" spans="1:6" hidden="1" outlineLevel="1">
      <c r="A606" t="s">
        <v>1185</v>
      </c>
      <c r="B606" s="168">
        <v>0</v>
      </c>
      <c r="C606" s="144">
        <v>1481249.9209999999</v>
      </c>
      <c r="D606" s="184">
        <v>653757.11899999995</v>
      </c>
      <c r="E606" s="164">
        <f t="shared" si="15"/>
        <v>2135007.04</v>
      </c>
      <c r="F606" s="156" t="s">
        <v>1186</v>
      </c>
    </row>
    <row r="607" spans="1:6" hidden="1" outlineLevel="1">
      <c r="A607" t="s">
        <v>1187</v>
      </c>
      <c r="B607" s="168">
        <v>0</v>
      </c>
      <c r="C607" s="144">
        <v>461783</v>
      </c>
      <c r="D607" s="184">
        <v>1255831</v>
      </c>
      <c r="E607" s="164">
        <f t="shared" si="15"/>
        <v>1717614</v>
      </c>
      <c r="F607" s="156" t="s">
        <v>1188</v>
      </c>
    </row>
    <row r="608" spans="1:6" hidden="1" outlineLevel="1">
      <c r="A608" t="s">
        <v>1189</v>
      </c>
      <c r="B608" s="168">
        <v>0</v>
      </c>
      <c r="C608" s="144">
        <v>339669</v>
      </c>
      <c r="D608" s="184">
        <v>1160863</v>
      </c>
      <c r="E608" s="164">
        <f t="shared" si="15"/>
        <v>1500532</v>
      </c>
      <c r="F608" s="156" t="s">
        <v>1190</v>
      </c>
    </row>
    <row r="609" spans="1:6" hidden="1" outlineLevel="1">
      <c r="A609" t="s">
        <v>1191</v>
      </c>
      <c r="B609" s="168">
        <v>0</v>
      </c>
      <c r="C609" s="144">
        <v>90964</v>
      </c>
      <c r="D609" s="184">
        <v>634248.22600000002</v>
      </c>
      <c r="E609" s="164">
        <f t="shared" si="15"/>
        <v>725212.22600000002</v>
      </c>
      <c r="F609" s="156" t="s">
        <v>1192</v>
      </c>
    </row>
    <row r="610" spans="1:6" hidden="1" outlineLevel="1">
      <c r="A610" t="s">
        <v>1193</v>
      </c>
      <c r="B610" s="168">
        <v>0</v>
      </c>
      <c r="C610" s="144">
        <v>690381</v>
      </c>
      <c r="D610" s="184">
        <v>43857969.821000002</v>
      </c>
      <c r="E610" s="164">
        <f t="shared" si="15"/>
        <v>44548350.821000002</v>
      </c>
      <c r="F610" s="156" t="s">
        <v>1194</v>
      </c>
    </row>
    <row r="611" spans="1:6" hidden="1" outlineLevel="1">
      <c r="A611" t="s">
        <v>1195</v>
      </c>
      <c r="B611" s="168">
        <v>0</v>
      </c>
      <c r="C611" s="144">
        <v>822148</v>
      </c>
      <c r="D611" s="184">
        <v>2323401.4569999999</v>
      </c>
      <c r="E611" s="164">
        <f t="shared" si="15"/>
        <v>3145549.4569999999</v>
      </c>
      <c r="F611" s="156" t="s">
        <v>1196</v>
      </c>
    </row>
    <row r="612" spans="1:6" hidden="1" outlineLevel="1">
      <c r="A612" t="s">
        <v>1197</v>
      </c>
      <c r="B612" s="168">
        <v>0</v>
      </c>
      <c r="C612" s="144">
        <v>1263868</v>
      </c>
      <c r="D612" s="184">
        <v>157151</v>
      </c>
      <c r="E612" s="164">
        <f t="shared" si="15"/>
        <v>1421019</v>
      </c>
      <c r="F612" s="156" t="s">
        <v>1198</v>
      </c>
    </row>
    <row r="613" spans="1:6" hidden="1" outlineLevel="1">
      <c r="A613" t="s">
        <v>1199</v>
      </c>
      <c r="B613" s="168">
        <v>0</v>
      </c>
      <c r="C613" s="144">
        <v>450260</v>
      </c>
      <c r="D613" s="184">
        <v>1436303.8429999999</v>
      </c>
      <c r="E613" s="164">
        <f t="shared" si="15"/>
        <v>1886563.8429999999</v>
      </c>
      <c r="F613" s="156" t="s">
        <v>1200</v>
      </c>
    </row>
    <row r="614" spans="1:6" hidden="1" outlineLevel="1">
      <c r="A614" t="s">
        <v>1201</v>
      </c>
      <c r="B614" s="168">
        <v>0</v>
      </c>
      <c r="C614" s="144">
        <v>2931402</v>
      </c>
      <c r="D614" s="184">
        <v>133807</v>
      </c>
      <c r="E614" s="164">
        <f t="shared" si="15"/>
        <v>3065209</v>
      </c>
      <c r="F614" s="156" t="s">
        <v>1202</v>
      </c>
    </row>
    <row r="615" spans="1:6" hidden="1" outlineLevel="1">
      <c r="A615" t="s">
        <v>1203</v>
      </c>
      <c r="B615" s="168">
        <v>0</v>
      </c>
      <c r="C615" s="144">
        <v>43223</v>
      </c>
      <c r="D615" s="184">
        <v>0</v>
      </c>
      <c r="E615" s="164">
        <f t="shared" si="15"/>
        <v>43223</v>
      </c>
      <c r="F615" s="156" t="s">
        <v>1204</v>
      </c>
    </row>
    <row r="616" spans="1:6" hidden="1" outlineLevel="1">
      <c r="A616" t="s">
        <v>1205</v>
      </c>
      <c r="B616" s="168">
        <v>0</v>
      </c>
      <c r="C616" s="144">
        <v>428738</v>
      </c>
      <c r="D616" s="184">
        <v>18000</v>
      </c>
      <c r="E616" s="164">
        <f t="shared" si="15"/>
        <v>446738</v>
      </c>
      <c r="F616" s="156" t="s">
        <v>1206</v>
      </c>
    </row>
    <row r="617" spans="1:6" hidden="1" outlineLevel="1">
      <c r="A617" t="s">
        <v>1207</v>
      </c>
      <c r="B617" s="168">
        <v>0</v>
      </c>
      <c r="C617" s="144">
        <v>143945</v>
      </c>
      <c r="D617" s="184">
        <v>306676</v>
      </c>
      <c r="E617" s="164">
        <f t="shared" si="15"/>
        <v>450621</v>
      </c>
      <c r="F617" s="156" t="s">
        <v>1208</v>
      </c>
    </row>
    <row r="618" spans="1:6" hidden="1" outlineLevel="1">
      <c r="A618" t="s">
        <v>1209</v>
      </c>
      <c r="B618" s="168">
        <v>0</v>
      </c>
      <c r="C618" s="144">
        <v>661719</v>
      </c>
      <c r="D618" s="184">
        <v>1590969.389</v>
      </c>
      <c r="E618" s="164">
        <f t="shared" si="15"/>
        <v>2252688.389</v>
      </c>
      <c r="F618" s="156" t="s">
        <v>1210</v>
      </c>
    </row>
    <row r="619" spans="1:6" hidden="1" outlineLevel="1">
      <c r="A619" t="s">
        <v>1211</v>
      </c>
      <c r="B619" s="168">
        <v>0</v>
      </c>
      <c r="C619" s="144">
        <v>0</v>
      </c>
      <c r="D619" s="184">
        <v>26429</v>
      </c>
      <c r="E619" s="164">
        <f t="shared" si="15"/>
        <v>26429</v>
      </c>
      <c r="F619" s="156" t="s">
        <v>1212</v>
      </c>
    </row>
    <row r="620" spans="1:6" hidden="1" outlineLevel="1">
      <c r="A620" t="s">
        <v>1213</v>
      </c>
      <c r="B620" s="168">
        <v>0</v>
      </c>
      <c r="C620" s="144">
        <v>2444170</v>
      </c>
      <c r="D620" s="184">
        <v>2309947</v>
      </c>
      <c r="E620" s="164">
        <f t="shared" si="15"/>
        <v>4754117</v>
      </c>
      <c r="F620" s="156" t="s">
        <v>1214</v>
      </c>
    </row>
    <row r="621" spans="1:6" hidden="1" outlineLevel="1">
      <c r="A621" t="s">
        <v>1215</v>
      </c>
      <c r="B621" s="168">
        <v>0</v>
      </c>
      <c r="C621" s="144">
        <v>208840</v>
      </c>
      <c r="D621" s="184">
        <v>2609979.98</v>
      </c>
      <c r="E621" s="164">
        <f t="shared" si="15"/>
        <v>2818819.98</v>
      </c>
      <c r="F621" s="156" t="s">
        <v>1216</v>
      </c>
    </row>
    <row r="622" spans="1:6" hidden="1" outlineLevel="1">
      <c r="A622" t="s">
        <v>1217</v>
      </c>
      <c r="B622" s="168">
        <v>0</v>
      </c>
      <c r="C622" s="144">
        <v>357733</v>
      </c>
      <c r="D622" s="184">
        <v>884532.86700000009</v>
      </c>
      <c r="E622" s="164">
        <f t="shared" si="15"/>
        <v>1242265.8670000001</v>
      </c>
      <c r="F622" s="156" t="s">
        <v>1218</v>
      </c>
    </row>
    <row r="623" spans="1:6" hidden="1" outlineLevel="1">
      <c r="A623" t="s">
        <v>1219</v>
      </c>
      <c r="B623" s="168">
        <v>0</v>
      </c>
      <c r="C623" s="144">
        <v>146148</v>
      </c>
      <c r="D623" s="184">
        <v>1147858.5</v>
      </c>
      <c r="E623" s="164">
        <f t="shared" si="15"/>
        <v>1294006.5</v>
      </c>
      <c r="F623" s="156" t="s">
        <v>1220</v>
      </c>
    </row>
    <row r="624" spans="1:6" hidden="1" outlineLevel="1">
      <c r="A624" t="s">
        <v>1221</v>
      </c>
      <c r="B624" s="168">
        <v>0</v>
      </c>
      <c r="C624" s="144">
        <v>1202014.44</v>
      </c>
      <c r="D624" s="184">
        <v>941138.7</v>
      </c>
      <c r="E624" s="164">
        <f t="shared" ref="E624:E687" si="16">SUM(B624:D624)</f>
        <v>2143153.1399999997</v>
      </c>
      <c r="F624" s="156" t="s">
        <v>1222</v>
      </c>
    </row>
    <row r="625" spans="1:6" hidden="1" outlineLevel="1">
      <c r="A625" t="s">
        <v>1223</v>
      </c>
      <c r="B625" s="168">
        <v>0</v>
      </c>
      <c r="C625" s="144">
        <v>0</v>
      </c>
      <c r="D625" s="184">
        <v>3429801</v>
      </c>
      <c r="E625" s="164">
        <f t="shared" si="16"/>
        <v>3429801</v>
      </c>
      <c r="F625" s="156" t="s">
        <v>1224</v>
      </c>
    </row>
    <row r="626" spans="1:6" hidden="1" outlineLevel="1">
      <c r="A626" t="s">
        <v>1225</v>
      </c>
      <c r="B626" s="168">
        <v>0</v>
      </c>
      <c r="C626" s="144">
        <v>519162</v>
      </c>
      <c r="D626" s="184">
        <v>2375828.1</v>
      </c>
      <c r="E626" s="164">
        <f t="shared" si="16"/>
        <v>2894990.1</v>
      </c>
      <c r="F626" s="156" t="s">
        <v>1226</v>
      </c>
    </row>
    <row r="627" spans="1:6" hidden="1" outlineLevel="1">
      <c r="A627" t="s">
        <v>1227</v>
      </c>
      <c r="B627" s="168">
        <v>0</v>
      </c>
      <c r="C627" s="144">
        <v>99997</v>
      </c>
      <c r="D627" s="184">
        <v>217743.981</v>
      </c>
      <c r="E627" s="164">
        <f t="shared" si="16"/>
        <v>317740.98100000003</v>
      </c>
      <c r="F627" s="156" t="s">
        <v>1228</v>
      </c>
    </row>
    <row r="628" spans="1:6" hidden="1" outlineLevel="1">
      <c r="A628" t="s">
        <v>1229</v>
      </c>
      <c r="B628" s="168">
        <v>0</v>
      </c>
      <c r="C628" s="144">
        <v>169642</v>
      </c>
      <c r="D628" s="184">
        <v>725143</v>
      </c>
      <c r="E628" s="164">
        <f t="shared" si="16"/>
        <v>894785</v>
      </c>
      <c r="F628" s="156" t="s">
        <v>1230</v>
      </c>
    </row>
    <row r="629" spans="1:6" hidden="1" outlineLevel="1">
      <c r="A629" t="s">
        <v>1231</v>
      </c>
      <c r="B629" s="168">
        <v>0</v>
      </c>
      <c r="C629" s="144">
        <v>270796</v>
      </c>
      <c r="D629" s="184">
        <v>380738</v>
      </c>
      <c r="E629" s="164">
        <f t="shared" si="16"/>
        <v>651534</v>
      </c>
      <c r="F629" s="156" t="s">
        <v>1232</v>
      </c>
    </row>
    <row r="630" spans="1:6" hidden="1" outlineLevel="1">
      <c r="A630" t="s">
        <v>1233</v>
      </c>
      <c r="B630" s="168">
        <v>0</v>
      </c>
      <c r="C630" s="144">
        <v>49719</v>
      </c>
      <c r="D630" s="184">
        <v>1683627</v>
      </c>
      <c r="E630" s="164">
        <f t="shared" si="16"/>
        <v>1733346</v>
      </c>
      <c r="F630" s="156" t="s">
        <v>1234</v>
      </c>
    </row>
    <row r="631" spans="1:6" hidden="1" outlineLevel="1">
      <c r="A631" t="s">
        <v>1235</v>
      </c>
      <c r="B631" s="168">
        <v>0</v>
      </c>
      <c r="C631" s="144">
        <v>307390</v>
      </c>
      <c r="D631" s="184">
        <v>193824</v>
      </c>
      <c r="E631" s="164">
        <f t="shared" si="16"/>
        <v>501214</v>
      </c>
      <c r="F631" s="156" t="s">
        <v>1236</v>
      </c>
    </row>
    <row r="632" spans="1:6" hidden="1" outlineLevel="1">
      <c r="A632" t="s">
        <v>1237</v>
      </c>
      <c r="B632" s="168">
        <v>0</v>
      </c>
      <c r="C632" s="144">
        <v>367910</v>
      </c>
      <c r="D632" s="184">
        <v>1113536</v>
      </c>
      <c r="E632" s="164">
        <f t="shared" si="16"/>
        <v>1481446</v>
      </c>
      <c r="F632" s="156" t="s">
        <v>1238</v>
      </c>
    </row>
    <row r="633" spans="1:6" hidden="1" outlineLevel="1">
      <c r="A633" t="s">
        <v>1239</v>
      </c>
      <c r="B633" s="168">
        <v>0</v>
      </c>
      <c r="C633" s="144">
        <v>66193</v>
      </c>
      <c r="D633" s="184">
        <v>22000</v>
      </c>
      <c r="E633" s="164">
        <f t="shared" si="16"/>
        <v>88193</v>
      </c>
      <c r="F633" s="156" t="s">
        <v>1240</v>
      </c>
    </row>
    <row r="634" spans="1:6" hidden="1" outlineLevel="1">
      <c r="A634" t="s">
        <v>1241</v>
      </c>
      <c r="B634" s="168">
        <v>0</v>
      </c>
      <c r="C634" s="144">
        <v>59413</v>
      </c>
      <c r="D634" s="184">
        <v>293976</v>
      </c>
      <c r="E634" s="164">
        <f t="shared" si="16"/>
        <v>353389</v>
      </c>
      <c r="F634" s="156" t="s">
        <v>1242</v>
      </c>
    </row>
    <row r="635" spans="1:6" hidden="1" outlineLevel="1">
      <c r="A635" t="s">
        <v>1243</v>
      </c>
      <c r="B635" s="168">
        <v>0</v>
      </c>
      <c r="C635" s="144">
        <v>20396</v>
      </c>
      <c r="D635" s="184">
        <v>2553196.34</v>
      </c>
      <c r="E635" s="164">
        <f t="shared" si="16"/>
        <v>2573592.34</v>
      </c>
      <c r="F635" s="156" t="s">
        <v>1244</v>
      </c>
    </row>
    <row r="636" spans="1:6" hidden="1" outlineLevel="1">
      <c r="A636" t="s">
        <v>1245</v>
      </c>
      <c r="B636" s="168">
        <v>0</v>
      </c>
      <c r="C636" s="144">
        <v>97142</v>
      </c>
      <c r="D636" s="184">
        <v>655426</v>
      </c>
      <c r="E636" s="164">
        <f t="shared" si="16"/>
        <v>752568</v>
      </c>
      <c r="F636" s="156" t="s">
        <v>1246</v>
      </c>
    </row>
    <row r="637" spans="1:6" hidden="1" outlineLevel="1">
      <c r="A637" t="s">
        <v>1247</v>
      </c>
      <c r="B637" s="168">
        <v>0</v>
      </c>
      <c r="C637" s="144">
        <v>1741</v>
      </c>
      <c r="D637" s="184">
        <v>524459</v>
      </c>
      <c r="E637" s="164">
        <f t="shared" si="16"/>
        <v>526200</v>
      </c>
      <c r="F637" s="156" t="s">
        <v>1248</v>
      </c>
    </row>
    <row r="638" spans="1:6" hidden="1" outlineLevel="1">
      <c r="A638" t="s">
        <v>1249</v>
      </c>
      <c r="B638" s="168">
        <v>0</v>
      </c>
      <c r="C638" s="144">
        <v>194431</v>
      </c>
      <c r="D638" s="184">
        <v>170606</v>
      </c>
      <c r="E638" s="164">
        <f t="shared" si="16"/>
        <v>365037</v>
      </c>
      <c r="F638" s="156" t="s">
        <v>1250</v>
      </c>
    </row>
    <row r="639" spans="1:6" hidden="1" outlineLevel="1">
      <c r="A639" t="s">
        <v>1251</v>
      </c>
      <c r="B639" s="168">
        <v>0</v>
      </c>
      <c r="C639" s="144">
        <v>12426</v>
      </c>
      <c r="D639" s="184">
        <v>176093</v>
      </c>
      <c r="E639" s="164">
        <f t="shared" si="16"/>
        <v>188519</v>
      </c>
      <c r="F639" s="156" t="s">
        <v>1252</v>
      </c>
    </row>
    <row r="640" spans="1:6" hidden="1" outlineLevel="1">
      <c r="A640" t="s">
        <v>1253</v>
      </c>
      <c r="B640" s="168">
        <v>0</v>
      </c>
      <c r="C640" s="144">
        <v>20465.099999999999</v>
      </c>
      <c r="D640" s="184">
        <v>27884</v>
      </c>
      <c r="E640" s="164">
        <f t="shared" si="16"/>
        <v>48349.1</v>
      </c>
      <c r="F640" s="156" t="s">
        <v>1254</v>
      </c>
    </row>
    <row r="641" spans="1:6" hidden="1" outlineLevel="1">
      <c r="A641" t="s">
        <v>1255</v>
      </c>
      <c r="B641" s="168">
        <v>0</v>
      </c>
      <c r="C641" s="144">
        <v>0</v>
      </c>
      <c r="D641" s="184">
        <v>160003</v>
      </c>
      <c r="E641" s="164">
        <f t="shared" si="16"/>
        <v>160003</v>
      </c>
      <c r="F641" s="156" t="s">
        <v>1256</v>
      </c>
    </row>
    <row r="642" spans="1:6" hidden="1" outlineLevel="1">
      <c r="A642" t="s">
        <v>1257</v>
      </c>
      <c r="B642" s="168">
        <v>0</v>
      </c>
      <c r="C642" s="144">
        <v>573575.47400000005</v>
      </c>
      <c r="D642" s="184">
        <v>540799.45299999998</v>
      </c>
      <c r="E642" s="164">
        <f t="shared" si="16"/>
        <v>1114374.9270000001</v>
      </c>
      <c r="F642" s="156" t="s">
        <v>1258</v>
      </c>
    </row>
    <row r="643" spans="1:6" hidden="1" outlineLevel="1">
      <c r="A643" t="s">
        <v>1259</v>
      </c>
      <c r="B643" s="168">
        <v>563090</v>
      </c>
      <c r="C643" s="144">
        <v>1925180</v>
      </c>
      <c r="D643" s="184">
        <v>262379</v>
      </c>
      <c r="E643" s="164">
        <f t="shared" si="16"/>
        <v>2750649</v>
      </c>
      <c r="F643" s="156" t="s">
        <v>1260</v>
      </c>
    </row>
    <row r="644" spans="1:6" hidden="1" outlineLevel="1">
      <c r="A644" t="s">
        <v>1261</v>
      </c>
      <c r="B644" s="168">
        <v>0</v>
      </c>
      <c r="C644" s="144">
        <v>191539</v>
      </c>
      <c r="D644" s="184">
        <v>7843638</v>
      </c>
      <c r="E644" s="164">
        <f t="shared" si="16"/>
        <v>8035177</v>
      </c>
      <c r="F644" s="156" t="s">
        <v>1262</v>
      </c>
    </row>
    <row r="645" spans="1:6" hidden="1" outlineLevel="1">
      <c r="A645" t="s">
        <v>1263</v>
      </c>
      <c r="B645" s="168">
        <v>0</v>
      </c>
      <c r="C645" s="144">
        <v>139820</v>
      </c>
      <c r="D645" s="184">
        <v>344545</v>
      </c>
      <c r="E645" s="164">
        <f t="shared" si="16"/>
        <v>484365</v>
      </c>
      <c r="F645" s="156" t="s">
        <v>1264</v>
      </c>
    </row>
    <row r="646" spans="1:6" hidden="1" outlineLevel="1">
      <c r="A646" t="s">
        <v>1265</v>
      </c>
      <c r="B646" s="168">
        <v>0</v>
      </c>
      <c r="C646" s="144">
        <v>494250</v>
      </c>
      <c r="D646" s="184">
        <v>574917</v>
      </c>
      <c r="E646" s="164">
        <f t="shared" si="16"/>
        <v>1069167</v>
      </c>
      <c r="F646" s="156" t="s">
        <v>1266</v>
      </c>
    </row>
    <row r="647" spans="1:6" hidden="1" outlineLevel="1">
      <c r="A647" t="s">
        <v>1267</v>
      </c>
      <c r="B647" s="168">
        <v>0</v>
      </c>
      <c r="C647" s="144">
        <v>0</v>
      </c>
      <c r="D647" s="184">
        <v>4505</v>
      </c>
      <c r="E647" s="164">
        <f t="shared" si="16"/>
        <v>4505</v>
      </c>
      <c r="F647" s="156" t="s">
        <v>1268</v>
      </c>
    </row>
    <row r="648" spans="1:6" hidden="1" outlineLevel="1">
      <c r="A648" t="s">
        <v>1269</v>
      </c>
      <c r="B648" s="168">
        <v>0</v>
      </c>
      <c r="C648" s="144">
        <v>0</v>
      </c>
      <c r="D648" s="184">
        <v>333662</v>
      </c>
      <c r="E648" s="164">
        <f t="shared" si="16"/>
        <v>333662</v>
      </c>
      <c r="F648" s="156" t="s">
        <v>1270</v>
      </c>
    </row>
    <row r="649" spans="1:6" hidden="1" outlineLevel="1">
      <c r="A649" t="s">
        <v>1271</v>
      </c>
      <c r="B649" s="168">
        <v>0</v>
      </c>
      <c r="C649" s="144">
        <v>150741</v>
      </c>
      <c r="D649" s="184">
        <v>0</v>
      </c>
      <c r="E649" s="164">
        <f t="shared" si="16"/>
        <v>150741</v>
      </c>
      <c r="F649" s="156" t="s">
        <v>1272</v>
      </c>
    </row>
    <row r="650" spans="1:6" hidden="1" outlineLevel="1">
      <c r="A650" t="s">
        <v>1273</v>
      </c>
      <c r="B650" s="168">
        <v>0</v>
      </c>
      <c r="C650" s="144">
        <v>26342</v>
      </c>
      <c r="D650" s="184">
        <v>552452.27899999998</v>
      </c>
      <c r="E650" s="164">
        <f t="shared" si="16"/>
        <v>578794.27899999998</v>
      </c>
      <c r="F650" s="156" t="s">
        <v>1274</v>
      </c>
    </row>
    <row r="651" spans="1:6" hidden="1" outlineLevel="1">
      <c r="A651" t="s">
        <v>1275</v>
      </c>
      <c r="B651" s="168">
        <v>0</v>
      </c>
      <c r="C651" s="144">
        <v>30111</v>
      </c>
      <c r="D651" s="184">
        <v>269297</v>
      </c>
      <c r="E651" s="164">
        <f t="shared" si="16"/>
        <v>299408</v>
      </c>
      <c r="F651" s="156" t="s">
        <v>1276</v>
      </c>
    </row>
    <row r="652" spans="1:6" hidden="1" outlineLevel="1">
      <c r="A652" t="s">
        <v>1277</v>
      </c>
      <c r="B652" s="168">
        <v>0</v>
      </c>
      <c r="C652" s="144">
        <v>196460.17199999999</v>
      </c>
      <c r="D652" s="184">
        <v>382614.00099999999</v>
      </c>
      <c r="E652" s="164">
        <f t="shared" si="16"/>
        <v>579074.17299999995</v>
      </c>
      <c r="F652" s="156" t="s">
        <v>1278</v>
      </c>
    </row>
    <row r="653" spans="1:6" hidden="1" outlineLevel="1">
      <c r="A653" t="s">
        <v>1279</v>
      </c>
      <c r="B653" s="168">
        <v>0</v>
      </c>
      <c r="C653" s="144">
        <v>105774</v>
      </c>
      <c r="D653" s="184">
        <v>50242.35</v>
      </c>
      <c r="E653" s="164">
        <f t="shared" si="16"/>
        <v>156016.35</v>
      </c>
      <c r="F653" s="156" t="s">
        <v>1280</v>
      </c>
    </row>
    <row r="654" spans="1:6" hidden="1" outlineLevel="1">
      <c r="A654" t="s">
        <v>1281</v>
      </c>
      <c r="B654" s="168">
        <v>0</v>
      </c>
      <c r="C654" s="144">
        <v>465175</v>
      </c>
      <c r="D654" s="184">
        <v>349103</v>
      </c>
      <c r="E654" s="164">
        <f t="shared" si="16"/>
        <v>814278</v>
      </c>
      <c r="F654" s="156" t="s">
        <v>1282</v>
      </c>
    </row>
    <row r="655" spans="1:6" hidden="1" outlineLevel="1">
      <c r="A655" t="s">
        <v>1283</v>
      </c>
      <c r="B655" s="168">
        <v>0</v>
      </c>
      <c r="C655" s="144">
        <v>513547</v>
      </c>
      <c r="D655" s="184">
        <v>121007</v>
      </c>
      <c r="E655" s="164">
        <f t="shared" si="16"/>
        <v>634554</v>
      </c>
      <c r="F655" s="156" t="s">
        <v>1284</v>
      </c>
    </row>
    <row r="656" spans="1:6" hidden="1" outlineLevel="1">
      <c r="A656" t="s">
        <v>1285</v>
      </c>
      <c r="B656" s="168">
        <v>0</v>
      </c>
      <c r="C656" s="144">
        <v>82176</v>
      </c>
      <c r="D656" s="184">
        <v>55753</v>
      </c>
      <c r="E656" s="164">
        <f t="shared" si="16"/>
        <v>137929</v>
      </c>
      <c r="F656" s="156" t="s">
        <v>1286</v>
      </c>
    </row>
    <row r="657" spans="1:6" hidden="1" outlineLevel="1">
      <c r="A657" t="s">
        <v>1287</v>
      </c>
      <c r="B657" s="168">
        <v>0</v>
      </c>
      <c r="C657" s="144">
        <v>615670.17700000003</v>
      </c>
      <c r="D657" s="184">
        <v>7386953.2560000001</v>
      </c>
      <c r="E657" s="164">
        <f t="shared" si="16"/>
        <v>8002623.4330000002</v>
      </c>
      <c r="F657" s="156" t="s">
        <v>1288</v>
      </c>
    </row>
    <row r="658" spans="1:6" hidden="1" outlineLevel="1">
      <c r="A658" t="s">
        <v>1289</v>
      </c>
      <c r="B658" s="168">
        <v>0</v>
      </c>
      <c r="C658" s="144">
        <v>1023648</v>
      </c>
      <c r="D658" s="184">
        <v>1381693.31</v>
      </c>
      <c r="E658" s="164">
        <f t="shared" si="16"/>
        <v>2405341.31</v>
      </c>
      <c r="F658" s="156" t="s">
        <v>1290</v>
      </c>
    </row>
    <row r="659" spans="1:6" hidden="1" outlineLevel="1">
      <c r="A659" t="s">
        <v>1291</v>
      </c>
      <c r="B659" s="168">
        <v>0</v>
      </c>
      <c r="C659" s="144">
        <v>33875.18</v>
      </c>
      <c r="D659" s="184">
        <v>333548.09499999997</v>
      </c>
      <c r="E659" s="164">
        <f t="shared" si="16"/>
        <v>367423.27499999997</v>
      </c>
      <c r="F659" s="156" t="s">
        <v>1292</v>
      </c>
    </row>
    <row r="660" spans="1:6" hidden="1" outlineLevel="1">
      <c r="A660" t="s">
        <v>1293</v>
      </c>
      <c r="B660" s="168">
        <v>0</v>
      </c>
      <c r="C660" s="144">
        <v>764282</v>
      </c>
      <c r="D660" s="184">
        <v>343315</v>
      </c>
      <c r="E660" s="164">
        <f t="shared" si="16"/>
        <v>1107597</v>
      </c>
      <c r="F660" s="156" t="s">
        <v>1294</v>
      </c>
    </row>
    <row r="661" spans="1:6" hidden="1" outlineLevel="1">
      <c r="A661" t="s">
        <v>1295</v>
      </c>
      <c r="B661" s="168">
        <v>0</v>
      </c>
      <c r="C661" s="144">
        <v>280202</v>
      </c>
      <c r="D661" s="184">
        <v>0</v>
      </c>
      <c r="E661" s="164">
        <f t="shared" si="16"/>
        <v>280202</v>
      </c>
      <c r="F661" s="156" t="s">
        <v>1296</v>
      </c>
    </row>
    <row r="662" spans="1:6" hidden="1" outlineLevel="1">
      <c r="A662" t="s">
        <v>1297</v>
      </c>
      <c r="B662" s="168">
        <v>0</v>
      </c>
      <c r="C662" s="144">
        <v>802689</v>
      </c>
      <c r="D662" s="184">
        <v>750599</v>
      </c>
      <c r="E662" s="164">
        <f t="shared" si="16"/>
        <v>1553288</v>
      </c>
      <c r="F662" s="156" t="s">
        <v>1298</v>
      </c>
    </row>
    <row r="663" spans="1:6" hidden="1" outlineLevel="1">
      <c r="A663" t="s">
        <v>1299</v>
      </c>
      <c r="B663" s="168">
        <v>0</v>
      </c>
      <c r="C663" s="144">
        <v>0</v>
      </c>
      <c r="D663" s="184">
        <v>37710.800000000003</v>
      </c>
      <c r="E663" s="164">
        <f t="shared" si="16"/>
        <v>37710.800000000003</v>
      </c>
      <c r="F663" s="156" t="s">
        <v>1300</v>
      </c>
    </row>
    <row r="664" spans="1:6" hidden="1" outlineLevel="1">
      <c r="A664" t="s">
        <v>1301</v>
      </c>
      <c r="B664" s="168">
        <v>0</v>
      </c>
      <c r="C664" s="144">
        <v>64815</v>
      </c>
      <c r="D664" s="184">
        <v>88000</v>
      </c>
      <c r="E664" s="164">
        <f t="shared" si="16"/>
        <v>152815</v>
      </c>
      <c r="F664" s="156" t="s">
        <v>1302</v>
      </c>
    </row>
    <row r="665" spans="1:6" hidden="1" outlineLevel="1">
      <c r="A665" t="s">
        <v>1303</v>
      </c>
      <c r="B665" s="168">
        <v>0</v>
      </c>
      <c r="C665" s="144">
        <v>0</v>
      </c>
      <c r="D665" s="184">
        <v>36000</v>
      </c>
      <c r="E665" s="164">
        <f t="shared" si="16"/>
        <v>36000</v>
      </c>
      <c r="F665" s="156" t="s">
        <v>1304</v>
      </c>
    </row>
    <row r="666" spans="1:6" hidden="1" outlineLevel="1">
      <c r="A666" t="s">
        <v>1305</v>
      </c>
      <c r="B666" s="168">
        <v>0</v>
      </c>
      <c r="C666" s="144">
        <v>87629</v>
      </c>
      <c r="D666" s="184">
        <v>567144</v>
      </c>
      <c r="E666" s="164">
        <f t="shared" si="16"/>
        <v>654773</v>
      </c>
      <c r="F666" s="156" t="s">
        <v>1306</v>
      </c>
    </row>
    <row r="667" spans="1:6" hidden="1" outlineLevel="1">
      <c r="A667" t="s">
        <v>1307</v>
      </c>
      <c r="B667" s="168">
        <v>0</v>
      </c>
      <c r="C667" s="144">
        <v>3010887.4870000002</v>
      </c>
      <c r="D667" s="184">
        <v>16182874.98</v>
      </c>
      <c r="E667" s="164">
        <f t="shared" si="16"/>
        <v>19193762.467</v>
      </c>
      <c r="F667" s="156" t="s">
        <v>1308</v>
      </c>
    </row>
    <row r="668" spans="1:6" hidden="1" outlineLevel="1">
      <c r="A668" t="s">
        <v>1309</v>
      </c>
      <c r="B668" s="168">
        <v>0</v>
      </c>
      <c r="C668" s="144">
        <v>77493</v>
      </c>
      <c r="D668" s="184">
        <v>200000</v>
      </c>
      <c r="E668" s="164">
        <f t="shared" si="16"/>
        <v>277493</v>
      </c>
      <c r="F668" s="156" t="s">
        <v>1310</v>
      </c>
    </row>
    <row r="669" spans="1:6" hidden="1" outlineLevel="1">
      <c r="A669" t="s">
        <v>1311</v>
      </c>
      <c r="B669" s="168">
        <v>0</v>
      </c>
      <c r="C669" s="144">
        <v>258959</v>
      </c>
      <c r="D669" s="184">
        <v>322091.96000000002</v>
      </c>
      <c r="E669" s="164">
        <f t="shared" si="16"/>
        <v>581050.96</v>
      </c>
      <c r="F669" s="156" t="s">
        <v>1312</v>
      </c>
    </row>
    <row r="670" spans="1:6" hidden="1" outlineLevel="1">
      <c r="A670" t="s">
        <v>1313</v>
      </c>
      <c r="B670" s="168">
        <v>0</v>
      </c>
      <c r="C670" s="144">
        <v>36833734.676000006</v>
      </c>
      <c r="D670" s="184">
        <v>519952999.00999999</v>
      </c>
      <c r="E670" s="164">
        <f t="shared" si="16"/>
        <v>556786733.68599999</v>
      </c>
      <c r="F670" s="156" t="s">
        <v>1314</v>
      </c>
    </row>
    <row r="671" spans="1:6" hidden="1" outlineLevel="1">
      <c r="A671" t="s">
        <v>1315</v>
      </c>
      <c r="B671" s="168">
        <v>241778</v>
      </c>
      <c r="C671" s="144">
        <v>273579</v>
      </c>
      <c r="D671" s="184">
        <v>1833</v>
      </c>
      <c r="E671" s="164">
        <f t="shared" si="16"/>
        <v>517190</v>
      </c>
      <c r="F671" s="156" t="s">
        <v>1316</v>
      </c>
    </row>
    <row r="672" spans="1:6" hidden="1" outlineLevel="1">
      <c r="A672" t="s">
        <v>1317</v>
      </c>
      <c r="B672" s="168">
        <v>0</v>
      </c>
      <c r="C672" s="144">
        <v>380227</v>
      </c>
      <c r="D672" s="184">
        <v>407717</v>
      </c>
      <c r="E672" s="164">
        <f t="shared" si="16"/>
        <v>787944</v>
      </c>
      <c r="F672" s="156" t="s">
        <v>1318</v>
      </c>
    </row>
    <row r="673" spans="1:6" hidden="1" outlineLevel="1">
      <c r="A673" t="s">
        <v>1319</v>
      </c>
      <c r="B673" s="168">
        <v>0</v>
      </c>
      <c r="C673" s="144">
        <v>26586236</v>
      </c>
      <c r="D673" s="184">
        <v>886435197.00100005</v>
      </c>
      <c r="E673" s="164">
        <f t="shared" si="16"/>
        <v>913021433.00100005</v>
      </c>
      <c r="F673" s="156" t="s">
        <v>1320</v>
      </c>
    </row>
    <row r="674" spans="1:6" hidden="1" outlineLevel="1">
      <c r="A674" t="s">
        <v>1321</v>
      </c>
      <c r="B674" s="168">
        <v>0</v>
      </c>
      <c r="C674" s="144">
        <v>447310</v>
      </c>
      <c r="D674" s="184">
        <v>827599</v>
      </c>
      <c r="E674" s="164">
        <f t="shared" si="16"/>
        <v>1274909</v>
      </c>
      <c r="F674" s="156" t="s">
        <v>1322</v>
      </c>
    </row>
    <row r="675" spans="1:6" hidden="1" outlineLevel="1">
      <c r="A675" t="s">
        <v>1323</v>
      </c>
      <c r="B675" s="168">
        <v>0</v>
      </c>
      <c r="C675" s="144">
        <v>405530.54</v>
      </c>
      <c r="D675" s="184">
        <v>748891.56</v>
      </c>
      <c r="E675" s="164">
        <f t="shared" si="16"/>
        <v>1154422.1000000001</v>
      </c>
      <c r="F675" s="156" t="s">
        <v>1324</v>
      </c>
    </row>
    <row r="676" spans="1:6" hidden="1" outlineLevel="1">
      <c r="A676" t="s">
        <v>1325</v>
      </c>
      <c r="B676" s="168">
        <v>0</v>
      </c>
      <c r="C676" s="144">
        <v>13443</v>
      </c>
      <c r="D676" s="184">
        <v>50214159</v>
      </c>
      <c r="E676" s="164">
        <f t="shared" si="16"/>
        <v>50227602</v>
      </c>
      <c r="F676" s="156" t="s">
        <v>1326</v>
      </c>
    </row>
    <row r="677" spans="1:6" hidden="1" outlineLevel="1">
      <c r="A677" t="s">
        <v>628</v>
      </c>
      <c r="B677" s="168">
        <v>0</v>
      </c>
      <c r="C677" s="144">
        <v>1295531.399</v>
      </c>
      <c r="D677" s="184">
        <v>125452</v>
      </c>
      <c r="E677" s="164">
        <f t="shared" si="16"/>
        <v>1420983.399</v>
      </c>
      <c r="F677" s="156" t="s">
        <v>1327</v>
      </c>
    </row>
    <row r="678" spans="1:6" hidden="1" outlineLevel="1">
      <c r="A678" t="s">
        <v>1328</v>
      </c>
      <c r="B678" s="168">
        <v>56893147.990000002</v>
      </c>
      <c r="C678" s="144">
        <v>0</v>
      </c>
      <c r="D678" s="184">
        <v>0</v>
      </c>
      <c r="E678" s="164">
        <f t="shared" si="16"/>
        <v>56893147.990000002</v>
      </c>
      <c r="F678" s="156" t="s">
        <v>1329</v>
      </c>
    </row>
    <row r="679" spans="1:6" hidden="1" outlineLevel="1">
      <c r="A679" t="s">
        <v>1330</v>
      </c>
      <c r="B679" s="168">
        <v>0</v>
      </c>
      <c r="C679" s="144">
        <v>4187636</v>
      </c>
      <c r="D679" s="184">
        <v>37377090</v>
      </c>
      <c r="E679" s="164">
        <f t="shared" si="16"/>
        <v>41564726</v>
      </c>
      <c r="F679" s="156" t="s">
        <v>1331</v>
      </c>
    </row>
    <row r="680" spans="1:6" hidden="1" outlineLevel="1">
      <c r="A680" t="s">
        <v>1332</v>
      </c>
      <c r="B680" s="168">
        <v>0</v>
      </c>
      <c r="C680" s="144">
        <v>3197381</v>
      </c>
      <c r="D680" s="184">
        <v>1453093</v>
      </c>
      <c r="E680" s="164">
        <f t="shared" si="16"/>
        <v>4650474</v>
      </c>
      <c r="F680" s="156" t="s">
        <v>1333</v>
      </c>
    </row>
    <row r="681" spans="1:6" hidden="1" outlineLevel="1">
      <c r="A681" t="s">
        <v>1334</v>
      </c>
      <c r="B681" s="168">
        <v>0</v>
      </c>
      <c r="C681" s="144">
        <v>515227</v>
      </c>
      <c r="D681" s="184">
        <v>1354212</v>
      </c>
      <c r="E681" s="164">
        <f t="shared" si="16"/>
        <v>1869439</v>
      </c>
      <c r="F681" s="156" t="s">
        <v>1335</v>
      </c>
    </row>
    <row r="682" spans="1:6" hidden="1" outlineLevel="1">
      <c r="A682" t="s">
        <v>131</v>
      </c>
      <c r="B682" s="168">
        <v>0</v>
      </c>
      <c r="C682" s="144">
        <v>1031252.642</v>
      </c>
      <c r="D682" s="184">
        <v>1386559.2850000001</v>
      </c>
      <c r="E682" s="164">
        <f t="shared" si="16"/>
        <v>2417811.9270000001</v>
      </c>
      <c r="F682" s="156" t="s">
        <v>132</v>
      </c>
    </row>
    <row r="683" spans="1:6" hidden="1" outlineLevel="1">
      <c r="A683" t="s">
        <v>1336</v>
      </c>
      <c r="B683" s="168">
        <v>0</v>
      </c>
      <c r="C683" s="144">
        <v>268606</v>
      </c>
      <c r="D683" s="184">
        <v>487526</v>
      </c>
      <c r="E683" s="164">
        <f t="shared" si="16"/>
        <v>756132</v>
      </c>
      <c r="F683" s="156" t="s">
        <v>1337</v>
      </c>
    </row>
    <row r="684" spans="1:6" hidden="1" outlineLevel="1">
      <c r="A684" t="s">
        <v>1338</v>
      </c>
      <c r="B684" s="168">
        <v>0</v>
      </c>
      <c r="C684" s="144">
        <v>1326068.3</v>
      </c>
      <c r="D684" s="184">
        <v>1484922.9</v>
      </c>
      <c r="E684" s="164">
        <f t="shared" si="16"/>
        <v>2810991.2</v>
      </c>
      <c r="F684" s="156" t="s">
        <v>1339</v>
      </c>
    </row>
    <row r="685" spans="1:6" hidden="1" outlineLevel="1">
      <c r="A685" t="s">
        <v>1340</v>
      </c>
      <c r="B685" s="168">
        <v>0</v>
      </c>
      <c r="C685" s="144">
        <v>1165078</v>
      </c>
      <c r="D685" s="184">
        <v>6042418.7870000005</v>
      </c>
      <c r="E685" s="164">
        <f t="shared" si="16"/>
        <v>7207496.7870000005</v>
      </c>
      <c r="F685" s="156" t="s">
        <v>1341</v>
      </c>
    </row>
    <row r="686" spans="1:6" hidden="1" outlineLevel="1">
      <c r="A686" t="s">
        <v>1342</v>
      </c>
      <c r="B686" s="168">
        <v>0</v>
      </c>
      <c r="C686" s="144">
        <v>0</v>
      </c>
      <c r="D686" s="184">
        <v>60000</v>
      </c>
      <c r="E686" s="164">
        <f t="shared" si="16"/>
        <v>60000</v>
      </c>
      <c r="F686" s="156" t="s">
        <v>1343</v>
      </c>
    </row>
    <row r="687" spans="1:6" hidden="1" outlineLevel="1">
      <c r="A687" t="s">
        <v>1344</v>
      </c>
      <c r="B687" s="168">
        <v>0</v>
      </c>
      <c r="C687" s="144">
        <v>149171.1</v>
      </c>
      <c r="D687" s="184">
        <v>292568.71999999997</v>
      </c>
      <c r="E687" s="164">
        <f t="shared" si="16"/>
        <v>441739.81999999995</v>
      </c>
      <c r="F687" s="156" t="s">
        <v>1345</v>
      </c>
    </row>
    <row r="688" spans="1:6" hidden="1" outlineLevel="1">
      <c r="A688" t="s">
        <v>243</v>
      </c>
      <c r="B688" s="168">
        <v>0</v>
      </c>
      <c r="C688" s="144">
        <v>224363</v>
      </c>
      <c r="D688" s="184">
        <v>210588</v>
      </c>
      <c r="E688" s="164">
        <f t="shared" ref="E688:E703" si="17">SUM(B688:D688)</f>
        <v>434951</v>
      </c>
      <c r="F688" s="156" t="s">
        <v>1346</v>
      </c>
    </row>
    <row r="689" spans="1:6" hidden="1" outlineLevel="1">
      <c r="A689" t="s">
        <v>1347</v>
      </c>
      <c r="B689" s="168">
        <v>0</v>
      </c>
      <c r="C689" s="144">
        <v>464596.64</v>
      </c>
      <c r="D689" s="184">
        <v>439606</v>
      </c>
      <c r="E689" s="164">
        <f t="shared" si="17"/>
        <v>904202.64</v>
      </c>
      <c r="F689" s="156" t="s">
        <v>1348</v>
      </c>
    </row>
    <row r="690" spans="1:6" hidden="1" outlineLevel="1">
      <c r="A690" t="s">
        <v>1349</v>
      </c>
      <c r="B690" s="168">
        <v>0</v>
      </c>
      <c r="C690" s="144">
        <v>152485</v>
      </c>
      <c r="D690" s="184">
        <v>650989</v>
      </c>
      <c r="E690" s="164">
        <f t="shared" si="17"/>
        <v>803474</v>
      </c>
      <c r="F690" s="156" t="s">
        <v>1350</v>
      </c>
    </row>
    <row r="691" spans="1:6" hidden="1" outlineLevel="1">
      <c r="A691" t="s">
        <v>1351</v>
      </c>
      <c r="B691" s="168">
        <v>0</v>
      </c>
      <c r="C691" s="144">
        <v>232743</v>
      </c>
      <c r="D691" s="184">
        <v>80000</v>
      </c>
      <c r="E691" s="164">
        <f t="shared" si="17"/>
        <v>312743</v>
      </c>
      <c r="F691" s="156" t="s">
        <v>1352</v>
      </c>
    </row>
    <row r="692" spans="1:6" hidden="1" outlineLevel="1">
      <c r="A692" t="s">
        <v>1353</v>
      </c>
      <c r="B692" s="168">
        <v>0</v>
      </c>
      <c r="C692" s="144">
        <v>58446</v>
      </c>
      <c r="D692" s="184">
        <v>2361464.7000000002</v>
      </c>
      <c r="E692" s="164">
        <f t="shared" si="17"/>
        <v>2419910.7000000002</v>
      </c>
      <c r="F692" s="156" t="s">
        <v>1354</v>
      </c>
    </row>
    <row r="693" spans="1:6" hidden="1" outlineLevel="1">
      <c r="A693" t="s">
        <v>1355</v>
      </c>
      <c r="B693" s="168">
        <v>0</v>
      </c>
      <c r="C693" s="144">
        <v>23405904</v>
      </c>
      <c r="D693" s="184">
        <v>5848983</v>
      </c>
      <c r="E693" s="164">
        <f t="shared" si="17"/>
        <v>29254887</v>
      </c>
      <c r="F693" s="156" t="s">
        <v>1356</v>
      </c>
    </row>
    <row r="694" spans="1:6" hidden="1" outlineLevel="1">
      <c r="A694" t="s">
        <v>1357</v>
      </c>
      <c r="B694" s="168">
        <v>0</v>
      </c>
      <c r="C694" s="144">
        <v>2751791</v>
      </c>
      <c r="D694" s="184">
        <v>1452598</v>
      </c>
      <c r="E694" s="164">
        <f t="shared" si="17"/>
        <v>4204389</v>
      </c>
      <c r="F694" s="156" t="s">
        <v>1358</v>
      </c>
    </row>
    <row r="695" spans="1:6" hidden="1" outlineLevel="1">
      <c r="A695" t="s">
        <v>422</v>
      </c>
      <c r="B695" s="168">
        <v>0</v>
      </c>
      <c r="C695" s="144">
        <v>55339379</v>
      </c>
      <c r="D695" s="184">
        <v>21020347</v>
      </c>
      <c r="E695" s="164">
        <f t="shared" si="17"/>
        <v>76359726</v>
      </c>
      <c r="F695" s="156" t="s">
        <v>423</v>
      </c>
    </row>
    <row r="696" spans="1:6" hidden="1" outlineLevel="1">
      <c r="A696" t="s">
        <v>384</v>
      </c>
      <c r="B696" s="168">
        <v>0</v>
      </c>
      <c r="C696" s="144">
        <v>631379</v>
      </c>
      <c r="D696" s="184">
        <v>331252</v>
      </c>
      <c r="E696" s="164">
        <f t="shared" si="17"/>
        <v>962631</v>
      </c>
      <c r="F696" s="156" t="s">
        <v>1359</v>
      </c>
    </row>
    <row r="697" spans="1:6" hidden="1" outlineLevel="1">
      <c r="A697" t="s">
        <v>1360</v>
      </c>
      <c r="B697" s="168">
        <v>0</v>
      </c>
      <c r="C697" s="144">
        <v>356480</v>
      </c>
      <c r="D697" s="184">
        <v>419810</v>
      </c>
      <c r="E697" s="164">
        <f t="shared" si="17"/>
        <v>776290</v>
      </c>
      <c r="F697" s="156" t="s">
        <v>1361</v>
      </c>
    </row>
    <row r="698" spans="1:6" hidden="1" outlineLevel="1">
      <c r="A698" t="s">
        <v>1362</v>
      </c>
      <c r="B698" s="168">
        <v>0</v>
      </c>
      <c r="C698" s="144">
        <v>726092</v>
      </c>
      <c r="D698" s="184">
        <v>886984</v>
      </c>
      <c r="E698" s="164">
        <f t="shared" si="17"/>
        <v>1613076</v>
      </c>
      <c r="F698" s="156" t="s">
        <v>1363</v>
      </c>
    </row>
    <row r="699" spans="1:6" hidden="1" outlineLevel="1">
      <c r="A699" t="s">
        <v>93</v>
      </c>
      <c r="B699" s="168">
        <v>0</v>
      </c>
      <c r="C699" s="144">
        <v>0</v>
      </c>
      <c r="D699" s="184">
        <v>195920.78</v>
      </c>
      <c r="E699" s="164">
        <f t="shared" si="17"/>
        <v>195920.78</v>
      </c>
      <c r="F699" s="156" t="s">
        <v>94</v>
      </c>
    </row>
    <row r="700" spans="1:6" hidden="1" outlineLevel="1">
      <c r="A700" t="s">
        <v>1364</v>
      </c>
      <c r="B700" s="168">
        <v>0</v>
      </c>
      <c r="C700" s="144">
        <v>0</v>
      </c>
      <c r="D700" s="184">
        <v>258911322</v>
      </c>
      <c r="E700" s="164">
        <f t="shared" si="17"/>
        <v>258911322</v>
      </c>
      <c r="F700" s="156" t="s">
        <v>1365</v>
      </c>
    </row>
    <row r="701" spans="1:6" hidden="1" outlineLevel="1">
      <c r="A701" t="s">
        <v>1366</v>
      </c>
      <c r="B701" s="168">
        <v>0</v>
      </c>
      <c r="C701" s="144">
        <v>0</v>
      </c>
      <c r="D701" s="184">
        <v>275926210</v>
      </c>
      <c r="E701" s="164">
        <f t="shared" si="17"/>
        <v>275926210</v>
      </c>
      <c r="F701" s="156" t="s">
        <v>1367</v>
      </c>
    </row>
    <row r="702" spans="1:6" hidden="1" outlineLevel="1">
      <c r="A702" t="s">
        <v>1368</v>
      </c>
      <c r="B702" s="168">
        <v>0</v>
      </c>
      <c r="C702" s="144">
        <v>0</v>
      </c>
      <c r="D702" s="184">
        <v>10520615</v>
      </c>
      <c r="E702" s="164">
        <f t="shared" si="17"/>
        <v>10520615</v>
      </c>
      <c r="F702" s="156" t="s">
        <v>1369</v>
      </c>
    </row>
    <row r="703" spans="1:6" hidden="1" outlineLevel="1">
      <c r="A703" t="s">
        <v>824</v>
      </c>
      <c r="B703" s="168">
        <v>0</v>
      </c>
      <c r="C703" s="144">
        <v>58310</v>
      </c>
      <c r="D703" s="184">
        <v>19269</v>
      </c>
      <c r="E703" s="164">
        <f t="shared" si="17"/>
        <v>77579</v>
      </c>
      <c r="F703" s="156" t="s">
        <v>1370</v>
      </c>
    </row>
    <row r="704" spans="1:6" collapsed="1">
      <c r="A704" s="93" t="s">
        <v>1371</v>
      </c>
      <c r="B704" s="177">
        <f>SUM(B705:B827)</f>
        <v>29518156</v>
      </c>
      <c r="C704" s="178">
        <f t="shared" ref="C704:D704" si="18">SUM(C705:C827)</f>
        <v>725561540</v>
      </c>
      <c r="D704" s="178">
        <f t="shared" si="18"/>
        <v>945629157</v>
      </c>
      <c r="E704" s="164">
        <f t="shared" si="2"/>
        <v>1700708853</v>
      </c>
      <c r="F704" s="29"/>
    </row>
    <row r="705" spans="1:6" hidden="1" outlineLevel="1">
      <c r="A705" t="s">
        <v>1372</v>
      </c>
      <c r="B705" s="168"/>
      <c r="C705" s="144">
        <v>433716</v>
      </c>
      <c r="D705" s="144">
        <v>260167</v>
      </c>
      <c r="E705" s="164">
        <f>B705+C705+D705</f>
        <v>693883</v>
      </c>
      <c r="F705" s="155" t="s">
        <v>1373</v>
      </c>
    </row>
    <row r="706" spans="1:6" hidden="1" outlineLevel="1">
      <c r="A706" t="s">
        <v>1374</v>
      </c>
      <c r="B706" s="168"/>
      <c r="C706" s="144">
        <v>991512</v>
      </c>
      <c r="D706" s="144">
        <v>4046216</v>
      </c>
      <c r="E706" s="164">
        <f>B706+C706+D706</f>
        <v>5037728</v>
      </c>
      <c r="F706" s="29" t="s">
        <v>1375</v>
      </c>
    </row>
    <row r="707" spans="1:6" hidden="1" outlineLevel="1">
      <c r="A707" t="s">
        <v>1376</v>
      </c>
      <c r="B707" s="168"/>
      <c r="C707" s="144">
        <v>1008460</v>
      </c>
      <c r="D707" s="144">
        <v>2437776</v>
      </c>
      <c r="E707" s="164">
        <f t="shared" ref="E707:E770" si="19">B707+C707+D707</f>
        <v>3446236</v>
      </c>
      <c r="F707" s="29" t="s">
        <v>1377</v>
      </c>
    </row>
    <row r="708" spans="1:6" hidden="1" outlineLevel="1">
      <c r="A708" t="s">
        <v>1378</v>
      </c>
      <c r="B708" s="168"/>
      <c r="C708" s="144">
        <v>65184</v>
      </c>
      <c r="D708" s="144">
        <v>654041</v>
      </c>
      <c r="E708" s="164">
        <f t="shared" si="19"/>
        <v>719225</v>
      </c>
      <c r="F708" s="29" t="s">
        <v>1379</v>
      </c>
    </row>
    <row r="709" spans="1:6" hidden="1" outlineLevel="1">
      <c r="A709" t="s">
        <v>1380</v>
      </c>
      <c r="B709" s="168"/>
      <c r="C709" s="144">
        <v>101668</v>
      </c>
      <c r="D709" s="144">
        <v>693316</v>
      </c>
      <c r="E709" s="164">
        <f t="shared" si="19"/>
        <v>794984</v>
      </c>
      <c r="F709" s="29" t="s">
        <v>1381</v>
      </c>
    </row>
    <row r="710" spans="1:6" hidden="1" outlineLevel="1">
      <c r="A710" t="s">
        <v>1382</v>
      </c>
      <c r="B710" s="168"/>
      <c r="C710" s="144">
        <v>573079</v>
      </c>
      <c r="D710" s="144">
        <v>6354</v>
      </c>
      <c r="E710" s="164">
        <f t="shared" si="19"/>
        <v>579433</v>
      </c>
      <c r="F710" s="29" t="s">
        <v>1383</v>
      </c>
    </row>
    <row r="711" spans="1:6" hidden="1" outlineLevel="1">
      <c r="A711" t="s">
        <v>1384</v>
      </c>
      <c r="B711" s="168"/>
      <c r="C711" s="144">
        <v>122508</v>
      </c>
      <c r="D711" s="144">
        <v>241650</v>
      </c>
      <c r="E711" s="164">
        <f t="shared" si="19"/>
        <v>364158</v>
      </c>
      <c r="F711" s="29" t="s">
        <v>1385</v>
      </c>
    </row>
    <row r="712" spans="1:6" hidden="1" outlineLevel="1">
      <c r="A712" t="s">
        <v>1386</v>
      </c>
      <c r="B712" s="168"/>
      <c r="C712" s="144">
        <v>3324199</v>
      </c>
      <c r="D712" s="144">
        <v>25244800</v>
      </c>
      <c r="E712" s="164">
        <f t="shared" si="19"/>
        <v>28568999</v>
      </c>
      <c r="F712" s="29" t="s">
        <v>1387</v>
      </c>
    </row>
    <row r="713" spans="1:6" hidden="1" outlineLevel="1">
      <c r="A713" t="s">
        <v>1388</v>
      </c>
      <c r="B713" s="168"/>
      <c r="C713" s="144">
        <v>1743197</v>
      </c>
      <c r="D713" s="144">
        <v>8903219</v>
      </c>
      <c r="E713" s="164">
        <f t="shared" si="19"/>
        <v>10646416</v>
      </c>
      <c r="F713" s="29" t="s">
        <v>1389</v>
      </c>
    </row>
    <row r="714" spans="1:6" hidden="1" outlineLevel="1">
      <c r="A714" t="s">
        <v>1390</v>
      </c>
      <c r="B714" s="168"/>
      <c r="C714" s="144">
        <v>178183</v>
      </c>
      <c r="D714" s="144">
        <v>348558</v>
      </c>
      <c r="E714" s="164">
        <f t="shared" si="19"/>
        <v>526741</v>
      </c>
      <c r="F714" s="29" t="s">
        <v>1391</v>
      </c>
    </row>
    <row r="715" spans="1:6" hidden="1" outlineLevel="1">
      <c r="A715" t="s">
        <v>1392</v>
      </c>
      <c r="B715" s="168"/>
      <c r="C715" s="144">
        <v>21200</v>
      </c>
      <c r="D715" s="144">
        <v>126373</v>
      </c>
      <c r="E715" s="164">
        <f t="shared" si="19"/>
        <v>147573</v>
      </c>
      <c r="F715" s="29" t="s">
        <v>1393</v>
      </c>
    </row>
    <row r="716" spans="1:6" hidden="1" outlineLevel="1">
      <c r="A716" t="s">
        <v>1394</v>
      </c>
      <c r="B716" s="168"/>
      <c r="C716" s="144">
        <v>110235</v>
      </c>
      <c r="D716" s="144">
        <v>103702</v>
      </c>
      <c r="E716" s="164">
        <f t="shared" si="19"/>
        <v>213937</v>
      </c>
      <c r="F716" s="29" t="s">
        <v>1395</v>
      </c>
    </row>
    <row r="717" spans="1:6" hidden="1" outlineLevel="1">
      <c r="A717" t="s">
        <v>1396</v>
      </c>
      <c r="B717" s="168"/>
      <c r="C717" s="144">
        <v>2566994</v>
      </c>
      <c r="D717" s="144">
        <v>7164943</v>
      </c>
      <c r="E717" s="164">
        <f t="shared" si="19"/>
        <v>9731937</v>
      </c>
      <c r="F717" s="29" t="s">
        <v>1397</v>
      </c>
    </row>
    <row r="718" spans="1:6" hidden="1" outlineLevel="1">
      <c r="A718" t="s">
        <v>366</v>
      </c>
      <c r="B718" s="168"/>
      <c r="C718" s="144">
        <v>128497</v>
      </c>
      <c r="D718" s="144">
        <v>639315</v>
      </c>
      <c r="E718" s="164">
        <f t="shared" si="19"/>
        <v>767812</v>
      </c>
      <c r="F718" s="29" t="s">
        <v>367</v>
      </c>
    </row>
    <row r="719" spans="1:6" hidden="1" outlineLevel="1">
      <c r="A719" t="s">
        <v>1398</v>
      </c>
      <c r="B719" s="168">
        <v>2037</v>
      </c>
      <c r="C719" s="144">
        <v>830896</v>
      </c>
      <c r="D719" s="144">
        <v>1375802</v>
      </c>
      <c r="E719" s="164">
        <f t="shared" si="19"/>
        <v>2208735</v>
      </c>
      <c r="F719" s="29" t="s">
        <v>1399</v>
      </c>
    </row>
    <row r="720" spans="1:6" hidden="1" outlineLevel="1">
      <c r="A720" t="s">
        <v>1400</v>
      </c>
      <c r="B720" s="168"/>
      <c r="C720" s="144">
        <v>273603</v>
      </c>
      <c r="D720" s="144">
        <v>839160</v>
      </c>
      <c r="E720" s="164">
        <f t="shared" si="19"/>
        <v>1112763</v>
      </c>
      <c r="F720" s="29" t="s">
        <v>1401</v>
      </c>
    </row>
    <row r="721" spans="1:6" hidden="1" outlineLevel="1">
      <c r="A721" t="s">
        <v>1402</v>
      </c>
      <c r="B721" s="168"/>
      <c r="C721" s="144">
        <v>1386598</v>
      </c>
      <c r="D721" s="144">
        <v>926505</v>
      </c>
      <c r="E721" s="164">
        <f t="shared" si="19"/>
        <v>2313103</v>
      </c>
      <c r="F721" s="29" t="s">
        <v>1403</v>
      </c>
    </row>
    <row r="722" spans="1:6" hidden="1" outlineLevel="1">
      <c r="A722" t="s">
        <v>1404</v>
      </c>
      <c r="B722" s="168">
        <v>67243</v>
      </c>
      <c r="C722" s="144">
        <v>1797313</v>
      </c>
      <c r="D722" s="144">
        <v>19862365</v>
      </c>
      <c r="E722" s="164">
        <f t="shared" si="19"/>
        <v>21726921</v>
      </c>
      <c r="F722" s="29" t="s">
        <v>1405</v>
      </c>
    </row>
    <row r="723" spans="1:6" hidden="1" outlineLevel="1">
      <c r="A723" t="s">
        <v>1267</v>
      </c>
      <c r="B723" s="168"/>
      <c r="C723" s="144">
        <v>488189</v>
      </c>
      <c r="D723" s="144">
        <v>6644196</v>
      </c>
      <c r="E723" s="164">
        <f t="shared" si="19"/>
        <v>7132385</v>
      </c>
      <c r="F723" s="29" t="s">
        <v>1268</v>
      </c>
    </row>
    <row r="724" spans="1:6" hidden="1" outlineLevel="1">
      <c r="A724" t="s">
        <v>1406</v>
      </c>
      <c r="B724" s="168"/>
      <c r="C724" s="144">
        <v>1461674</v>
      </c>
      <c r="D724" s="144">
        <v>1976908</v>
      </c>
      <c r="E724" s="164">
        <f t="shared" si="19"/>
        <v>3438582</v>
      </c>
      <c r="F724" s="29" t="s">
        <v>1407</v>
      </c>
    </row>
    <row r="725" spans="1:6" hidden="1" outlineLevel="1">
      <c r="A725" t="s">
        <v>1408</v>
      </c>
      <c r="B725" s="168"/>
      <c r="C725" s="144">
        <v>32677</v>
      </c>
      <c r="D725" s="144">
        <v>904602</v>
      </c>
      <c r="E725" s="164">
        <f t="shared" si="19"/>
        <v>937279</v>
      </c>
      <c r="F725" s="29" t="s">
        <v>1409</v>
      </c>
    </row>
    <row r="726" spans="1:6" hidden="1" outlineLevel="1">
      <c r="A726" t="s">
        <v>1410</v>
      </c>
      <c r="B726" s="168"/>
      <c r="C726" s="144">
        <v>284807</v>
      </c>
      <c r="D726" s="144">
        <v>366473</v>
      </c>
      <c r="E726" s="164">
        <f t="shared" si="19"/>
        <v>651280</v>
      </c>
      <c r="F726" s="29" t="s">
        <v>1411</v>
      </c>
    </row>
    <row r="727" spans="1:6" hidden="1" outlineLevel="1">
      <c r="A727" t="s">
        <v>1412</v>
      </c>
      <c r="B727" s="168"/>
      <c r="C727" s="144">
        <v>24068</v>
      </c>
      <c r="D727" s="144">
        <v>209125</v>
      </c>
      <c r="E727" s="164">
        <f t="shared" si="19"/>
        <v>233193</v>
      </c>
      <c r="F727" s="29" t="s">
        <v>1413</v>
      </c>
    </row>
    <row r="728" spans="1:6" hidden="1" outlineLevel="1">
      <c r="A728" t="s">
        <v>1414</v>
      </c>
      <c r="B728" s="168"/>
      <c r="C728" s="144">
        <v>16213</v>
      </c>
      <c r="D728" s="144">
        <v>177390</v>
      </c>
      <c r="E728" s="164">
        <f t="shared" si="19"/>
        <v>193603</v>
      </c>
      <c r="F728" s="29" t="s">
        <v>1415</v>
      </c>
    </row>
    <row r="729" spans="1:6" hidden="1" outlineLevel="1">
      <c r="A729" t="s">
        <v>1416</v>
      </c>
      <c r="B729" s="168"/>
      <c r="C729" s="144">
        <v>686791</v>
      </c>
      <c r="D729" s="144">
        <v>4011929</v>
      </c>
      <c r="E729" s="164">
        <f t="shared" si="19"/>
        <v>4698720</v>
      </c>
      <c r="F729" s="29" t="s">
        <v>1417</v>
      </c>
    </row>
    <row r="730" spans="1:6" hidden="1" outlineLevel="1">
      <c r="A730" t="s">
        <v>1418</v>
      </c>
      <c r="B730" s="168"/>
      <c r="C730" s="144">
        <v>40369109</v>
      </c>
      <c r="D730" s="144">
        <v>964311</v>
      </c>
      <c r="E730" s="164">
        <f t="shared" si="19"/>
        <v>41333420</v>
      </c>
      <c r="F730" s="29" t="s">
        <v>1419</v>
      </c>
    </row>
    <row r="731" spans="1:6" hidden="1" outlineLevel="1">
      <c r="A731" t="s">
        <v>1420</v>
      </c>
      <c r="B731" s="168"/>
      <c r="C731" s="144">
        <v>879823</v>
      </c>
      <c r="D731" s="144">
        <v>731199</v>
      </c>
      <c r="E731" s="164">
        <f t="shared" si="19"/>
        <v>1611022</v>
      </c>
      <c r="F731" s="29" t="s">
        <v>1421</v>
      </c>
    </row>
    <row r="732" spans="1:6" hidden="1" outlineLevel="1">
      <c r="A732" t="s">
        <v>1422</v>
      </c>
      <c r="B732" s="168"/>
      <c r="C732" s="144">
        <v>2476389</v>
      </c>
      <c r="D732" s="144">
        <v>1526548</v>
      </c>
      <c r="E732" s="164">
        <f t="shared" si="19"/>
        <v>4002937</v>
      </c>
      <c r="F732" s="29" t="s">
        <v>1423</v>
      </c>
    </row>
    <row r="733" spans="1:6" hidden="1" outlineLevel="1">
      <c r="A733" t="s">
        <v>1424</v>
      </c>
      <c r="B733" s="168"/>
      <c r="C733" s="144">
        <v>163611</v>
      </c>
      <c r="D733" s="144">
        <v>119393</v>
      </c>
      <c r="E733" s="164">
        <f t="shared" si="19"/>
        <v>283004</v>
      </c>
      <c r="F733" s="29" t="s">
        <v>1425</v>
      </c>
    </row>
    <row r="734" spans="1:6" hidden="1" outlineLevel="1">
      <c r="A734" t="s">
        <v>1426</v>
      </c>
      <c r="B734" s="168"/>
      <c r="C734" s="144">
        <v>160262</v>
      </c>
      <c r="D734" s="144">
        <v>396164</v>
      </c>
      <c r="E734" s="164">
        <f t="shared" si="19"/>
        <v>556426</v>
      </c>
      <c r="F734" s="29" t="s">
        <v>1427</v>
      </c>
    </row>
    <row r="735" spans="1:6" hidden="1" outlineLevel="1">
      <c r="A735" t="s">
        <v>1428</v>
      </c>
      <c r="B735" s="168">
        <v>1938974</v>
      </c>
      <c r="C735" s="144">
        <v>2595055</v>
      </c>
      <c r="D735" s="144">
        <v>3798629</v>
      </c>
      <c r="E735" s="164">
        <f t="shared" si="19"/>
        <v>8332658</v>
      </c>
      <c r="F735" s="29" t="s">
        <v>1429</v>
      </c>
    </row>
    <row r="736" spans="1:6" hidden="1" outlineLevel="1">
      <c r="A736" t="s">
        <v>1430</v>
      </c>
      <c r="B736" s="168">
        <v>2400</v>
      </c>
      <c r="C736" s="144">
        <v>84586</v>
      </c>
      <c r="D736" s="144"/>
      <c r="E736" s="164">
        <f t="shared" si="19"/>
        <v>86986</v>
      </c>
      <c r="F736" s="29" t="s">
        <v>1431</v>
      </c>
    </row>
    <row r="737" spans="1:6" hidden="1" outlineLevel="1">
      <c r="A737" t="s">
        <v>1432</v>
      </c>
      <c r="B737" s="168"/>
      <c r="C737" s="144">
        <v>4156483</v>
      </c>
      <c r="D737" s="144">
        <v>370144</v>
      </c>
      <c r="E737" s="164">
        <f t="shared" si="19"/>
        <v>4526627</v>
      </c>
      <c r="F737" s="29" t="s">
        <v>1433</v>
      </c>
    </row>
    <row r="738" spans="1:6" hidden="1" outlineLevel="1">
      <c r="A738" t="s">
        <v>1434</v>
      </c>
      <c r="B738" s="168"/>
      <c r="C738" s="144">
        <v>2155191</v>
      </c>
      <c r="D738" s="144">
        <v>115967508</v>
      </c>
      <c r="E738" s="164">
        <f t="shared" si="19"/>
        <v>118122699</v>
      </c>
      <c r="F738" s="29" t="s">
        <v>1435</v>
      </c>
    </row>
    <row r="739" spans="1:6" hidden="1" outlineLevel="1">
      <c r="A739" t="s">
        <v>1436</v>
      </c>
      <c r="B739" s="168"/>
      <c r="C739" s="144"/>
      <c r="D739" s="144">
        <v>166707</v>
      </c>
      <c r="E739" s="164">
        <f t="shared" si="19"/>
        <v>166707</v>
      </c>
      <c r="F739" s="29" t="s">
        <v>1437</v>
      </c>
    </row>
    <row r="740" spans="1:6" hidden="1" outlineLevel="1">
      <c r="A740" t="s">
        <v>93</v>
      </c>
      <c r="B740" s="168"/>
      <c r="C740" s="144"/>
      <c r="D740" s="144">
        <v>400000</v>
      </c>
      <c r="E740" s="164">
        <f t="shared" si="19"/>
        <v>400000</v>
      </c>
      <c r="F740" s="29" t="s">
        <v>94</v>
      </c>
    </row>
    <row r="741" spans="1:6" hidden="1" outlineLevel="1">
      <c r="A741" t="s">
        <v>1438</v>
      </c>
      <c r="B741" s="168"/>
      <c r="C741" s="144">
        <v>2103131</v>
      </c>
      <c r="D741" s="144">
        <v>1681476</v>
      </c>
      <c r="E741" s="164">
        <f t="shared" si="19"/>
        <v>3784607</v>
      </c>
      <c r="F741" s="29" t="s">
        <v>1439</v>
      </c>
    </row>
    <row r="742" spans="1:6" hidden="1" outlineLevel="1">
      <c r="A742" t="s">
        <v>1440</v>
      </c>
      <c r="B742" s="168"/>
      <c r="C742" s="144">
        <v>476229</v>
      </c>
      <c r="D742" s="144">
        <v>1544899</v>
      </c>
      <c r="E742" s="164">
        <f t="shared" si="19"/>
        <v>2021128</v>
      </c>
      <c r="F742" s="29" t="s">
        <v>1441</v>
      </c>
    </row>
    <row r="743" spans="1:6" hidden="1" outlineLevel="1">
      <c r="A743" t="s">
        <v>1442</v>
      </c>
      <c r="B743" s="168"/>
      <c r="C743" s="144">
        <v>39254</v>
      </c>
      <c r="D743" s="144"/>
      <c r="E743" s="164">
        <f t="shared" si="19"/>
        <v>39254</v>
      </c>
      <c r="F743" s="29" t="s">
        <v>1443</v>
      </c>
    </row>
    <row r="744" spans="1:6" hidden="1" outlineLevel="1">
      <c r="A744" t="s">
        <v>452</v>
      </c>
      <c r="B744" s="168"/>
      <c r="C744" s="144">
        <v>4764370</v>
      </c>
      <c r="D744" s="144">
        <v>46140338</v>
      </c>
      <c r="E744" s="164">
        <f t="shared" si="19"/>
        <v>50904708</v>
      </c>
      <c r="F744" s="29" t="s">
        <v>453</v>
      </c>
    </row>
    <row r="745" spans="1:6" hidden="1" outlineLevel="1">
      <c r="A745" t="s">
        <v>1444</v>
      </c>
      <c r="B745" s="168"/>
      <c r="C745" s="144">
        <v>471932</v>
      </c>
      <c r="D745" s="144">
        <v>700903</v>
      </c>
      <c r="E745" s="164">
        <f t="shared" si="19"/>
        <v>1172835</v>
      </c>
      <c r="F745" s="29" t="s">
        <v>1445</v>
      </c>
    </row>
    <row r="746" spans="1:6" hidden="1" outlineLevel="1">
      <c r="A746" t="s">
        <v>1446</v>
      </c>
      <c r="B746" s="168"/>
      <c r="C746" s="144">
        <v>262961</v>
      </c>
      <c r="D746" s="144">
        <v>5568570</v>
      </c>
      <c r="E746" s="164">
        <f t="shared" si="19"/>
        <v>5831531</v>
      </c>
      <c r="F746" s="29" t="s">
        <v>1447</v>
      </c>
    </row>
    <row r="747" spans="1:6" hidden="1" outlineLevel="1">
      <c r="A747" t="s">
        <v>1448</v>
      </c>
      <c r="B747" s="168"/>
      <c r="C747" s="144">
        <v>834382</v>
      </c>
      <c r="D747" s="144">
        <v>6408663</v>
      </c>
      <c r="E747" s="164">
        <f t="shared" si="19"/>
        <v>7243045</v>
      </c>
      <c r="F747" s="29" t="s">
        <v>1449</v>
      </c>
    </row>
    <row r="748" spans="1:6" hidden="1" outlineLevel="1">
      <c r="A748" t="s">
        <v>1450</v>
      </c>
      <c r="B748" s="168"/>
      <c r="C748" s="144">
        <v>38156</v>
      </c>
      <c r="D748" s="144">
        <v>152172</v>
      </c>
      <c r="E748" s="164">
        <f t="shared" si="19"/>
        <v>190328</v>
      </c>
      <c r="F748" s="29" t="s">
        <v>1451</v>
      </c>
    </row>
    <row r="749" spans="1:6" hidden="1" outlineLevel="1">
      <c r="A749" t="s">
        <v>1452</v>
      </c>
      <c r="B749" s="168"/>
      <c r="C749" s="144">
        <v>261186</v>
      </c>
      <c r="D749" s="144">
        <v>434603</v>
      </c>
      <c r="E749" s="164">
        <f t="shared" si="19"/>
        <v>695789</v>
      </c>
      <c r="F749" s="29" t="s">
        <v>1453</v>
      </c>
    </row>
    <row r="750" spans="1:6" hidden="1" outlineLevel="1">
      <c r="A750" t="s">
        <v>1454</v>
      </c>
      <c r="B750" s="168"/>
      <c r="C750" s="144">
        <v>5569872</v>
      </c>
      <c r="D750" s="144">
        <v>12057670</v>
      </c>
      <c r="E750" s="164">
        <f t="shared" si="19"/>
        <v>17627542</v>
      </c>
      <c r="F750" s="29" t="s">
        <v>1455</v>
      </c>
    </row>
    <row r="751" spans="1:6" hidden="1" outlineLevel="1">
      <c r="A751" t="s">
        <v>1456</v>
      </c>
      <c r="B751" s="168"/>
      <c r="C751" s="144">
        <v>103626</v>
      </c>
      <c r="D751" s="144">
        <v>892161</v>
      </c>
      <c r="E751" s="164">
        <f t="shared" si="19"/>
        <v>995787</v>
      </c>
      <c r="F751" s="29" t="s">
        <v>1457</v>
      </c>
    </row>
    <row r="752" spans="1:6" hidden="1" outlineLevel="1">
      <c r="A752" t="s">
        <v>1458</v>
      </c>
      <c r="B752" s="168"/>
      <c r="C752" s="144">
        <v>1331870</v>
      </c>
      <c r="D752" s="144">
        <v>1453293</v>
      </c>
      <c r="E752" s="164">
        <f t="shared" si="19"/>
        <v>2785163</v>
      </c>
      <c r="F752" s="29" t="s">
        <v>1459</v>
      </c>
    </row>
    <row r="753" spans="1:6" hidden="1" outlineLevel="1">
      <c r="A753" t="s">
        <v>1460</v>
      </c>
      <c r="B753" s="168"/>
      <c r="C753" s="144">
        <v>279314</v>
      </c>
      <c r="D753" s="144">
        <v>1746859</v>
      </c>
      <c r="E753" s="164">
        <f t="shared" si="19"/>
        <v>2026173</v>
      </c>
      <c r="F753" s="29" t="s">
        <v>1461</v>
      </c>
    </row>
    <row r="754" spans="1:6" hidden="1" outlineLevel="1">
      <c r="A754" t="s">
        <v>1462</v>
      </c>
      <c r="B754" s="168"/>
      <c r="C754" s="144">
        <v>464282</v>
      </c>
      <c r="D754" s="144">
        <v>1683211</v>
      </c>
      <c r="E754" s="164">
        <f t="shared" si="19"/>
        <v>2147493</v>
      </c>
      <c r="F754" s="29" t="s">
        <v>1463</v>
      </c>
    </row>
    <row r="755" spans="1:6" hidden="1" outlineLevel="1">
      <c r="A755" t="s">
        <v>1464</v>
      </c>
      <c r="B755" s="168"/>
      <c r="C755" s="144">
        <v>99411</v>
      </c>
      <c r="D755" s="144">
        <v>200000</v>
      </c>
      <c r="E755" s="164">
        <f t="shared" si="19"/>
        <v>299411</v>
      </c>
      <c r="F755" s="29" t="s">
        <v>1465</v>
      </c>
    </row>
    <row r="756" spans="1:6" hidden="1" outlineLevel="1">
      <c r="A756" t="s">
        <v>1466</v>
      </c>
      <c r="B756" s="168"/>
      <c r="C756" s="144">
        <v>1481223</v>
      </c>
      <c r="D756" s="144">
        <v>2081472</v>
      </c>
      <c r="E756" s="164">
        <f t="shared" si="19"/>
        <v>3562695</v>
      </c>
      <c r="F756" s="29" t="s">
        <v>1467</v>
      </c>
    </row>
    <row r="757" spans="1:6" hidden="1" outlineLevel="1">
      <c r="A757" t="s">
        <v>1468</v>
      </c>
      <c r="B757" s="168"/>
      <c r="C757" s="144"/>
      <c r="D757" s="144">
        <v>19690</v>
      </c>
      <c r="E757" s="164">
        <f t="shared" si="19"/>
        <v>19690</v>
      </c>
      <c r="F757" s="29" t="s">
        <v>1469</v>
      </c>
    </row>
    <row r="758" spans="1:6" hidden="1" outlineLevel="1">
      <c r="A758" t="s">
        <v>1470</v>
      </c>
      <c r="B758" s="168"/>
      <c r="C758" s="144">
        <v>9777</v>
      </c>
      <c r="D758" s="144">
        <v>879872</v>
      </c>
      <c r="E758" s="164">
        <f t="shared" si="19"/>
        <v>889649</v>
      </c>
      <c r="F758" s="29" t="s">
        <v>1471</v>
      </c>
    </row>
    <row r="759" spans="1:6" hidden="1" outlineLevel="1">
      <c r="A759" t="s">
        <v>1472</v>
      </c>
      <c r="B759" s="168"/>
      <c r="C759" s="144"/>
      <c r="D759" s="144">
        <v>99367</v>
      </c>
      <c r="E759" s="164">
        <f t="shared" si="19"/>
        <v>99367</v>
      </c>
      <c r="F759" s="29" t="s">
        <v>1473</v>
      </c>
    </row>
    <row r="760" spans="1:6" hidden="1" outlineLevel="1">
      <c r="A760" t="s">
        <v>1474</v>
      </c>
      <c r="B760" s="168"/>
      <c r="C760" s="144">
        <v>419726</v>
      </c>
      <c r="D760" s="144">
        <v>763228</v>
      </c>
      <c r="E760" s="164">
        <f t="shared" si="19"/>
        <v>1182954</v>
      </c>
      <c r="F760" s="29" t="s">
        <v>1475</v>
      </c>
    </row>
    <row r="761" spans="1:6" hidden="1" outlineLevel="1">
      <c r="A761" t="s">
        <v>1476</v>
      </c>
      <c r="B761" s="168"/>
      <c r="C761" s="144"/>
      <c r="D761" s="144">
        <v>389520</v>
      </c>
      <c r="E761" s="164">
        <f t="shared" si="19"/>
        <v>389520</v>
      </c>
      <c r="F761" s="29" t="s">
        <v>1477</v>
      </c>
    </row>
    <row r="762" spans="1:6" hidden="1" outlineLevel="1">
      <c r="A762" t="s">
        <v>1478</v>
      </c>
      <c r="B762" s="168"/>
      <c r="C762" s="144">
        <v>1495122</v>
      </c>
      <c r="D762" s="144">
        <v>473762</v>
      </c>
      <c r="E762" s="164">
        <f t="shared" si="19"/>
        <v>1968884</v>
      </c>
      <c r="F762" s="29" t="s">
        <v>1479</v>
      </c>
    </row>
    <row r="763" spans="1:6" hidden="1" outlineLevel="1">
      <c r="A763" t="s">
        <v>1480</v>
      </c>
      <c r="B763" s="168"/>
      <c r="C763" s="144">
        <v>17726434</v>
      </c>
      <c r="D763" s="144">
        <v>90409962</v>
      </c>
      <c r="E763" s="164">
        <f t="shared" si="19"/>
        <v>108136396</v>
      </c>
      <c r="F763" s="29" t="s">
        <v>1481</v>
      </c>
    </row>
    <row r="764" spans="1:6" hidden="1" outlineLevel="1">
      <c r="A764" t="s">
        <v>1482</v>
      </c>
      <c r="B764" s="168">
        <v>29450</v>
      </c>
      <c r="C764" s="144"/>
      <c r="D764" s="144">
        <v>61159</v>
      </c>
      <c r="E764" s="164">
        <f t="shared" si="19"/>
        <v>90609</v>
      </c>
      <c r="F764" s="29" t="s">
        <v>1483</v>
      </c>
    </row>
    <row r="765" spans="1:6" hidden="1" outlineLevel="1">
      <c r="A765" t="s">
        <v>1484</v>
      </c>
      <c r="B765" s="168"/>
      <c r="C765" s="144">
        <v>56176</v>
      </c>
      <c r="D765" s="144">
        <v>462286</v>
      </c>
      <c r="E765" s="164">
        <f t="shared" si="19"/>
        <v>518462</v>
      </c>
      <c r="F765" s="29" t="s">
        <v>1485</v>
      </c>
    </row>
    <row r="766" spans="1:6" hidden="1" outlineLevel="1">
      <c r="A766" t="s">
        <v>1486</v>
      </c>
      <c r="B766" s="168"/>
      <c r="C766" s="144">
        <v>546269</v>
      </c>
      <c r="D766" s="144">
        <v>689463</v>
      </c>
      <c r="E766" s="164">
        <f t="shared" si="19"/>
        <v>1235732</v>
      </c>
      <c r="F766" s="29" t="s">
        <v>1487</v>
      </c>
    </row>
    <row r="767" spans="1:6" hidden="1" outlineLevel="1">
      <c r="A767" t="s">
        <v>1488</v>
      </c>
      <c r="B767" s="168"/>
      <c r="C767" s="144"/>
      <c r="D767" s="144">
        <v>925382</v>
      </c>
      <c r="E767" s="164">
        <f t="shared" si="19"/>
        <v>925382</v>
      </c>
      <c r="F767" s="29" t="s">
        <v>1489</v>
      </c>
    </row>
    <row r="768" spans="1:6" hidden="1" outlineLevel="1">
      <c r="A768" t="s">
        <v>1490</v>
      </c>
      <c r="B768" s="168"/>
      <c r="C768" s="144">
        <v>16311075</v>
      </c>
      <c r="D768" s="144">
        <v>71143328</v>
      </c>
      <c r="E768" s="164">
        <f t="shared" si="19"/>
        <v>87454403</v>
      </c>
      <c r="F768" s="29" t="s">
        <v>1491</v>
      </c>
    </row>
    <row r="769" spans="1:6" hidden="1" outlineLevel="1">
      <c r="A769" t="s">
        <v>1492</v>
      </c>
      <c r="B769" s="168"/>
      <c r="C769" s="144">
        <v>3791740</v>
      </c>
      <c r="D769" s="144">
        <v>2094323</v>
      </c>
      <c r="E769" s="164">
        <f t="shared" si="19"/>
        <v>5886063</v>
      </c>
      <c r="F769" s="29" t="s">
        <v>1493</v>
      </c>
    </row>
    <row r="770" spans="1:6" hidden="1" outlineLevel="1">
      <c r="A770" t="s">
        <v>1494</v>
      </c>
      <c r="B770" s="168"/>
      <c r="C770" s="144">
        <v>250921</v>
      </c>
      <c r="D770" s="144">
        <v>2872321</v>
      </c>
      <c r="E770" s="164">
        <f t="shared" si="19"/>
        <v>3123242</v>
      </c>
      <c r="F770" s="29" t="s">
        <v>1495</v>
      </c>
    </row>
    <row r="771" spans="1:6" hidden="1" outlineLevel="1">
      <c r="A771" t="s">
        <v>1496</v>
      </c>
      <c r="B771" s="168"/>
      <c r="C771" s="144">
        <v>526840</v>
      </c>
      <c r="D771" s="144">
        <v>5612444</v>
      </c>
      <c r="E771" s="164">
        <f t="shared" ref="E771:E827" si="20">B771+C771+D771</f>
        <v>6139284</v>
      </c>
      <c r="F771" s="29" t="s">
        <v>1497</v>
      </c>
    </row>
    <row r="772" spans="1:6" hidden="1" outlineLevel="1">
      <c r="A772" t="s">
        <v>1498</v>
      </c>
      <c r="B772" s="168">
        <v>73895</v>
      </c>
      <c r="C772" s="144">
        <v>43548181</v>
      </c>
      <c r="D772" s="144">
        <v>283568660</v>
      </c>
      <c r="E772" s="164">
        <f t="shared" si="20"/>
        <v>327190736</v>
      </c>
      <c r="F772" s="29" t="s">
        <v>1499</v>
      </c>
    </row>
    <row r="773" spans="1:6" hidden="1" outlineLevel="1">
      <c r="A773" t="s">
        <v>1500</v>
      </c>
      <c r="B773" s="168"/>
      <c r="C773" s="144">
        <v>385872</v>
      </c>
      <c r="D773" s="144">
        <v>1210345</v>
      </c>
      <c r="E773" s="164">
        <f t="shared" si="20"/>
        <v>1596217</v>
      </c>
      <c r="F773" s="29" t="s">
        <v>1501</v>
      </c>
    </row>
    <row r="774" spans="1:6" hidden="1" outlineLevel="1">
      <c r="A774" t="s">
        <v>1502</v>
      </c>
      <c r="B774" s="168"/>
      <c r="C774" s="144">
        <v>661622</v>
      </c>
      <c r="D774" s="144">
        <v>400189</v>
      </c>
      <c r="E774" s="164">
        <f t="shared" si="20"/>
        <v>1061811</v>
      </c>
      <c r="F774" s="29" t="s">
        <v>1503</v>
      </c>
    </row>
    <row r="775" spans="1:6" hidden="1" outlineLevel="1">
      <c r="A775" t="s">
        <v>1504</v>
      </c>
      <c r="B775" s="168"/>
      <c r="C775" s="144">
        <v>1108382</v>
      </c>
      <c r="D775" s="144">
        <v>158174</v>
      </c>
      <c r="E775" s="164">
        <f t="shared" si="20"/>
        <v>1266556</v>
      </c>
      <c r="F775" s="29" t="s">
        <v>1505</v>
      </c>
    </row>
    <row r="776" spans="1:6" hidden="1" outlineLevel="1">
      <c r="A776" t="s">
        <v>1506</v>
      </c>
      <c r="B776" s="168"/>
      <c r="C776" s="144">
        <v>787271</v>
      </c>
      <c r="D776" s="144">
        <v>2446710</v>
      </c>
      <c r="E776" s="164">
        <f t="shared" si="20"/>
        <v>3233981</v>
      </c>
      <c r="F776" s="29" t="s">
        <v>1507</v>
      </c>
    </row>
    <row r="777" spans="1:6" hidden="1" outlineLevel="1">
      <c r="A777" t="s">
        <v>1508</v>
      </c>
      <c r="B777" s="168"/>
      <c r="C777" s="144">
        <v>142990</v>
      </c>
      <c r="D777" s="144">
        <v>474815</v>
      </c>
      <c r="E777" s="164">
        <f t="shared" si="20"/>
        <v>617805</v>
      </c>
      <c r="F777" s="29" t="s">
        <v>1509</v>
      </c>
    </row>
    <row r="778" spans="1:6" hidden="1" outlineLevel="1">
      <c r="A778" t="s">
        <v>1510</v>
      </c>
      <c r="B778" s="168"/>
      <c r="C778" s="144">
        <v>563739</v>
      </c>
      <c r="D778" s="144">
        <v>7515131</v>
      </c>
      <c r="E778" s="164">
        <f t="shared" si="20"/>
        <v>8078870</v>
      </c>
      <c r="F778" s="29" t="s">
        <v>1511</v>
      </c>
    </row>
    <row r="779" spans="1:6" hidden="1" outlineLevel="1">
      <c r="A779" t="s">
        <v>1512</v>
      </c>
      <c r="B779" s="168"/>
      <c r="C779" s="144">
        <v>370005</v>
      </c>
      <c r="D779" s="144">
        <v>275442</v>
      </c>
      <c r="E779" s="164">
        <f t="shared" si="20"/>
        <v>645447</v>
      </c>
      <c r="F779" s="29" t="s">
        <v>1513</v>
      </c>
    </row>
    <row r="780" spans="1:6" hidden="1" outlineLevel="1">
      <c r="A780" t="s">
        <v>1514</v>
      </c>
      <c r="B780" s="168"/>
      <c r="C780" s="144">
        <v>1548670</v>
      </c>
      <c r="D780" s="144">
        <v>553829</v>
      </c>
      <c r="E780" s="164">
        <f t="shared" si="20"/>
        <v>2102499</v>
      </c>
      <c r="F780" s="29" t="s">
        <v>1515</v>
      </c>
    </row>
    <row r="781" spans="1:6" hidden="1" outlineLevel="1">
      <c r="A781" t="s">
        <v>1516</v>
      </c>
      <c r="B781" s="168"/>
      <c r="C781" s="144">
        <v>38340450</v>
      </c>
      <c r="D781" s="144"/>
      <c r="E781" s="164">
        <f t="shared" si="20"/>
        <v>38340450</v>
      </c>
      <c r="F781" s="29" t="s">
        <v>1517</v>
      </c>
    </row>
    <row r="782" spans="1:6" hidden="1" outlineLevel="1">
      <c r="A782" t="s">
        <v>1518</v>
      </c>
      <c r="B782" s="168"/>
      <c r="C782" s="144">
        <v>22785</v>
      </c>
      <c r="D782" s="144"/>
      <c r="E782" s="164">
        <f t="shared" si="20"/>
        <v>22785</v>
      </c>
      <c r="F782" s="29" t="s">
        <v>1519</v>
      </c>
    </row>
    <row r="783" spans="1:6" hidden="1" outlineLevel="1">
      <c r="A783" t="s">
        <v>1520</v>
      </c>
      <c r="B783" s="168"/>
      <c r="C783" s="144">
        <v>22291</v>
      </c>
      <c r="D783" s="144"/>
      <c r="E783" s="164">
        <f t="shared" si="20"/>
        <v>22291</v>
      </c>
      <c r="F783" s="29" t="s">
        <v>1521</v>
      </c>
    </row>
    <row r="784" spans="1:6" hidden="1" outlineLevel="1">
      <c r="A784" t="s">
        <v>1522</v>
      </c>
      <c r="B784" s="168"/>
      <c r="C784" s="144">
        <v>2905</v>
      </c>
      <c r="D784" s="144">
        <v>6075536</v>
      </c>
      <c r="E784" s="164">
        <f t="shared" si="20"/>
        <v>6078441</v>
      </c>
      <c r="F784" s="29" t="s">
        <v>1523</v>
      </c>
    </row>
    <row r="785" spans="1:6" hidden="1" outlineLevel="1">
      <c r="A785" t="s">
        <v>1524</v>
      </c>
      <c r="B785" s="168"/>
      <c r="C785" s="144">
        <v>576828</v>
      </c>
      <c r="D785" s="144">
        <v>1875736</v>
      </c>
      <c r="E785" s="164">
        <f t="shared" si="20"/>
        <v>2452564</v>
      </c>
      <c r="F785" s="29" t="s">
        <v>1525</v>
      </c>
    </row>
    <row r="786" spans="1:6" hidden="1" outlineLevel="1">
      <c r="A786" t="s">
        <v>1526</v>
      </c>
      <c r="B786" s="168"/>
      <c r="C786" s="144">
        <v>235555</v>
      </c>
      <c r="D786" s="144">
        <v>200000</v>
      </c>
      <c r="E786" s="164">
        <f t="shared" si="20"/>
        <v>435555</v>
      </c>
      <c r="F786" s="29" t="s">
        <v>1527</v>
      </c>
    </row>
    <row r="787" spans="1:6" hidden="1" outlineLevel="1">
      <c r="A787" t="s">
        <v>1528</v>
      </c>
      <c r="B787" s="168"/>
      <c r="C787" s="144">
        <v>14930</v>
      </c>
      <c r="D787" s="144">
        <v>28670</v>
      </c>
      <c r="E787" s="164">
        <f t="shared" si="20"/>
        <v>43600</v>
      </c>
      <c r="F787" s="29" t="s">
        <v>1529</v>
      </c>
    </row>
    <row r="788" spans="1:6" hidden="1" outlineLevel="1">
      <c r="A788" t="s">
        <v>1530</v>
      </c>
      <c r="B788" s="168"/>
      <c r="C788" s="144">
        <v>1956789</v>
      </c>
      <c r="D788" s="144">
        <v>1496936</v>
      </c>
      <c r="E788" s="164">
        <f t="shared" si="20"/>
        <v>3453725</v>
      </c>
      <c r="F788" s="29" t="s">
        <v>1531</v>
      </c>
    </row>
    <row r="789" spans="1:6" hidden="1" outlineLevel="1">
      <c r="A789" t="s">
        <v>1532</v>
      </c>
      <c r="B789" s="168">
        <v>265905</v>
      </c>
      <c r="C789" s="144">
        <v>901957</v>
      </c>
      <c r="D789" s="144">
        <v>2563840</v>
      </c>
      <c r="E789" s="164">
        <f t="shared" si="20"/>
        <v>3731702</v>
      </c>
      <c r="F789" s="29" t="s">
        <v>1533</v>
      </c>
    </row>
    <row r="790" spans="1:6" hidden="1" outlineLevel="1">
      <c r="A790" t="s">
        <v>1534</v>
      </c>
      <c r="B790" s="168"/>
      <c r="C790" s="144">
        <v>3360270</v>
      </c>
      <c r="D790" s="144">
        <v>1499003</v>
      </c>
      <c r="E790" s="164">
        <f t="shared" si="20"/>
        <v>4859273</v>
      </c>
      <c r="F790" s="29" t="s">
        <v>1535</v>
      </c>
    </row>
    <row r="791" spans="1:6" hidden="1" outlineLevel="1">
      <c r="A791" t="s">
        <v>1536</v>
      </c>
      <c r="B791" s="168"/>
      <c r="C791" s="144">
        <v>674041</v>
      </c>
      <c r="D791" s="144">
        <v>4919438</v>
      </c>
      <c r="E791" s="164">
        <f t="shared" si="20"/>
        <v>5593479</v>
      </c>
      <c r="F791" s="29" t="s">
        <v>1537</v>
      </c>
    </row>
    <row r="792" spans="1:6" hidden="1" outlineLevel="1">
      <c r="A792" t="s">
        <v>1538</v>
      </c>
      <c r="B792" s="168"/>
      <c r="C792" s="144">
        <v>11113081</v>
      </c>
      <c r="D792" s="144">
        <v>23693423</v>
      </c>
      <c r="E792" s="164">
        <f t="shared" si="20"/>
        <v>34806504</v>
      </c>
      <c r="F792" s="29" t="s">
        <v>1539</v>
      </c>
    </row>
    <row r="793" spans="1:6" hidden="1" outlineLevel="1">
      <c r="A793" t="s">
        <v>1540</v>
      </c>
      <c r="B793" s="168"/>
      <c r="C793" s="144">
        <v>206477</v>
      </c>
      <c r="D793" s="144">
        <v>1065193</v>
      </c>
      <c r="E793" s="164">
        <f t="shared" si="20"/>
        <v>1271670</v>
      </c>
      <c r="F793" s="29" t="s">
        <v>1541</v>
      </c>
    </row>
    <row r="794" spans="1:6" hidden="1" outlineLevel="1">
      <c r="A794" t="s">
        <v>1542</v>
      </c>
      <c r="B794" s="168"/>
      <c r="C794" s="144"/>
      <c r="D794" s="144">
        <v>905213</v>
      </c>
      <c r="E794" s="164">
        <f t="shared" si="20"/>
        <v>905213</v>
      </c>
      <c r="F794" s="29" t="s">
        <v>1543</v>
      </c>
    </row>
    <row r="795" spans="1:6" hidden="1" outlineLevel="1">
      <c r="A795" t="s">
        <v>1544</v>
      </c>
      <c r="B795" s="168">
        <v>47053</v>
      </c>
      <c r="C795" s="144">
        <v>2124536</v>
      </c>
      <c r="D795" s="144">
        <v>3636834</v>
      </c>
      <c r="E795" s="164">
        <f t="shared" si="20"/>
        <v>5808423</v>
      </c>
      <c r="F795" s="29" t="s">
        <v>1545</v>
      </c>
    </row>
    <row r="796" spans="1:6" hidden="1" outlineLevel="1">
      <c r="A796" t="s">
        <v>1546</v>
      </c>
      <c r="B796" s="168"/>
      <c r="C796" s="144">
        <v>141963</v>
      </c>
      <c r="D796" s="144">
        <v>57149</v>
      </c>
      <c r="E796" s="164">
        <f t="shared" si="20"/>
        <v>199112</v>
      </c>
      <c r="F796" s="29" t="s">
        <v>1547</v>
      </c>
    </row>
    <row r="797" spans="1:6" hidden="1" outlineLevel="1">
      <c r="A797" t="s">
        <v>1548</v>
      </c>
      <c r="B797" s="168"/>
      <c r="C797" s="144">
        <v>1383673</v>
      </c>
      <c r="D797" s="144">
        <v>3926020</v>
      </c>
      <c r="E797" s="164">
        <f t="shared" si="20"/>
        <v>5309693</v>
      </c>
      <c r="F797" s="29" t="s">
        <v>1549</v>
      </c>
    </row>
    <row r="798" spans="1:6" hidden="1" outlineLevel="1">
      <c r="A798" t="s">
        <v>1550</v>
      </c>
      <c r="B798" s="168"/>
      <c r="C798" s="144"/>
      <c r="D798" s="144">
        <v>5000</v>
      </c>
      <c r="E798" s="164">
        <f t="shared" si="20"/>
        <v>5000</v>
      </c>
      <c r="F798" s="29" t="s">
        <v>1551</v>
      </c>
    </row>
    <row r="799" spans="1:6" hidden="1" outlineLevel="1">
      <c r="A799" t="s">
        <v>1552</v>
      </c>
      <c r="B799" s="168"/>
      <c r="C799" s="144">
        <v>89407</v>
      </c>
      <c r="D799" s="144">
        <v>225123</v>
      </c>
      <c r="E799" s="164">
        <f t="shared" si="20"/>
        <v>314530</v>
      </c>
      <c r="F799" s="29" t="s">
        <v>1553</v>
      </c>
    </row>
    <row r="800" spans="1:6" hidden="1" outlineLevel="1">
      <c r="A800" t="s">
        <v>1554</v>
      </c>
      <c r="B800" s="168"/>
      <c r="C800" s="144">
        <v>496928</v>
      </c>
      <c r="D800" s="144">
        <v>27861368</v>
      </c>
      <c r="E800" s="164">
        <f t="shared" si="20"/>
        <v>28358296</v>
      </c>
      <c r="F800" s="29" t="s">
        <v>1555</v>
      </c>
    </row>
    <row r="801" spans="1:6" hidden="1" outlineLevel="1">
      <c r="A801" t="s">
        <v>1556</v>
      </c>
      <c r="B801" s="168">
        <v>1003870</v>
      </c>
      <c r="C801" s="144">
        <v>2626765</v>
      </c>
      <c r="D801" s="144">
        <v>11175019</v>
      </c>
      <c r="E801" s="164">
        <f t="shared" si="20"/>
        <v>14805654</v>
      </c>
      <c r="F801" s="29" t="s">
        <v>1557</v>
      </c>
    </row>
    <row r="802" spans="1:6" hidden="1" outlineLevel="1">
      <c r="A802" t="s">
        <v>1558</v>
      </c>
      <c r="B802" s="168"/>
      <c r="C802" s="144">
        <v>73488</v>
      </c>
      <c r="D802" s="144"/>
      <c r="E802" s="164">
        <f t="shared" si="20"/>
        <v>73488</v>
      </c>
      <c r="F802" s="29" t="s">
        <v>1559</v>
      </c>
    </row>
    <row r="803" spans="1:6" hidden="1" outlineLevel="1">
      <c r="A803" t="s">
        <v>1560</v>
      </c>
      <c r="B803" s="168">
        <v>113438</v>
      </c>
      <c r="C803" s="144">
        <v>375653</v>
      </c>
      <c r="D803" s="144">
        <v>3649627</v>
      </c>
      <c r="E803" s="164">
        <f t="shared" si="20"/>
        <v>4138718</v>
      </c>
      <c r="F803" s="29" t="s">
        <v>1561</v>
      </c>
    </row>
    <row r="804" spans="1:6" hidden="1" outlineLevel="1">
      <c r="A804" t="s">
        <v>946</v>
      </c>
      <c r="B804" s="168"/>
      <c r="C804" s="144">
        <v>202407</v>
      </c>
      <c r="D804" s="144">
        <v>545557</v>
      </c>
      <c r="E804" s="164">
        <f t="shared" si="20"/>
        <v>747964</v>
      </c>
      <c r="F804" s="29" t="s">
        <v>947</v>
      </c>
    </row>
    <row r="805" spans="1:6" hidden="1" outlineLevel="1">
      <c r="A805" t="s">
        <v>1562</v>
      </c>
      <c r="B805" s="168"/>
      <c r="C805" s="144">
        <v>171377</v>
      </c>
      <c r="D805" s="144">
        <v>1163718</v>
      </c>
      <c r="E805" s="164">
        <f t="shared" si="20"/>
        <v>1335095</v>
      </c>
      <c r="F805" s="29" t="s">
        <v>1563</v>
      </c>
    </row>
    <row r="806" spans="1:6" hidden="1" outlineLevel="1">
      <c r="A806" t="s">
        <v>1564</v>
      </c>
      <c r="B806" s="168"/>
      <c r="C806" s="144">
        <v>400045</v>
      </c>
      <c r="D806" s="144">
        <v>1115298</v>
      </c>
      <c r="E806" s="164">
        <f t="shared" si="20"/>
        <v>1515343</v>
      </c>
      <c r="F806" s="29" t="s">
        <v>1565</v>
      </c>
    </row>
    <row r="807" spans="1:6" hidden="1" outlineLevel="1">
      <c r="A807" t="s">
        <v>1566</v>
      </c>
      <c r="B807" s="168"/>
      <c r="C807" s="144">
        <v>85472</v>
      </c>
      <c r="D807" s="144">
        <v>551775</v>
      </c>
      <c r="E807" s="164">
        <f t="shared" si="20"/>
        <v>637247</v>
      </c>
      <c r="F807" s="29" t="s">
        <v>1567</v>
      </c>
    </row>
    <row r="808" spans="1:6" hidden="1" outlineLevel="1">
      <c r="A808" t="s">
        <v>1568</v>
      </c>
      <c r="B808" s="168"/>
      <c r="C808" s="144">
        <v>655493</v>
      </c>
      <c r="D808" s="144">
        <v>1107743</v>
      </c>
      <c r="E808" s="164">
        <f t="shared" si="20"/>
        <v>1763236</v>
      </c>
      <c r="F808" s="29" t="s">
        <v>1569</v>
      </c>
    </row>
    <row r="809" spans="1:6" hidden="1" outlineLevel="1">
      <c r="A809" t="s">
        <v>1570</v>
      </c>
      <c r="B809" s="168"/>
      <c r="C809" s="144">
        <v>1673440</v>
      </c>
      <c r="D809" s="144">
        <v>1792184</v>
      </c>
      <c r="E809" s="164">
        <f t="shared" si="20"/>
        <v>3465624</v>
      </c>
      <c r="F809" s="29" t="s">
        <v>1571</v>
      </c>
    </row>
    <row r="810" spans="1:6" hidden="1" outlineLevel="1">
      <c r="A810" t="s">
        <v>1572</v>
      </c>
      <c r="B810" s="168"/>
      <c r="C810" s="144">
        <v>2285857</v>
      </c>
      <c r="D810" s="144">
        <v>2438724</v>
      </c>
      <c r="E810" s="164">
        <f t="shared" si="20"/>
        <v>4724581</v>
      </c>
      <c r="F810" s="29" t="s">
        <v>1573</v>
      </c>
    </row>
    <row r="811" spans="1:6" hidden="1" outlineLevel="1">
      <c r="A811" t="s">
        <v>644</v>
      </c>
      <c r="B811" s="168"/>
      <c r="C811" s="144">
        <v>1263955</v>
      </c>
      <c r="D811" s="144">
        <v>5237330</v>
      </c>
      <c r="E811" s="164">
        <f t="shared" si="20"/>
        <v>6501285</v>
      </c>
      <c r="F811" s="29" t="s">
        <v>645</v>
      </c>
    </row>
    <row r="812" spans="1:6" hidden="1" outlineLevel="1">
      <c r="A812" t="s">
        <v>1574</v>
      </c>
      <c r="B812" s="168"/>
      <c r="C812" s="144">
        <v>712920</v>
      </c>
      <c r="D812" s="144">
        <v>3513394</v>
      </c>
      <c r="E812" s="164">
        <f t="shared" si="20"/>
        <v>4226314</v>
      </c>
      <c r="F812" s="29" t="s">
        <v>1575</v>
      </c>
    </row>
    <row r="813" spans="1:6" hidden="1" outlineLevel="1">
      <c r="A813" t="s">
        <v>1576</v>
      </c>
      <c r="B813" s="168"/>
      <c r="C813" s="144">
        <v>683641</v>
      </c>
      <c r="D813" s="144">
        <v>2009522</v>
      </c>
      <c r="E813" s="164">
        <f t="shared" si="20"/>
        <v>2693163</v>
      </c>
      <c r="F813" s="29" t="s">
        <v>1577</v>
      </c>
    </row>
    <row r="814" spans="1:6" hidden="1" outlineLevel="1">
      <c r="A814" t="s">
        <v>1578</v>
      </c>
      <c r="B814" s="168"/>
      <c r="C814" s="144">
        <v>750410</v>
      </c>
      <c r="D814" s="144">
        <v>26385848</v>
      </c>
      <c r="E814" s="164">
        <f t="shared" si="20"/>
        <v>27136258</v>
      </c>
      <c r="F814" s="29" t="s">
        <v>1579</v>
      </c>
    </row>
    <row r="815" spans="1:6" hidden="1" outlineLevel="1">
      <c r="A815" t="s">
        <v>1580</v>
      </c>
      <c r="B815" s="168"/>
      <c r="C815" s="144">
        <v>1011156</v>
      </c>
      <c r="D815" s="144">
        <v>3588978</v>
      </c>
      <c r="E815" s="164">
        <f t="shared" si="20"/>
        <v>4600134</v>
      </c>
      <c r="F815" s="29" t="s">
        <v>1581</v>
      </c>
    </row>
    <row r="816" spans="1:6" hidden="1" outlineLevel="1">
      <c r="A816" t="s">
        <v>1582</v>
      </c>
      <c r="B816" s="168"/>
      <c r="C816" s="144">
        <v>113106</v>
      </c>
      <c r="D816" s="144">
        <v>60797</v>
      </c>
      <c r="E816" s="164">
        <f t="shared" si="20"/>
        <v>173903</v>
      </c>
      <c r="F816" s="29" t="s">
        <v>1583</v>
      </c>
    </row>
    <row r="817" spans="1:6" hidden="1" outlineLevel="1">
      <c r="A817" t="s">
        <v>1584</v>
      </c>
      <c r="B817" s="168"/>
      <c r="C817" s="144">
        <v>545736</v>
      </c>
      <c r="D817" s="144">
        <v>741446</v>
      </c>
      <c r="E817" s="164">
        <f t="shared" si="20"/>
        <v>1287182</v>
      </c>
      <c r="F817" s="29" t="s">
        <v>1585</v>
      </c>
    </row>
    <row r="818" spans="1:6" hidden="1" outlineLevel="1">
      <c r="A818" t="s">
        <v>1586</v>
      </c>
      <c r="B818" s="168"/>
      <c r="C818" s="144">
        <v>433727484</v>
      </c>
      <c r="D818" s="144"/>
      <c r="E818" s="164">
        <f t="shared" si="20"/>
        <v>433727484</v>
      </c>
      <c r="F818" s="29" t="s">
        <v>1587</v>
      </c>
    </row>
    <row r="819" spans="1:6" hidden="1" outlineLevel="1">
      <c r="A819" t="s">
        <v>1588</v>
      </c>
      <c r="B819" s="168"/>
      <c r="C819" s="144">
        <v>308129</v>
      </c>
      <c r="D819" s="144">
        <v>665019</v>
      </c>
      <c r="E819" s="164">
        <f t="shared" si="20"/>
        <v>973148</v>
      </c>
      <c r="F819" s="29" t="s">
        <v>1589</v>
      </c>
    </row>
    <row r="820" spans="1:6" hidden="1" outlineLevel="1">
      <c r="A820" t="s">
        <v>1590</v>
      </c>
      <c r="B820" s="168">
        <v>25412419</v>
      </c>
      <c r="C820" s="144">
        <v>12034685</v>
      </c>
      <c r="D820" s="144">
        <v>998242</v>
      </c>
      <c r="E820" s="164">
        <f t="shared" si="20"/>
        <v>38445346</v>
      </c>
      <c r="F820" s="29" t="s">
        <v>1591</v>
      </c>
    </row>
    <row r="821" spans="1:6" hidden="1" outlineLevel="1">
      <c r="A821" t="s">
        <v>1592</v>
      </c>
      <c r="B821" s="168"/>
      <c r="C821" s="144">
        <v>126302</v>
      </c>
      <c r="D821" s="144">
        <v>1092457</v>
      </c>
      <c r="E821" s="164">
        <f t="shared" si="20"/>
        <v>1218759</v>
      </c>
      <c r="F821" s="29" t="s">
        <v>1593</v>
      </c>
    </row>
    <row r="822" spans="1:6" hidden="1" outlineLevel="1">
      <c r="A822" t="s">
        <v>704</v>
      </c>
      <c r="B822" s="168"/>
      <c r="C822" s="144">
        <v>8509666</v>
      </c>
      <c r="D822" s="144">
        <v>997928</v>
      </c>
      <c r="E822" s="164">
        <f t="shared" si="20"/>
        <v>9507594</v>
      </c>
      <c r="F822" s="29" t="s">
        <v>705</v>
      </c>
    </row>
    <row r="823" spans="1:6" hidden="1" outlineLevel="1">
      <c r="A823" t="s">
        <v>1594</v>
      </c>
      <c r="B823" s="168"/>
      <c r="C823" s="144">
        <v>66858</v>
      </c>
      <c r="D823" s="144">
        <v>1098273</v>
      </c>
      <c r="E823" s="164">
        <f t="shared" si="20"/>
        <v>1165131</v>
      </c>
      <c r="F823" s="29" t="s">
        <v>1595</v>
      </c>
    </row>
    <row r="824" spans="1:6" hidden="1" outlineLevel="1">
      <c r="A824" t="s">
        <v>1596</v>
      </c>
      <c r="B824" s="168"/>
      <c r="C824" s="144">
        <v>4174879</v>
      </c>
      <c r="D824" s="144">
        <v>13619274</v>
      </c>
      <c r="E824" s="164">
        <f t="shared" si="20"/>
        <v>17794153</v>
      </c>
      <c r="F824" s="29" t="s">
        <v>1597</v>
      </c>
    </row>
    <row r="825" spans="1:6" hidden="1" outlineLevel="1">
      <c r="A825" t="s">
        <v>1598</v>
      </c>
      <c r="B825" s="168">
        <v>561472</v>
      </c>
      <c r="C825" s="144">
        <v>3620053</v>
      </c>
      <c r="D825" s="144">
        <v>5396447</v>
      </c>
      <c r="E825" s="164">
        <f t="shared" si="20"/>
        <v>9577972</v>
      </c>
      <c r="F825" s="29" t="s">
        <v>1599</v>
      </c>
    </row>
    <row r="826" spans="1:6" hidden="1" outlineLevel="1">
      <c r="A826" t="s">
        <v>1600</v>
      </c>
      <c r="B826" s="168"/>
      <c r="C826" s="144">
        <v>726244</v>
      </c>
      <c r="D826" s="144">
        <v>2982098</v>
      </c>
      <c r="E826" s="164">
        <f t="shared" si="20"/>
        <v>3708342</v>
      </c>
      <c r="F826" s="29" t="s">
        <v>1601</v>
      </c>
    </row>
    <row r="827" spans="1:6" hidden="1" outlineLevel="1">
      <c r="A827" t="s">
        <v>1602</v>
      </c>
      <c r="B827" s="168"/>
      <c r="C827" s="144">
        <v>6447472</v>
      </c>
      <c r="D827" s="144">
        <v>4816797</v>
      </c>
      <c r="E827" s="164">
        <f t="shared" si="20"/>
        <v>11264269</v>
      </c>
      <c r="F827" s="29" t="s">
        <v>1603</v>
      </c>
    </row>
    <row r="828" spans="1:6" ht="13.5" collapsed="1" thickBot="1">
      <c r="A828" s="22" t="s">
        <v>1604</v>
      </c>
      <c r="B828" s="143">
        <f>B704+B367+B167+B7</f>
        <v>317908997.99000001</v>
      </c>
      <c r="C828" s="169">
        <f>C704+C367+C167+C7</f>
        <v>2878841904.191</v>
      </c>
      <c r="D828" s="169">
        <f>D704+D367+D167+D7</f>
        <v>17284465539.806</v>
      </c>
      <c r="E828" s="170">
        <f>E704+E367+E167+E7</f>
        <v>20481216441.987</v>
      </c>
      <c r="F828" s="19"/>
    </row>
    <row r="829" spans="1:6">
      <c r="A829" s="23" t="s">
        <v>1605</v>
      </c>
      <c r="B829" s="157">
        <f>B828/$E828</f>
        <v>1.5521978340030562E-2</v>
      </c>
      <c r="C829" s="157">
        <f>C828/$E828</f>
        <v>0.14056010356344378</v>
      </c>
      <c r="D829" s="158">
        <f>D828/$E828</f>
        <v>0.84391791809652572</v>
      </c>
      <c r="E829" s="159">
        <f>SUM(B829:D829)</f>
        <v>1</v>
      </c>
    </row>
    <row r="832" spans="1:6">
      <c r="A832" s="14" t="s">
        <v>1606</v>
      </c>
    </row>
    <row r="833" spans="1:7" ht="13.5" thickBot="1">
      <c r="F833" s="9"/>
      <c r="G833" s="9"/>
    </row>
    <row r="834" spans="1:7" ht="45.75" customHeight="1">
      <c r="A834" s="2"/>
      <c r="B834" s="89" t="str">
        <f>B6</f>
        <v>KWK-Strommenge und Zuschlagszahlungen 
nach KWKG 2009</v>
      </c>
      <c r="C834" s="90" t="str">
        <f>C6</f>
        <v>KWK-Strommenge und Zuschlagszahlungen 
nach KWKG 2012</v>
      </c>
      <c r="D834" s="90" t="str">
        <f>D6</f>
        <v>KWK-Strommenge und Zuschlagszahlungen 
nach KWKG 2023</v>
      </c>
      <c r="E834" s="173" t="s">
        <v>1607</v>
      </c>
    </row>
    <row r="835" spans="1:7">
      <c r="A835" s="65" t="str">
        <f>A7</f>
        <v>Regelzone 50Hertz (gesamt)</v>
      </c>
      <c r="B835" s="269">
        <f>SUM(B836:B994)</f>
        <v>2090923</v>
      </c>
      <c r="C835" s="283">
        <f>SUM(C836:C994)</f>
        <v>10326982.009999996</v>
      </c>
      <c r="D835" s="283">
        <f>SUM(D836:D994)</f>
        <v>246771756.62000003</v>
      </c>
      <c r="E835" s="284">
        <f>SUM(B835:D835)</f>
        <v>259189661.63000003</v>
      </c>
    </row>
    <row r="836" spans="1:7" hidden="1" outlineLevel="1">
      <c r="A836" s="65" t="s">
        <v>7</v>
      </c>
      <c r="B836" s="285">
        <v>0</v>
      </c>
      <c r="C836" s="286">
        <v>0</v>
      </c>
      <c r="D836" s="286">
        <v>75228.84</v>
      </c>
      <c r="E836" s="210">
        <f t="shared" ref="E836:E1533" si="21">SUM(B836:D836)</f>
        <v>75228.84</v>
      </c>
      <c r="F836" t="s">
        <v>8</v>
      </c>
    </row>
    <row r="837" spans="1:7" hidden="1" outlineLevel="1">
      <c r="A837" s="65" t="s">
        <v>9</v>
      </c>
      <c r="B837" s="285">
        <v>0</v>
      </c>
      <c r="C837" s="286">
        <v>8562.8900000000012</v>
      </c>
      <c r="D837" s="286">
        <v>107287.92</v>
      </c>
      <c r="E837" s="210">
        <f t="shared" si="21"/>
        <v>115850.81</v>
      </c>
      <c r="F837" t="s">
        <v>10</v>
      </c>
    </row>
    <row r="838" spans="1:7" hidden="1" outlineLevel="1">
      <c r="A838" s="65" t="s">
        <v>11</v>
      </c>
      <c r="B838" s="287">
        <v>0</v>
      </c>
      <c r="C838" s="288">
        <v>0</v>
      </c>
      <c r="D838" s="289">
        <v>10592170.199999999</v>
      </c>
      <c r="E838" s="210">
        <f t="shared" si="21"/>
        <v>10592170.199999999</v>
      </c>
      <c r="F838" t="s">
        <v>12</v>
      </c>
    </row>
    <row r="839" spans="1:7" hidden="1" outlineLevel="1">
      <c r="A839" s="65" t="s">
        <v>13</v>
      </c>
      <c r="B839" s="287">
        <v>0</v>
      </c>
      <c r="C839" s="288">
        <v>3744.6899999999996</v>
      </c>
      <c r="D839" s="289">
        <v>0</v>
      </c>
      <c r="E839" s="210">
        <f t="shared" si="21"/>
        <v>3744.6899999999996</v>
      </c>
      <c r="F839" t="s">
        <v>14</v>
      </c>
    </row>
    <row r="840" spans="1:7" hidden="1" outlineLevel="1">
      <c r="A840" s="65" t="s">
        <v>15</v>
      </c>
      <c r="B840" s="287">
        <v>0</v>
      </c>
      <c r="C840" s="288">
        <v>1139.0300000000002</v>
      </c>
      <c r="D840" s="289">
        <v>599218.16999999993</v>
      </c>
      <c r="E840" s="210">
        <f t="shared" si="21"/>
        <v>600357.19999999995</v>
      </c>
      <c r="F840" t="s">
        <v>16</v>
      </c>
    </row>
    <row r="841" spans="1:7" hidden="1" outlineLevel="1">
      <c r="A841" s="65" t="s">
        <v>17</v>
      </c>
      <c r="B841" s="287">
        <v>0</v>
      </c>
      <c r="C841" s="288">
        <v>3438.75</v>
      </c>
      <c r="D841" s="289">
        <v>394549.65999999992</v>
      </c>
      <c r="E841" s="210">
        <f t="shared" si="21"/>
        <v>397988.40999999992</v>
      </c>
      <c r="F841" t="s">
        <v>18</v>
      </c>
    </row>
    <row r="842" spans="1:7" hidden="1" outlineLevel="1">
      <c r="A842" s="65" t="s">
        <v>19</v>
      </c>
      <c r="B842" s="287">
        <v>0</v>
      </c>
      <c r="C842" s="288">
        <v>18310.25</v>
      </c>
      <c r="D842" s="289">
        <v>24266.080000000002</v>
      </c>
      <c r="E842" s="210">
        <f t="shared" si="21"/>
        <v>42576.33</v>
      </c>
      <c r="F842" t="s">
        <v>20</v>
      </c>
    </row>
    <row r="843" spans="1:7" hidden="1" outlineLevel="1">
      <c r="A843" s="65" t="s">
        <v>21</v>
      </c>
      <c r="B843" s="287">
        <v>0</v>
      </c>
      <c r="C843" s="288">
        <v>106737.04</v>
      </c>
      <c r="D843" s="289">
        <v>481493.02</v>
      </c>
      <c r="E843" s="210">
        <f t="shared" si="21"/>
        <v>588230.06000000006</v>
      </c>
      <c r="F843" t="s">
        <v>22</v>
      </c>
    </row>
    <row r="844" spans="1:7" hidden="1" outlineLevel="1">
      <c r="A844" s="65" t="s">
        <v>23</v>
      </c>
      <c r="B844" s="287">
        <v>0</v>
      </c>
      <c r="C844" s="288">
        <v>11978.83</v>
      </c>
      <c r="D844" s="289">
        <v>1287308.3600000003</v>
      </c>
      <c r="E844" s="210">
        <f t="shared" si="21"/>
        <v>1299287.1900000004</v>
      </c>
      <c r="F844" t="s">
        <v>24</v>
      </c>
    </row>
    <row r="845" spans="1:7" hidden="1" outlineLevel="1">
      <c r="A845" s="65" t="s">
        <v>25</v>
      </c>
      <c r="B845" s="287">
        <v>0</v>
      </c>
      <c r="C845" s="288">
        <v>15937.59</v>
      </c>
      <c r="D845" s="289">
        <v>3137.4800000000005</v>
      </c>
      <c r="E845" s="210">
        <f t="shared" si="21"/>
        <v>19075.07</v>
      </c>
      <c r="F845" t="s">
        <v>26</v>
      </c>
    </row>
    <row r="846" spans="1:7" hidden="1" outlineLevel="1">
      <c r="A846" s="65" t="s">
        <v>27</v>
      </c>
      <c r="B846" s="287">
        <v>0</v>
      </c>
      <c r="C846" s="288">
        <v>32064.170000000006</v>
      </c>
      <c r="D846" s="289">
        <v>1518761.91</v>
      </c>
      <c r="E846" s="210">
        <f t="shared" si="21"/>
        <v>1550826.0799999998</v>
      </c>
      <c r="F846" t="s">
        <v>28</v>
      </c>
    </row>
    <row r="847" spans="1:7" hidden="1" outlineLevel="1">
      <c r="A847" s="65" t="s">
        <v>29</v>
      </c>
      <c r="B847" s="287">
        <v>0</v>
      </c>
      <c r="C847" s="288">
        <v>1575.71</v>
      </c>
      <c r="D847" s="289">
        <v>0</v>
      </c>
      <c r="E847" s="210">
        <f t="shared" si="21"/>
        <v>1575.71</v>
      </c>
      <c r="F847" t="s">
        <v>30</v>
      </c>
    </row>
    <row r="848" spans="1:7" hidden="1" outlineLevel="1">
      <c r="A848" s="65" t="s">
        <v>31</v>
      </c>
      <c r="B848" s="287">
        <v>0</v>
      </c>
      <c r="C848" s="288">
        <v>0</v>
      </c>
      <c r="D848" s="289">
        <v>0</v>
      </c>
      <c r="E848" s="210">
        <f t="shared" si="21"/>
        <v>0</v>
      </c>
      <c r="F848" t="s">
        <v>32</v>
      </c>
    </row>
    <row r="849" spans="1:6" hidden="1" outlineLevel="1">
      <c r="A849" s="65" t="s">
        <v>33</v>
      </c>
      <c r="B849" s="287">
        <v>0</v>
      </c>
      <c r="C849" s="288">
        <v>22589.190000000002</v>
      </c>
      <c r="D849" s="289">
        <v>1453417.4</v>
      </c>
      <c r="E849" s="210">
        <f t="shared" si="21"/>
        <v>1476006.5899999999</v>
      </c>
      <c r="F849" t="s">
        <v>34</v>
      </c>
    </row>
    <row r="850" spans="1:6" hidden="1" outlineLevel="1">
      <c r="A850" s="65" t="s">
        <v>35</v>
      </c>
      <c r="B850" s="287">
        <v>1459.23</v>
      </c>
      <c r="C850" s="288">
        <v>1610835.1300000004</v>
      </c>
      <c r="D850" s="289">
        <v>28412627.68999999</v>
      </c>
      <c r="E850" s="210">
        <f t="shared" si="21"/>
        <v>30024922.04999999</v>
      </c>
      <c r="F850" t="s">
        <v>36</v>
      </c>
    </row>
    <row r="851" spans="1:6" hidden="1" outlineLevel="1">
      <c r="A851" s="65" t="s">
        <v>37</v>
      </c>
      <c r="B851" s="287">
        <v>0</v>
      </c>
      <c r="C851" s="288">
        <v>34524.6</v>
      </c>
      <c r="D851" s="289">
        <v>1521172.8599999999</v>
      </c>
      <c r="E851" s="210">
        <f t="shared" si="21"/>
        <v>1555697.46</v>
      </c>
      <c r="F851" t="s">
        <v>38</v>
      </c>
    </row>
    <row r="852" spans="1:6" hidden="1" outlineLevel="1">
      <c r="A852" s="65" t="s">
        <v>39</v>
      </c>
      <c r="B852" s="287">
        <v>0</v>
      </c>
      <c r="C852" s="288">
        <v>8176.3</v>
      </c>
      <c r="D852" s="289">
        <v>26815.919999999998</v>
      </c>
      <c r="E852" s="210">
        <f t="shared" si="21"/>
        <v>34992.22</v>
      </c>
      <c r="F852" t="s">
        <v>40</v>
      </c>
    </row>
    <row r="853" spans="1:6" hidden="1" outlineLevel="1">
      <c r="A853" s="65" t="s">
        <v>41</v>
      </c>
      <c r="B853" s="287">
        <v>0</v>
      </c>
      <c r="C853" s="288">
        <v>7915.8</v>
      </c>
      <c r="D853" s="289">
        <v>48169.920000000006</v>
      </c>
      <c r="E853" s="210">
        <f t="shared" si="21"/>
        <v>56085.720000000008</v>
      </c>
      <c r="F853" t="s">
        <v>42</v>
      </c>
    </row>
    <row r="854" spans="1:6" hidden="1" outlineLevel="1">
      <c r="A854" s="65" t="s">
        <v>43</v>
      </c>
      <c r="B854" s="287">
        <v>0</v>
      </c>
      <c r="C854" s="288">
        <v>1672.07</v>
      </c>
      <c r="D854" s="289">
        <v>18617.080000000002</v>
      </c>
      <c r="E854" s="210">
        <f t="shared" si="21"/>
        <v>20289.150000000001</v>
      </c>
      <c r="F854" t="s">
        <v>44</v>
      </c>
    </row>
    <row r="855" spans="1:6" hidden="1" outlineLevel="1">
      <c r="A855" s="65" t="s">
        <v>45</v>
      </c>
      <c r="B855" s="287">
        <v>0</v>
      </c>
      <c r="C855" s="288">
        <v>1205.4000000000001</v>
      </c>
      <c r="D855" s="289">
        <v>5760</v>
      </c>
      <c r="E855" s="210">
        <f t="shared" si="21"/>
        <v>6965.4</v>
      </c>
      <c r="F855" t="s">
        <v>46</v>
      </c>
    </row>
    <row r="856" spans="1:6" hidden="1" outlineLevel="1">
      <c r="A856" s="65" t="s">
        <v>47</v>
      </c>
      <c r="B856" s="287">
        <v>0</v>
      </c>
      <c r="C856" s="288">
        <v>10144.939999999999</v>
      </c>
      <c r="D856" s="289">
        <v>350621.44</v>
      </c>
      <c r="E856" s="210">
        <f t="shared" si="21"/>
        <v>360766.38</v>
      </c>
      <c r="F856" t="s">
        <v>48</v>
      </c>
    </row>
    <row r="857" spans="1:6" hidden="1" outlineLevel="1">
      <c r="A857" s="65" t="s">
        <v>49</v>
      </c>
      <c r="B857" s="287">
        <v>0</v>
      </c>
      <c r="C857" s="288">
        <v>5068.58</v>
      </c>
      <c r="D857" s="289">
        <v>25101.260000000002</v>
      </c>
      <c r="E857" s="210">
        <f t="shared" si="21"/>
        <v>30169.840000000004</v>
      </c>
      <c r="F857" t="s">
        <v>50</v>
      </c>
    </row>
    <row r="858" spans="1:6" hidden="1" outlineLevel="1">
      <c r="A858" s="65" t="s">
        <v>51</v>
      </c>
      <c r="B858" s="287">
        <v>0</v>
      </c>
      <c r="C858" s="288">
        <v>6844.08</v>
      </c>
      <c r="D858" s="289">
        <v>9945.24</v>
      </c>
      <c r="E858" s="210">
        <f t="shared" si="21"/>
        <v>16789.32</v>
      </c>
      <c r="F858" t="s">
        <v>52</v>
      </c>
    </row>
    <row r="859" spans="1:6" hidden="1" outlineLevel="1">
      <c r="A859" s="65" t="s">
        <v>53</v>
      </c>
      <c r="B859" s="287">
        <v>0</v>
      </c>
      <c r="C859" s="288">
        <v>21414.94</v>
      </c>
      <c r="D859" s="289">
        <v>539634.1</v>
      </c>
      <c r="E859" s="210">
        <f t="shared" si="21"/>
        <v>561049.03999999992</v>
      </c>
      <c r="F859" t="s">
        <v>54</v>
      </c>
    </row>
    <row r="860" spans="1:6" hidden="1" outlineLevel="1">
      <c r="A860" s="65" t="s">
        <v>55</v>
      </c>
      <c r="B860" s="287">
        <v>0</v>
      </c>
      <c r="C860" s="288">
        <v>2950.45</v>
      </c>
      <c r="D860" s="289">
        <v>286846.55</v>
      </c>
      <c r="E860" s="210">
        <f t="shared" si="21"/>
        <v>289797</v>
      </c>
      <c r="F860" t="s">
        <v>56</v>
      </c>
    </row>
    <row r="861" spans="1:6" hidden="1" outlineLevel="1">
      <c r="A861" s="65" t="s">
        <v>57</v>
      </c>
      <c r="B861" s="287">
        <v>0</v>
      </c>
      <c r="C861" s="288">
        <v>48002.17</v>
      </c>
      <c r="D861" s="289">
        <v>628366.55000000005</v>
      </c>
      <c r="E861" s="210">
        <f t="shared" si="21"/>
        <v>676368.72000000009</v>
      </c>
      <c r="F861" t="s">
        <v>58</v>
      </c>
    </row>
    <row r="862" spans="1:6" hidden="1" outlineLevel="1">
      <c r="A862" s="65" t="s">
        <v>59</v>
      </c>
      <c r="B862" s="287">
        <v>0</v>
      </c>
      <c r="C862" s="288">
        <v>0</v>
      </c>
      <c r="D862" s="289">
        <v>110458.25</v>
      </c>
      <c r="E862" s="210">
        <f t="shared" si="21"/>
        <v>110458.25</v>
      </c>
      <c r="F862" t="s">
        <v>60</v>
      </c>
    </row>
    <row r="863" spans="1:6" hidden="1" outlineLevel="1">
      <c r="A863" s="65" t="s">
        <v>61</v>
      </c>
      <c r="B863" s="287">
        <v>0</v>
      </c>
      <c r="C863" s="288">
        <v>8837.83</v>
      </c>
      <c r="D863" s="289">
        <v>31734.68</v>
      </c>
      <c r="E863" s="210">
        <f t="shared" si="21"/>
        <v>40572.51</v>
      </c>
      <c r="F863" t="s">
        <v>62</v>
      </c>
    </row>
    <row r="864" spans="1:6" hidden="1" outlineLevel="1">
      <c r="A864" s="65" t="s">
        <v>63</v>
      </c>
      <c r="B864" s="287">
        <v>0</v>
      </c>
      <c r="C864" s="288">
        <v>3077.81</v>
      </c>
      <c r="D864" s="289">
        <v>33945.360000000001</v>
      </c>
      <c r="E864" s="210">
        <f t="shared" si="21"/>
        <v>37023.17</v>
      </c>
      <c r="F864" t="s">
        <v>64</v>
      </c>
    </row>
    <row r="865" spans="1:6" hidden="1" outlineLevel="1">
      <c r="A865" s="65" t="s">
        <v>65</v>
      </c>
      <c r="B865" s="287">
        <v>0</v>
      </c>
      <c r="C865" s="288">
        <v>24858.69</v>
      </c>
      <c r="D865" s="289">
        <v>635353.42999999993</v>
      </c>
      <c r="E865" s="210">
        <f t="shared" si="21"/>
        <v>660212.11999999988</v>
      </c>
      <c r="F865" t="s">
        <v>66</v>
      </c>
    </row>
    <row r="866" spans="1:6" hidden="1" outlineLevel="1">
      <c r="A866" s="65" t="s">
        <v>67</v>
      </c>
      <c r="B866" s="287">
        <v>0</v>
      </c>
      <c r="C866" s="288">
        <v>1237.81</v>
      </c>
      <c r="D866" s="289">
        <v>420812.04000000004</v>
      </c>
      <c r="E866" s="210">
        <f t="shared" si="21"/>
        <v>422049.85000000003</v>
      </c>
      <c r="F866" t="s">
        <v>68</v>
      </c>
    </row>
    <row r="867" spans="1:6" hidden="1" outlineLevel="1">
      <c r="A867" s="65" t="s">
        <v>69</v>
      </c>
      <c r="B867" s="287">
        <v>0</v>
      </c>
      <c r="C867" s="288">
        <v>21263.03</v>
      </c>
      <c r="D867" s="289">
        <v>116920.16999999998</v>
      </c>
      <c r="E867" s="210">
        <f t="shared" si="21"/>
        <v>138183.19999999998</v>
      </c>
      <c r="F867" t="s">
        <v>70</v>
      </c>
    </row>
    <row r="868" spans="1:6" hidden="1" outlineLevel="1">
      <c r="A868" s="65" t="s">
        <v>71</v>
      </c>
      <c r="B868" s="287">
        <v>0</v>
      </c>
      <c r="C868" s="288">
        <v>50.91</v>
      </c>
      <c r="D868" s="289">
        <v>697690.71</v>
      </c>
      <c r="E868" s="210">
        <f t="shared" si="21"/>
        <v>697741.62</v>
      </c>
      <c r="F868" t="s">
        <v>72</v>
      </c>
    </row>
    <row r="869" spans="1:6" hidden="1" outlineLevel="1">
      <c r="A869" s="65" t="s">
        <v>73</v>
      </c>
      <c r="B869" s="287">
        <v>0</v>
      </c>
      <c r="C869" s="288">
        <v>14331.710000000001</v>
      </c>
      <c r="D869" s="289">
        <v>26450.620000000003</v>
      </c>
      <c r="E869" s="210">
        <f t="shared" si="21"/>
        <v>40782.33</v>
      </c>
      <c r="F869" t="s">
        <v>74</v>
      </c>
    </row>
    <row r="870" spans="1:6" hidden="1" outlineLevel="1">
      <c r="A870" s="65" t="s">
        <v>75</v>
      </c>
      <c r="B870" s="287">
        <v>0</v>
      </c>
      <c r="C870" s="288">
        <v>25513.19</v>
      </c>
      <c r="D870" s="289">
        <v>3295529.46</v>
      </c>
      <c r="E870" s="210">
        <f t="shared" si="21"/>
        <v>3321042.65</v>
      </c>
      <c r="F870" t="s">
        <v>76</v>
      </c>
    </row>
    <row r="871" spans="1:6" hidden="1" outlineLevel="1">
      <c r="A871" s="65" t="s">
        <v>77</v>
      </c>
      <c r="B871" s="287">
        <v>0</v>
      </c>
      <c r="C871" s="288">
        <v>4109.3799999999992</v>
      </c>
      <c r="D871" s="289">
        <v>187603.32000000004</v>
      </c>
      <c r="E871" s="210">
        <f t="shared" si="21"/>
        <v>191712.70000000004</v>
      </c>
      <c r="F871" t="s">
        <v>78</v>
      </c>
    </row>
    <row r="872" spans="1:6" hidden="1" outlineLevel="1">
      <c r="A872" s="65" t="s">
        <v>79</v>
      </c>
      <c r="B872" s="287">
        <v>0</v>
      </c>
      <c r="C872" s="288">
        <v>6732.4400000000005</v>
      </c>
      <c r="D872" s="289">
        <v>745595.77</v>
      </c>
      <c r="E872" s="210">
        <f t="shared" si="21"/>
        <v>752328.21</v>
      </c>
      <c r="F872" t="s">
        <v>80</v>
      </c>
    </row>
    <row r="873" spans="1:6" hidden="1" outlineLevel="1">
      <c r="A873" s="65" t="s">
        <v>81</v>
      </c>
      <c r="B873" s="287">
        <v>0</v>
      </c>
      <c r="C873" s="288">
        <v>39157.85</v>
      </c>
      <c r="D873" s="289">
        <v>58211.12</v>
      </c>
      <c r="E873" s="210">
        <f t="shared" si="21"/>
        <v>97368.97</v>
      </c>
      <c r="F873" t="s">
        <v>82</v>
      </c>
    </row>
    <row r="874" spans="1:6" hidden="1" outlineLevel="1">
      <c r="A874" s="65" t="s">
        <v>83</v>
      </c>
      <c r="B874" s="287">
        <v>0</v>
      </c>
      <c r="C874" s="288">
        <v>1125.6600000000001</v>
      </c>
      <c r="D874" s="289">
        <v>3791.2</v>
      </c>
      <c r="E874" s="210">
        <f t="shared" si="21"/>
        <v>4916.8599999999997</v>
      </c>
      <c r="F874" t="s">
        <v>84</v>
      </c>
    </row>
    <row r="875" spans="1:6" hidden="1" outlineLevel="1">
      <c r="A875" s="65" t="s">
        <v>85</v>
      </c>
      <c r="B875" s="287">
        <v>0</v>
      </c>
      <c r="C875" s="288">
        <v>1124.68</v>
      </c>
      <c r="D875" s="289">
        <v>73873.260000000009</v>
      </c>
      <c r="E875" s="210">
        <f t="shared" si="21"/>
        <v>74997.94</v>
      </c>
      <c r="F875" t="s">
        <v>86</v>
      </c>
    </row>
    <row r="876" spans="1:6" hidden="1" outlineLevel="1">
      <c r="A876" s="65" t="s">
        <v>87</v>
      </c>
      <c r="B876" s="287">
        <v>0</v>
      </c>
      <c r="C876" s="288">
        <v>119180.69000000002</v>
      </c>
      <c r="D876" s="289">
        <v>587447.87000000023</v>
      </c>
      <c r="E876" s="210">
        <f t="shared" si="21"/>
        <v>706628.56000000029</v>
      </c>
      <c r="F876" t="s">
        <v>88</v>
      </c>
    </row>
    <row r="877" spans="1:6" hidden="1" outlineLevel="1">
      <c r="A877" s="65" t="s">
        <v>89</v>
      </c>
      <c r="B877" s="287">
        <v>0</v>
      </c>
      <c r="C877" s="288">
        <v>64910.560000000012</v>
      </c>
      <c r="D877" s="289">
        <v>245383.15000000002</v>
      </c>
      <c r="E877" s="210">
        <f t="shared" si="21"/>
        <v>310293.71000000002</v>
      </c>
      <c r="F877" t="s">
        <v>90</v>
      </c>
    </row>
    <row r="878" spans="1:6" hidden="1" outlineLevel="1">
      <c r="A878" s="65" t="s">
        <v>91</v>
      </c>
      <c r="B878" s="287">
        <v>0</v>
      </c>
      <c r="C878" s="288">
        <v>6078.1799999999994</v>
      </c>
      <c r="D878" s="289">
        <v>71652.06</v>
      </c>
      <c r="E878" s="210">
        <f t="shared" si="21"/>
        <v>77730.239999999991</v>
      </c>
      <c r="F878" t="s">
        <v>92</v>
      </c>
    </row>
    <row r="879" spans="1:6" hidden="1" outlineLevel="1">
      <c r="A879" s="65" t="s">
        <v>93</v>
      </c>
      <c r="B879" s="287">
        <v>0</v>
      </c>
      <c r="C879" s="288">
        <v>0</v>
      </c>
      <c r="D879" s="289">
        <v>0</v>
      </c>
      <c r="E879" s="210">
        <f t="shared" si="21"/>
        <v>0</v>
      </c>
      <c r="F879" t="s">
        <v>94</v>
      </c>
    </row>
    <row r="880" spans="1:6" hidden="1" outlineLevel="1">
      <c r="A880" s="65" t="s">
        <v>95</v>
      </c>
      <c r="B880" s="287">
        <v>0</v>
      </c>
      <c r="C880" s="288">
        <v>0</v>
      </c>
      <c r="D880" s="289">
        <v>0</v>
      </c>
      <c r="E880" s="210">
        <f t="shared" si="21"/>
        <v>0</v>
      </c>
      <c r="F880" t="s">
        <v>96</v>
      </c>
    </row>
    <row r="881" spans="1:6" hidden="1" outlineLevel="1">
      <c r="A881" s="65" t="s">
        <v>97</v>
      </c>
      <c r="B881" s="287">
        <v>0</v>
      </c>
      <c r="C881" s="288">
        <v>20909.760000000002</v>
      </c>
      <c r="D881" s="289">
        <v>5795985.5600000005</v>
      </c>
      <c r="E881" s="210">
        <f t="shared" si="21"/>
        <v>5816895.3200000003</v>
      </c>
      <c r="F881" t="s">
        <v>98</v>
      </c>
    </row>
    <row r="882" spans="1:6" hidden="1" outlineLevel="1">
      <c r="A882" s="65" t="s">
        <v>99</v>
      </c>
      <c r="B882" s="287">
        <v>0</v>
      </c>
      <c r="C882" s="288">
        <v>8234.4</v>
      </c>
      <c r="D882" s="289">
        <v>923234.07000000018</v>
      </c>
      <c r="E882" s="210">
        <f t="shared" si="21"/>
        <v>931468.4700000002</v>
      </c>
      <c r="F882" t="s">
        <v>100</v>
      </c>
    </row>
    <row r="883" spans="1:6" hidden="1" outlineLevel="1">
      <c r="A883" s="65" t="s">
        <v>101</v>
      </c>
      <c r="B883" s="287">
        <v>0</v>
      </c>
      <c r="C883" s="288">
        <v>0</v>
      </c>
      <c r="D883" s="289">
        <v>439628.05</v>
      </c>
      <c r="E883" s="210">
        <f t="shared" si="21"/>
        <v>439628.05</v>
      </c>
      <c r="F883" t="s">
        <v>102</v>
      </c>
    </row>
    <row r="884" spans="1:6" hidden="1" outlineLevel="1">
      <c r="A884" s="65" t="s">
        <v>103</v>
      </c>
      <c r="B884" s="287">
        <v>0</v>
      </c>
      <c r="C884" s="288">
        <v>21457.089999999997</v>
      </c>
      <c r="D884" s="289">
        <v>978614.10000000009</v>
      </c>
      <c r="E884" s="210">
        <f t="shared" si="21"/>
        <v>1000071.1900000001</v>
      </c>
      <c r="F884" t="s">
        <v>104</v>
      </c>
    </row>
    <row r="885" spans="1:6" hidden="1" outlineLevel="1">
      <c r="A885" s="65" t="s">
        <v>105</v>
      </c>
      <c r="B885" s="287">
        <v>0</v>
      </c>
      <c r="C885" s="288">
        <v>5886.35</v>
      </c>
      <c r="D885" s="289">
        <v>11467.68</v>
      </c>
      <c r="E885" s="210">
        <f t="shared" si="21"/>
        <v>17354.03</v>
      </c>
      <c r="F885" t="s">
        <v>106</v>
      </c>
    </row>
    <row r="886" spans="1:6" hidden="1" outlineLevel="1">
      <c r="A886" s="65" t="s">
        <v>107</v>
      </c>
      <c r="B886" s="287">
        <v>0</v>
      </c>
      <c r="C886" s="288">
        <v>81400.87999999999</v>
      </c>
      <c r="D886" s="289">
        <v>252049.24000000005</v>
      </c>
      <c r="E886" s="210">
        <f t="shared" si="21"/>
        <v>333450.12000000005</v>
      </c>
      <c r="F886" t="s">
        <v>108</v>
      </c>
    </row>
    <row r="887" spans="1:6" hidden="1" outlineLevel="1">
      <c r="A887" s="65" t="s">
        <v>109</v>
      </c>
      <c r="B887" s="287">
        <v>0</v>
      </c>
      <c r="C887" s="288">
        <v>18900.38</v>
      </c>
      <c r="D887" s="289">
        <v>25577.8</v>
      </c>
      <c r="E887" s="210">
        <f t="shared" si="21"/>
        <v>44478.18</v>
      </c>
      <c r="F887" t="s">
        <v>110</v>
      </c>
    </row>
    <row r="888" spans="1:6" hidden="1" outlineLevel="1">
      <c r="A888" s="65" t="s">
        <v>111</v>
      </c>
      <c r="B888" s="287">
        <v>0</v>
      </c>
      <c r="C888" s="288">
        <v>54694.560000000005</v>
      </c>
      <c r="D888" s="289">
        <v>245650.89999999991</v>
      </c>
      <c r="E888" s="210">
        <f t="shared" si="21"/>
        <v>300345.4599999999</v>
      </c>
      <c r="F888" t="s">
        <v>112</v>
      </c>
    </row>
    <row r="889" spans="1:6" hidden="1" outlineLevel="1">
      <c r="A889" s="65" t="s">
        <v>113</v>
      </c>
      <c r="B889" s="287">
        <v>0</v>
      </c>
      <c r="C889" s="288">
        <v>0</v>
      </c>
      <c r="D889" s="289">
        <v>0</v>
      </c>
      <c r="E889" s="210">
        <f t="shared" si="21"/>
        <v>0</v>
      </c>
      <c r="F889" t="s">
        <v>114</v>
      </c>
    </row>
    <row r="890" spans="1:6" hidden="1" outlineLevel="1">
      <c r="A890" s="65" t="s">
        <v>115</v>
      </c>
      <c r="B890" s="287">
        <v>0</v>
      </c>
      <c r="C890" s="288">
        <v>0</v>
      </c>
      <c r="D890" s="289">
        <v>0</v>
      </c>
      <c r="E890" s="210">
        <f t="shared" si="21"/>
        <v>0</v>
      </c>
      <c r="F890" t="s">
        <v>116</v>
      </c>
    </row>
    <row r="891" spans="1:6" hidden="1" outlineLevel="1">
      <c r="A891" s="65" t="s">
        <v>117</v>
      </c>
      <c r="B891" s="287">
        <v>0</v>
      </c>
      <c r="C891" s="288">
        <v>29.76</v>
      </c>
      <c r="D891" s="289">
        <v>0</v>
      </c>
      <c r="E891" s="210">
        <f t="shared" si="21"/>
        <v>29.76</v>
      </c>
      <c r="F891" t="s">
        <v>118</v>
      </c>
    </row>
    <row r="892" spans="1:6" hidden="1" outlineLevel="1">
      <c r="A892" s="65" t="s">
        <v>119</v>
      </c>
      <c r="B892" s="287">
        <v>0</v>
      </c>
      <c r="C892" s="288">
        <v>25795.69</v>
      </c>
      <c r="D892" s="289">
        <v>87864.640000000014</v>
      </c>
      <c r="E892" s="210">
        <f t="shared" si="21"/>
        <v>113660.33000000002</v>
      </c>
      <c r="F892" t="s">
        <v>120</v>
      </c>
    </row>
    <row r="893" spans="1:6" hidden="1" outlineLevel="1">
      <c r="A893" s="65" t="s">
        <v>121</v>
      </c>
      <c r="B893" s="287">
        <v>0</v>
      </c>
      <c r="C893" s="288">
        <v>1831.99</v>
      </c>
      <c r="D893" s="289">
        <v>883937.85000000009</v>
      </c>
      <c r="E893" s="210">
        <f t="shared" si="21"/>
        <v>885769.84000000008</v>
      </c>
      <c r="F893" t="s">
        <v>122</v>
      </c>
    </row>
    <row r="894" spans="1:6" hidden="1" outlineLevel="1">
      <c r="A894" s="65" t="s">
        <v>123</v>
      </c>
      <c r="B894" s="287">
        <v>0</v>
      </c>
      <c r="C894" s="288">
        <v>38361.61</v>
      </c>
      <c r="D894" s="289">
        <v>48723.540000000008</v>
      </c>
      <c r="E894" s="210">
        <f t="shared" si="21"/>
        <v>87085.150000000009</v>
      </c>
      <c r="F894" t="s">
        <v>124</v>
      </c>
    </row>
    <row r="895" spans="1:6" hidden="1" outlineLevel="1">
      <c r="A895" s="65" t="s">
        <v>125</v>
      </c>
      <c r="B895" s="287">
        <v>0</v>
      </c>
      <c r="C895" s="288">
        <v>49480.23</v>
      </c>
      <c r="D895" s="289">
        <v>58367.410000000011</v>
      </c>
      <c r="E895" s="210">
        <f t="shared" si="21"/>
        <v>107847.64000000001</v>
      </c>
      <c r="F895" t="s">
        <v>126</v>
      </c>
    </row>
    <row r="896" spans="1:6" hidden="1" outlineLevel="1">
      <c r="A896" s="65" t="s">
        <v>127</v>
      </c>
      <c r="B896" s="287">
        <v>0</v>
      </c>
      <c r="C896" s="288">
        <v>0</v>
      </c>
      <c r="D896" s="289">
        <v>0</v>
      </c>
      <c r="E896" s="210">
        <f t="shared" si="21"/>
        <v>0</v>
      </c>
      <c r="F896" t="s">
        <v>128</v>
      </c>
    </row>
    <row r="897" spans="1:6" hidden="1" outlineLevel="1">
      <c r="A897" s="65" t="s">
        <v>129</v>
      </c>
      <c r="B897" s="287">
        <v>0</v>
      </c>
      <c r="C897" s="288">
        <v>6194.23</v>
      </c>
      <c r="D897" s="289">
        <v>231967.24000000002</v>
      </c>
      <c r="E897" s="210">
        <f t="shared" si="21"/>
        <v>238161.47000000003</v>
      </c>
      <c r="F897" t="s">
        <v>130</v>
      </c>
    </row>
    <row r="898" spans="1:6" hidden="1" outlineLevel="1">
      <c r="A898" s="65" t="s">
        <v>131</v>
      </c>
      <c r="B898" s="287">
        <v>0</v>
      </c>
      <c r="C898" s="288">
        <v>2220.3200000000002</v>
      </c>
      <c r="D898" s="289">
        <v>3774.48</v>
      </c>
      <c r="E898" s="210">
        <f t="shared" si="21"/>
        <v>5994.8</v>
      </c>
      <c r="F898" t="s">
        <v>132</v>
      </c>
    </row>
    <row r="899" spans="1:6" hidden="1" outlineLevel="1">
      <c r="A899" s="65" t="s">
        <v>133</v>
      </c>
      <c r="B899" s="287">
        <v>0</v>
      </c>
      <c r="C899" s="288">
        <v>12937.04</v>
      </c>
      <c r="D899" s="289">
        <v>380406.51</v>
      </c>
      <c r="E899" s="210">
        <f t="shared" si="21"/>
        <v>393343.55</v>
      </c>
      <c r="F899" t="s">
        <v>134</v>
      </c>
    </row>
    <row r="900" spans="1:6" hidden="1" outlineLevel="1">
      <c r="A900" s="65" t="s">
        <v>135</v>
      </c>
      <c r="B900" s="287">
        <v>0</v>
      </c>
      <c r="C900" s="288">
        <v>6663.76</v>
      </c>
      <c r="D900" s="289">
        <v>1977301.34</v>
      </c>
      <c r="E900" s="210">
        <f t="shared" si="21"/>
        <v>1983965.1</v>
      </c>
      <c r="F900" t="s">
        <v>136</v>
      </c>
    </row>
    <row r="901" spans="1:6" hidden="1" outlineLevel="1">
      <c r="A901" s="65" t="s">
        <v>137</v>
      </c>
      <c r="B901" s="287">
        <v>0</v>
      </c>
      <c r="C901" s="288">
        <v>0</v>
      </c>
      <c r="D901" s="289">
        <v>396106.50999999995</v>
      </c>
      <c r="E901" s="210">
        <f t="shared" si="21"/>
        <v>396106.50999999995</v>
      </c>
      <c r="F901" t="s">
        <v>138</v>
      </c>
    </row>
    <row r="902" spans="1:6" hidden="1" outlineLevel="1">
      <c r="A902" s="65" t="s">
        <v>139</v>
      </c>
      <c r="B902" s="287">
        <v>0</v>
      </c>
      <c r="C902" s="288">
        <v>4213.05</v>
      </c>
      <c r="D902" s="289">
        <v>2029242.12</v>
      </c>
      <c r="E902" s="210">
        <f t="shared" si="21"/>
        <v>2033455.1700000002</v>
      </c>
      <c r="F902" t="s">
        <v>140</v>
      </c>
    </row>
    <row r="903" spans="1:6" hidden="1" outlineLevel="1">
      <c r="A903" s="65" t="s">
        <v>141</v>
      </c>
      <c r="B903" s="287">
        <v>0</v>
      </c>
      <c r="C903" s="288">
        <v>47924.66</v>
      </c>
      <c r="D903" s="289">
        <v>1491279.29</v>
      </c>
      <c r="E903" s="210">
        <f t="shared" si="21"/>
        <v>1539203.95</v>
      </c>
      <c r="F903" t="s">
        <v>142</v>
      </c>
    </row>
    <row r="904" spans="1:6" hidden="1" outlineLevel="1">
      <c r="A904" s="65" t="s">
        <v>143</v>
      </c>
      <c r="B904" s="287">
        <v>0</v>
      </c>
      <c r="C904" s="288">
        <v>3096.4700000000003</v>
      </c>
      <c r="D904" s="289">
        <v>29602.760000000002</v>
      </c>
      <c r="E904" s="210">
        <f t="shared" si="21"/>
        <v>32699.230000000003</v>
      </c>
      <c r="F904" t="s">
        <v>144</v>
      </c>
    </row>
    <row r="905" spans="1:6" hidden="1" outlineLevel="1">
      <c r="A905" s="65" t="s">
        <v>145</v>
      </c>
      <c r="B905" s="287">
        <v>0</v>
      </c>
      <c r="C905" s="288">
        <v>8762.09</v>
      </c>
      <c r="D905" s="289">
        <v>154646.31</v>
      </c>
      <c r="E905" s="210">
        <f t="shared" si="21"/>
        <v>163408.4</v>
      </c>
      <c r="F905" t="s">
        <v>146</v>
      </c>
    </row>
    <row r="906" spans="1:6" hidden="1" outlineLevel="1">
      <c r="A906" s="65" t="s">
        <v>147</v>
      </c>
      <c r="B906" s="287">
        <v>0</v>
      </c>
      <c r="C906" s="288">
        <v>35644.479999999996</v>
      </c>
      <c r="D906" s="289">
        <v>68567.59</v>
      </c>
      <c r="E906" s="210">
        <f t="shared" si="21"/>
        <v>104212.06999999999</v>
      </c>
      <c r="F906" t="s">
        <v>148</v>
      </c>
    </row>
    <row r="907" spans="1:6" hidden="1" outlineLevel="1">
      <c r="A907" s="65" t="s">
        <v>149</v>
      </c>
      <c r="B907" s="287">
        <v>0</v>
      </c>
      <c r="C907" s="288">
        <v>1954785.1700000002</v>
      </c>
      <c r="D907" s="289">
        <v>4121057.4400000023</v>
      </c>
      <c r="E907" s="210">
        <f t="shared" si="21"/>
        <v>6075842.6100000022</v>
      </c>
      <c r="F907" t="s">
        <v>150</v>
      </c>
    </row>
    <row r="908" spans="1:6" hidden="1" outlineLevel="1">
      <c r="A908" s="65" t="s">
        <v>151</v>
      </c>
      <c r="B908" s="287">
        <v>0</v>
      </c>
      <c r="C908" s="288">
        <v>74770.540000000008</v>
      </c>
      <c r="D908" s="289">
        <v>145131.07999999996</v>
      </c>
      <c r="E908" s="210">
        <f t="shared" si="21"/>
        <v>219901.61999999997</v>
      </c>
      <c r="F908" t="s">
        <v>152</v>
      </c>
    </row>
    <row r="909" spans="1:6" hidden="1" outlineLevel="1">
      <c r="A909" s="65" t="s">
        <v>153</v>
      </c>
      <c r="B909" s="287">
        <v>0</v>
      </c>
      <c r="C909" s="288">
        <v>495.56</v>
      </c>
      <c r="D909" s="289">
        <v>135596.26</v>
      </c>
      <c r="E909" s="210">
        <f t="shared" si="21"/>
        <v>136091.82</v>
      </c>
      <c r="F909" t="s">
        <v>154</v>
      </c>
    </row>
    <row r="910" spans="1:6" hidden="1" outlineLevel="1">
      <c r="A910" s="65" t="s">
        <v>155</v>
      </c>
      <c r="B910" s="287">
        <v>0</v>
      </c>
      <c r="C910" s="288">
        <v>929.17</v>
      </c>
      <c r="D910" s="289">
        <v>107336.07999999999</v>
      </c>
      <c r="E910" s="210">
        <f t="shared" si="21"/>
        <v>108265.24999999999</v>
      </c>
      <c r="F910" t="s">
        <v>156</v>
      </c>
    </row>
    <row r="911" spans="1:6" hidden="1" outlineLevel="1">
      <c r="A911" s="65" t="s">
        <v>157</v>
      </c>
      <c r="B911" s="287">
        <v>0</v>
      </c>
      <c r="C911" s="288">
        <v>0</v>
      </c>
      <c r="D911" s="289">
        <v>402061.23</v>
      </c>
      <c r="E911" s="210">
        <f t="shared" si="21"/>
        <v>402061.23</v>
      </c>
      <c r="F911" t="s">
        <v>158</v>
      </c>
    </row>
    <row r="912" spans="1:6" hidden="1" outlineLevel="1">
      <c r="A912" s="65" t="s">
        <v>159</v>
      </c>
      <c r="B912" s="287">
        <v>0</v>
      </c>
      <c r="C912" s="288">
        <v>58673.759999999995</v>
      </c>
      <c r="D912" s="289">
        <v>100588.35000000002</v>
      </c>
      <c r="E912" s="210">
        <f t="shared" si="21"/>
        <v>159262.11000000002</v>
      </c>
      <c r="F912" t="s">
        <v>160</v>
      </c>
    </row>
    <row r="913" spans="1:6" hidden="1" outlineLevel="1">
      <c r="A913" s="65" t="s">
        <v>161</v>
      </c>
      <c r="B913" s="287">
        <v>0</v>
      </c>
      <c r="C913" s="288">
        <v>24122.54</v>
      </c>
      <c r="D913" s="289">
        <v>375701.26</v>
      </c>
      <c r="E913" s="210">
        <f t="shared" si="21"/>
        <v>399823.8</v>
      </c>
      <c r="F913" t="s">
        <v>162</v>
      </c>
    </row>
    <row r="914" spans="1:6" hidden="1" outlineLevel="1">
      <c r="A914" s="65" t="s">
        <v>163</v>
      </c>
      <c r="B914" s="287">
        <v>0</v>
      </c>
      <c r="C914" s="288">
        <v>6236.21</v>
      </c>
      <c r="D914" s="289">
        <v>445260.01999999996</v>
      </c>
      <c r="E914" s="210">
        <f t="shared" si="21"/>
        <v>451496.23</v>
      </c>
      <c r="F914" t="s">
        <v>164</v>
      </c>
    </row>
    <row r="915" spans="1:6" hidden="1" outlineLevel="1">
      <c r="A915" s="65" t="s">
        <v>165</v>
      </c>
      <c r="B915" s="287">
        <v>0</v>
      </c>
      <c r="C915" s="288">
        <v>4494.8499999999995</v>
      </c>
      <c r="D915" s="289">
        <v>48259.340000000004</v>
      </c>
      <c r="E915" s="210">
        <f t="shared" si="21"/>
        <v>52754.19</v>
      </c>
      <c r="F915" t="s">
        <v>166</v>
      </c>
    </row>
    <row r="916" spans="1:6" hidden="1" outlineLevel="1">
      <c r="A916" s="65" t="s">
        <v>167</v>
      </c>
      <c r="B916" s="287">
        <v>0</v>
      </c>
      <c r="C916" s="288">
        <v>0</v>
      </c>
      <c r="D916" s="289">
        <v>10733.6</v>
      </c>
      <c r="E916" s="210">
        <f t="shared" si="21"/>
        <v>10733.6</v>
      </c>
      <c r="F916" t="s">
        <v>168</v>
      </c>
    </row>
    <row r="917" spans="1:6" hidden="1" outlineLevel="1">
      <c r="A917" s="65" t="s">
        <v>169</v>
      </c>
      <c r="B917" s="287">
        <v>0</v>
      </c>
      <c r="C917" s="288">
        <v>3200.7599999999998</v>
      </c>
      <c r="D917" s="289">
        <v>6566125.5600000005</v>
      </c>
      <c r="E917" s="210">
        <f t="shared" si="21"/>
        <v>6569326.3200000003</v>
      </c>
      <c r="F917" t="s">
        <v>170</v>
      </c>
    </row>
    <row r="918" spans="1:6" hidden="1" outlineLevel="1">
      <c r="A918" s="65" t="s">
        <v>171</v>
      </c>
      <c r="B918" s="287">
        <v>0</v>
      </c>
      <c r="C918" s="288">
        <v>317815.48000000004</v>
      </c>
      <c r="D918" s="289">
        <v>3099984.0999999992</v>
      </c>
      <c r="E918" s="210">
        <f t="shared" si="21"/>
        <v>3417799.5799999991</v>
      </c>
      <c r="F918" t="s">
        <v>172</v>
      </c>
    </row>
    <row r="919" spans="1:6" hidden="1" outlineLevel="1">
      <c r="A919" s="65" t="s">
        <v>173</v>
      </c>
      <c r="B919" s="287">
        <v>0</v>
      </c>
      <c r="C919" s="288">
        <v>38104.17</v>
      </c>
      <c r="D919" s="289">
        <v>15247648.200000001</v>
      </c>
      <c r="E919" s="210">
        <f t="shared" si="21"/>
        <v>15285752.370000001</v>
      </c>
      <c r="F919" t="s">
        <v>174</v>
      </c>
    </row>
    <row r="920" spans="1:6" hidden="1" outlineLevel="1">
      <c r="A920" s="65" t="s">
        <v>175</v>
      </c>
      <c r="B920" s="287">
        <v>0</v>
      </c>
      <c r="C920" s="288">
        <v>0</v>
      </c>
      <c r="D920" s="289">
        <v>834873.88</v>
      </c>
      <c r="E920" s="210">
        <f t="shared" si="21"/>
        <v>834873.88</v>
      </c>
      <c r="F920" t="s">
        <v>176</v>
      </c>
    </row>
    <row r="921" spans="1:6" hidden="1" outlineLevel="1">
      <c r="A921" s="65" t="s">
        <v>177</v>
      </c>
      <c r="B921" s="287">
        <v>0</v>
      </c>
      <c r="C921" s="288">
        <v>4049.8200000000006</v>
      </c>
      <c r="D921" s="289">
        <v>900972.16</v>
      </c>
      <c r="E921" s="210">
        <f t="shared" si="21"/>
        <v>905021.98</v>
      </c>
      <c r="F921" t="s">
        <v>178</v>
      </c>
    </row>
    <row r="922" spans="1:6" hidden="1" outlineLevel="1">
      <c r="A922" s="65" t="s">
        <v>179</v>
      </c>
      <c r="B922" s="287">
        <v>0</v>
      </c>
      <c r="C922" s="288">
        <v>11398.060000000001</v>
      </c>
      <c r="D922" s="289">
        <v>69057.739999999991</v>
      </c>
      <c r="E922" s="210">
        <f t="shared" si="21"/>
        <v>80455.799999999988</v>
      </c>
      <c r="F922" t="s">
        <v>180</v>
      </c>
    </row>
    <row r="923" spans="1:6" hidden="1" outlineLevel="1">
      <c r="A923" s="65" t="s">
        <v>181</v>
      </c>
      <c r="B923" s="287">
        <v>0</v>
      </c>
      <c r="C923" s="288">
        <v>19477.3</v>
      </c>
      <c r="D923" s="289">
        <v>6814.08</v>
      </c>
      <c r="E923" s="210">
        <f t="shared" si="21"/>
        <v>26291.379999999997</v>
      </c>
      <c r="F923" t="s">
        <v>182</v>
      </c>
    </row>
    <row r="924" spans="1:6" hidden="1" outlineLevel="1">
      <c r="A924" s="65" t="s">
        <v>183</v>
      </c>
      <c r="B924" s="287">
        <v>0</v>
      </c>
      <c r="C924" s="288">
        <v>15978.150000000001</v>
      </c>
      <c r="D924" s="289">
        <v>473466.99</v>
      </c>
      <c r="E924" s="210">
        <f t="shared" si="21"/>
        <v>489445.14</v>
      </c>
      <c r="F924" t="s">
        <v>184</v>
      </c>
    </row>
    <row r="925" spans="1:6" hidden="1" outlineLevel="1">
      <c r="A925" s="65" t="s">
        <v>185</v>
      </c>
      <c r="B925" s="287">
        <v>0</v>
      </c>
      <c r="C925" s="288">
        <v>12345.619999999999</v>
      </c>
      <c r="D925" s="289">
        <v>32996.159999999996</v>
      </c>
      <c r="E925" s="210">
        <f t="shared" si="21"/>
        <v>45341.78</v>
      </c>
      <c r="F925" t="s">
        <v>186</v>
      </c>
    </row>
    <row r="926" spans="1:6" hidden="1" outlineLevel="1">
      <c r="A926" s="65" t="s">
        <v>187</v>
      </c>
      <c r="B926" s="287">
        <v>0</v>
      </c>
      <c r="C926" s="288">
        <v>17743.62</v>
      </c>
      <c r="D926" s="289">
        <v>3997737.62</v>
      </c>
      <c r="E926" s="210">
        <f t="shared" si="21"/>
        <v>4015481.24</v>
      </c>
      <c r="F926" t="s">
        <v>188</v>
      </c>
    </row>
    <row r="927" spans="1:6" hidden="1" outlineLevel="1">
      <c r="A927" s="65" t="s">
        <v>189</v>
      </c>
      <c r="B927" s="287">
        <v>0</v>
      </c>
      <c r="C927" s="288">
        <v>5030.3700000000008</v>
      </c>
      <c r="D927" s="289">
        <v>1464616.01</v>
      </c>
      <c r="E927" s="210">
        <f t="shared" si="21"/>
        <v>1469646.3800000001</v>
      </c>
      <c r="F927" t="s">
        <v>190</v>
      </c>
    </row>
    <row r="928" spans="1:6" hidden="1" outlineLevel="1">
      <c r="A928" s="65" t="s">
        <v>191</v>
      </c>
      <c r="B928" s="287">
        <v>0</v>
      </c>
      <c r="C928" s="288">
        <v>3433.19</v>
      </c>
      <c r="D928" s="289">
        <v>26622.400000000001</v>
      </c>
      <c r="E928" s="210">
        <f t="shared" si="21"/>
        <v>30055.59</v>
      </c>
      <c r="F928" t="s">
        <v>192</v>
      </c>
    </row>
    <row r="929" spans="1:6" hidden="1" outlineLevel="1">
      <c r="A929" s="65" t="s">
        <v>193</v>
      </c>
      <c r="B929" s="287">
        <v>0</v>
      </c>
      <c r="C929" s="288">
        <v>8378.14</v>
      </c>
      <c r="D929" s="289">
        <v>35314.270000000004</v>
      </c>
      <c r="E929" s="210">
        <f t="shared" si="21"/>
        <v>43692.41</v>
      </c>
      <c r="F929" t="s">
        <v>194</v>
      </c>
    </row>
    <row r="930" spans="1:6" hidden="1" outlineLevel="1">
      <c r="A930" s="65" t="s">
        <v>195</v>
      </c>
      <c r="B930" s="287">
        <v>0</v>
      </c>
      <c r="C930" s="288">
        <v>32283.66</v>
      </c>
      <c r="D930" s="289">
        <v>550007.10000000009</v>
      </c>
      <c r="E930" s="210">
        <f t="shared" si="21"/>
        <v>582290.76000000013</v>
      </c>
      <c r="F930" t="s">
        <v>196</v>
      </c>
    </row>
    <row r="931" spans="1:6" hidden="1" outlineLevel="1">
      <c r="A931" s="65" t="s">
        <v>197</v>
      </c>
      <c r="B931" s="287">
        <v>0</v>
      </c>
      <c r="C931" s="288">
        <v>61802.659999999989</v>
      </c>
      <c r="D931" s="289">
        <v>212224.95999999996</v>
      </c>
      <c r="E931" s="210">
        <f t="shared" si="21"/>
        <v>274027.61999999994</v>
      </c>
      <c r="F931" t="s">
        <v>198</v>
      </c>
    </row>
    <row r="932" spans="1:6" hidden="1" outlineLevel="1">
      <c r="A932" s="65" t="s">
        <v>199</v>
      </c>
      <c r="B932" s="287">
        <v>0</v>
      </c>
      <c r="C932" s="288">
        <v>108346.07999999999</v>
      </c>
      <c r="D932" s="289">
        <v>153052.56</v>
      </c>
      <c r="E932" s="210">
        <f t="shared" si="21"/>
        <v>261398.63999999998</v>
      </c>
      <c r="F932" t="s">
        <v>200</v>
      </c>
    </row>
    <row r="933" spans="1:6" hidden="1" outlineLevel="1">
      <c r="A933" s="65" t="s">
        <v>201</v>
      </c>
      <c r="B933" s="287">
        <v>0</v>
      </c>
      <c r="C933" s="288">
        <v>55548.37000000001</v>
      </c>
      <c r="D933" s="289">
        <v>422099.3600000001</v>
      </c>
      <c r="E933" s="210">
        <f t="shared" si="21"/>
        <v>477647.7300000001</v>
      </c>
      <c r="F933" t="s">
        <v>202</v>
      </c>
    </row>
    <row r="934" spans="1:6" hidden="1" outlineLevel="1">
      <c r="A934" s="65" t="s">
        <v>203</v>
      </c>
      <c r="B934" s="287">
        <v>0</v>
      </c>
      <c r="C934" s="288">
        <v>345.81</v>
      </c>
      <c r="D934" s="289">
        <v>98798.01</v>
      </c>
      <c r="E934" s="210">
        <f t="shared" si="21"/>
        <v>99143.819999999992</v>
      </c>
      <c r="F934" t="s">
        <v>204</v>
      </c>
    </row>
    <row r="935" spans="1:6" hidden="1" outlineLevel="1">
      <c r="A935" s="65" t="s">
        <v>205</v>
      </c>
      <c r="B935" s="287">
        <v>0</v>
      </c>
      <c r="C935" s="288">
        <v>53583.05</v>
      </c>
      <c r="D935" s="289">
        <v>436997.49</v>
      </c>
      <c r="E935" s="210">
        <f t="shared" si="21"/>
        <v>490580.54</v>
      </c>
      <c r="F935" t="s">
        <v>206</v>
      </c>
    </row>
    <row r="936" spans="1:6" hidden="1" outlineLevel="1">
      <c r="A936" s="65" t="s">
        <v>207</v>
      </c>
      <c r="B936" s="287">
        <v>0</v>
      </c>
      <c r="C936" s="288">
        <v>0</v>
      </c>
      <c r="D936" s="289">
        <v>0</v>
      </c>
      <c r="E936" s="210">
        <f t="shared" si="21"/>
        <v>0</v>
      </c>
      <c r="F936" t="s">
        <v>208</v>
      </c>
    </row>
    <row r="937" spans="1:6" hidden="1" outlineLevel="1">
      <c r="A937" s="65" t="s">
        <v>209</v>
      </c>
      <c r="B937" s="287">
        <v>0</v>
      </c>
      <c r="C937" s="288">
        <v>31265.99</v>
      </c>
      <c r="D937" s="289">
        <v>1046358.7699999999</v>
      </c>
      <c r="E937" s="210">
        <f t="shared" si="21"/>
        <v>1077624.76</v>
      </c>
      <c r="F937" t="s">
        <v>210</v>
      </c>
    </row>
    <row r="938" spans="1:6" hidden="1" outlineLevel="1">
      <c r="A938" s="65" t="s">
        <v>211</v>
      </c>
      <c r="B938" s="287">
        <v>0</v>
      </c>
      <c r="C938" s="288">
        <v>2957.81</v>
      </c>
      <c r="D938" s="289">
        <v>14773.68</v>
      </c>
      <c r="E938" s="210">
        <f t="shared" si="21"/>
        <v>17731.490000000002</v>
      </c>
      <c r="F938" t="s">
        <v>212</v>
      </c>
    </row>
    <row r="939" spans="1:6" hidden="1" outlineLevel="1">
      <c r="A939" s="65" t="s">
        <v>213</v>
      </c>
      <c r="B939" s="287">
        <v>0</v>
      </c>
      <c r="C939" s="288">
        <v>11070.21</v>
      </c>
      <c r="D939" s="289">
        <v>1249.6799999999998</v>
      </c>
      <c r="E939" s="210">
        <f t="shared" si="21"/>
        <v>12319.89</v>
      </c>
      <c r="F939" t="s">
        <v>214</v>
      </c>
    </row>
    <row r="940" spans="1:6" hidden="1" outlineLevel="1">
      <c r="A940" s="65" t="s">
        <v>215</v>
      </c>
      <c r="B940" s="287">
        <v>0</v>
      </c>
      <c r="C940" s="288">
        <v>1649.78</v>
      </c>
      <c r="D940" s="289">
        <v>55202.8</v>
      </c>
      <c r="E940" s="210">
        <f t="shared" si="21"/>
        <v>56852.58</v>
      </c>
      <c r="F940" t="s">
        <v>216</v>
      </c>
    </row>
    <row r="941" spans="1:6" hidden="1" outlineLevel="1">
      <c r="A941" s="65" t="s">
        <v>217</v>
      </c>
      <c r="B941" s="287">
        <v>0</v>
      </c>
      <c r="C941" s="288">
        <v>16979.550000000003</v>
      </c>
      <c r="D941" s="289">
        <v>872200.32000000018</v>
      </c>
      <c r="E941" s="210">
        <f t="shared" si="21"/>
        <v>889179.87000000023</v>
      </c>
      <c r="F941" t="s">
        <v>218</v>
      </c>
    </row>
    <row r="942" spans="1:6" hidden="1" outlineLevel="1">
      <c r="A942" s="65" t="s">
        <v>219</v>
      </c>
      <c r="B942" s="287">
        <v>0</v>
      </c>
      <c r="C942" s="288">
        <v>6239.08</v>
      </c>
      <c r="D942" s="289">
        <v>20807.68</v>
      </c>
      <c r="E942" s="210">
        <f t="shared" si="21"/>
        <v>27046.760000000002</v>
      </c>
      <c r="F942" t="s">
        <v>220</v>
      </c>
    </row>
    <row r="943" spans="1:6" hidden="1" outlineLevel="1">
      <c r="A943" s="65" t="s">
        <v>221</v>
      </c>
      <c r="B943" s="287">
        <v>0</v>
      </c>
      <c r="C943" s="288">
        <v>68451.26999999999</v>
      </c>
      <c r="D943" s="289">
        <v>394081.82999999996</v>
      </c>
      <c r="E943" s="210">
        <f t="shared" si="21"/>
        <v>462533.1</v>
      </c>
      <c r="F943" t="s">
        <v>222</v>
      </c>
    </row>
    <row r="944" spans="1:6" hidden="1" outlineLevel="1">
      <c r="A944" s="65" t="s">
        <v>223</v>
      </c>
      <c r="B944" s="287">
        <v>0</v>
      </c>
      <c r="C944" s="288">
        <v>0</v>
      </c>
      <c r="D944" s="289">
        <v>26413.879999999997</v>
      </c>
      <c r="E944" s="210">
        <f t="shared" si="21"/>
        <v>26413.879999999997</v>
      </c>
      <c r="F944" t="s">
        <v>224</v>
      </c>
    </row>
    <row r="945" spans="1:6" hidden="1" outlineLevel="1">
      <c r="A945" s="65" t="s">
        <v>225</v>
      </c>
      <c r="B945" s="287">
        <v>0</v>
      </c>
      <c r="C945" s="288">
        <v>26755.8</v>
      </c>
      <c r="D945" s="289">
        <v>657064.87000000023</v>
      </c>
      <c r="E945" s="210">
        <f t="shared" si="21"/>
        <v>683820.67000000027</v>
      </c>
      <c r="F945" t="s">
        <v>226</v>
      </c>
    </row>
    <row r="946" spans="1:6" hidden="1" outlineLevel="1">
      <c r="A946" s="65" t="s">
        <v>227</v>
      </c>
      <c r="B946" s="287">
        <v>0</v>
      </c>
      <c r="C946" s="288">
        <v>0</v>
      </c>
      <c r="D946" s="289">
        <v>0</v>
      </c>
      <c r="E946" s="210">
        <f t="shared" si="21"/>
        <v>0</v>
      </c>
      <c r="F946" t="s">
        <v>228</v>
      </c>
    </row>
    <row r="947" spans="1:6" hidden="1" outlineLevel="1">
      <c r="A947" s="65" t="s">
        <v>229</v>
      </c>
      <c r="B947" s="287">
        <v>0</v>
      </c>
      <c r="C947" s="288">
        <v>7443.67</v>
      </c>
      <c r="D947" s="289">
        <v>4517.04</v>
      </c>
      <c r="E947" s="210">
        <f t="shared" si="21"/>
        <v>11960.71</v>
      </c>
      <c r="F947" t="s">
        <v>230</v>
      </c>
    </row>
    <row r="948" spans="1:6" hidden="1" outlineLevel="1">
      <c r="A948" s="65" t="s">
        <v>231</v>
      </c>
      <c r="B948" s="287">
        <v>2080777.3800000001</v>
      </c>
      <c r="C948" s="288">
        <v>959799.51000000036</v>
      </c>
      <c r="D948" s="289">
        <v>4456775.080000001</v>
      </c>
      <c r="E948" s="210">
        <f t="shared" si="21"/>
        <v>7497351.9700000016</v>
      </c>
      <c r="F948" t="s">
        <v>232</v>
      </c>
    </row>
    <row r="949" spans="1:6" hidden="1" outlineLevel="1">
      <c r="A949" s="65" t="s">
        <v>233</v>
      </c>
      <c r="B949" s="287">
        <v>0</v>
      </c>
      <c r="C949" s="288">
        <v>257604.01</v>
      </c>
      <c r="D949" s="289">
        <v>15156058.310000001</v>
      </c>
      <c r="E949" s="210">
        <f t="shared" si="21"/>
        <v>15413662.32</v>
      </c>
      <c r="F949" t="s">
        <v>234</v>
      </c>
    </row>
    <row r="950" spans="1:6" hidden="1" outlineLevel="1">
      <c r="A950" s="65" t="s">
        <v>235</v>
      </c>
      <c r="B950" s="287">
        <v>0</v>
      </c>
      <c r="C950" s="288">
        <v>9806.82</v>
      </c>
      <c r="D950" s="289">
        <v>65962</v>
      </c>
      <c r="E950" s="210">
        <f t="shared" si="21"/>
        <v>75768.820000000007</v>
      </c>
      <c r="F950" t="s">
        <v>236</v>
      </c>
    </row>
    <row r="951" spans="1:6" hidden="1" outlineLevel="1">
      <c r="A951" s="65" t="s">
        <v>237</v>
      </c>
      <c r="B951" s="287">
        <v>0</v>
      </c>
      <c r="C951" s="288">
        <v>535793.82000000007</v>
      </c>
      <c r="D951" s="289">
        <v>1799068.2300000009</v>
      </c>
      <c r="E951" s="210">
        <f t="shared" si="21"/>
        <v>2334862.0500000007</v>
      </c>
      <c r="F951" t="s">
        <v>238</v>
      </c>
    </row>
    <row r="952" spans="1:6" hidden="1" outlineLevel="1">
      <c r="A952" s="65" t="s">
        <v>239</v>
      </c>
      <c r="B952" s="287">
        <v>0</v>
      </c>
      <c r="C952" s="288">
        <v>45634.540000000008</v>
      </c>
      <c r="D952" s="289">
        <v>60584.44</v>
      </c>
      <c r="E952" s="210">
        <f t="shared" si="21"/>
        <v>106218.98000000001</v>
      </c>
      <c r="F952" t="s">
        <v>240</v>
      </c>
    </row>
    <row r="953" spans="1:6" hidden="1" outlineLevel="1">
      <c r="A953" s="65" t="s">
        <v>241</v>
      </c>
      <c r="B953" s="287">
        <v>0</v>
      </c>
      <c r="C953" s="288">
        <v>2605.4500000000003</v>
      </c>
      <c r="D953" s="289">
        <v>415536.86000000004</v>
      </c>
      <c r="E953" s="210">
        <f t="shared" si="21"/>
        <v>418142.31000000006</v>
      </c>
      <c r="F953" t="s">
        <v>242</v>
      </c>
    </row>
    <row r="954" spans="1:6" hidden="1" outlineLevel="1">
      <c r="A954" s="65" t="s">
        <v>243</v>
      </c>
      <c r="B954" s="287">
        <v>0</v>
      </c>
      <c r="C954" s="288">
        <v>6283.01</v>
      </c>
      <c r="D954" s="289">
        <v>1438.45</v>
      </c>
      <c r="E954" s="210">
        <f t="shared" si="21"/>
        <v>7721.46</v>
      </c>
      <c r="F954" t="s">
        <v>244</v>
      </c>
    </row>
    <row r="955" spans="1:6" hidden="1" outlineLevel="1">
      <c r="A955" s="65" t="s">
        <v>245</v>
      </c>
      <c r="B955" s="287">
        <v>0</v>
      </c>
      <c r="C955" s="288">
        <v>0</v>
      </c>
      <c r="D955" s="289">
        <v>0</v>
      </c>
      <c r="E955" s="210">
        <f t="shared" si="21"/>
        <v>0</v>
      </c>
      <c r="F955" t="s">
        <v>246</v>
      </c>
    </row>
    <row r="956" spans="1:6" hidden="1" outlineLevel="1">
      <c r="A956" s="65" t="s">
        <v>247</v>
      </c>
      <c r="B956" s="287">
        <v>0</v>
      </c>
      <c r="C956" s="288">
        <v>35278.559999999998</v>
      </c>
      <c r="D956" s="289">
        <v>24259.600000000006</v>
      </c>
      <c r="E956" s="210">
        <f t="shared" si="21"/>
        <v>59538.16</v>
      </c>
      <c r="F956" t="s">
        <v>248</v>
      </c>
    </row>
    <row r="957" spans="1:6" hidden="1" outlineLevel="1">
      <c r="A957" s="65" t="s">
        <v>249</v>
      </c>
      <c r="B957" s="287">
        <v>0</v>
      </c>
      <c r="C957" s="288">
        <v>4529.68</v>
      </c>
      <c r="D957" s="289">
        <v>56980.840000000004</v>
      </c>
      <c r="E957" s="210">
        <f t="shared" si="21"/>
        <v>61510.520000000004</v>
      </c>
      <c r="F957" t="s">
        <v>250</v>
      </c>
    </row>
    <row r="958" spans="1:6" hidden="1" outlineLevel="1">
      <c r="A958" s="65" t="s">
        <v>251</v>
      </c>
      <c r="B958" s="287">
        <v>0</v>
      </c>
      <c r="C958" s="288">
        <v>1494.67</v>
      </c>
      <c r="D958" s="289">
        <v>57939.180000000008</v>
      </c>
      <c r="E958" s="210">
        <f t="shared" si="21"/>
        <v>59433.850000000006</v>
      </c>
      <c r="F958" t="s">
        <v>252</v>
      </c>
    </row>
    <row r="959" spans="1:6" hidden="1" outlineLevel="1">
      <c r="A959" s="65" t="s">
        <v>253</v>
      </c>
      <c r="B959" s="287">
        <v>0</v>
      </c>
      <c r="C959" s="288">
        <v>0</v>
      </c>
      <c r="D959" s="289">
        <v>58439.56</v>
      </c>
      <c r="E959" s="210">
        <f t="shared" si="21"/>
        <v>58439.56</v>
      </c>
      <c r="F959" t="s">
        <v>254</v>
      </c>
    </row>
    <row r="960" spans="1:6" hidden="1" outlineLevel="1">
      <c r="A960" s="65" t="s">
        <v>255</v>
      </c>
      <c r="B960" s="287">
        <v>0</v>
      </c>
      <c r="C960" s="288">
        <v>0</v>
      </c>
      <c r="D960" s="289">
        <v>0</v>
      </c>
      <c r="E960" s="210">
        <f t="shared" si="21"/>
        <v>0</v>
      </c>
      <c r="F960" t="s">
        <v>256</v>
      </c>
    </row>
    <row r="961" spans="1:6" hidden="1" outlineLevel="1">
      <c r="A961" s="65" t="s">
        <v>257</v>
      </c>
      <c r="B961" s="287">
        <v>0</v>
      </c>
      <c r="C961" s="288">
        <v>24.89</v>
      </c>
      <c r="D961" s="289">
        <v>935165.15999999992</v>
      </c>
      <c r="E961" s="210">
        <f t="shared" si="21"/>
        <v>935190.04999999993</v>
      </c>
      <c r="F961" t="s">
        <v>258</v>
      </c>
    </row>
    <row r="962" spans="1:6" hidden="1" outlineLevel="1">
      <c r="A962" s="65" t="s">
        <v>259</v>
      </c>
      <c r="B962" s="287">
        <v>0</v>
      </c>
      <c r="C962" s="288">
        <v>7503.02</v>
      </c>
      <c r="D962" s="289">
        <v>12800</v>
      </c>
      <c r="E962" s="210">
        <f t="shared" si="21"/>
        <v>20303.02</v>
      </c>
      <c r="F962" t="s">
        <v>260</v>
      </c>
    </row>
    <row r="963" spans="1:6" hidden="1" outlineLevel="1">
      <c r="A963" s="65" t="s">
        <v>261</v>
      </c>
      <c r="B963" s="287">
        <v>0</v>
      </c>
      <c r="C963" s="288">
        <v>6280.4800000000005</v>
      </c>
      <c r="D963" s="289">
        <v>45123.92</v>
      </c>
      <c r="E963" s="210">
        <f t="shared" si="21"/>
        <v>51404.4</v>
      </c>
      <c r="F963" t="s">
        <v>262</v>
      </c>
    </row>
    <row r="964" spans="1:6" hidden="1" outlineLevel="1">
      <c r="A964" s="65" t="s">
        <v>263</v>
      </c>
      <c r="B964" s="287">
        <v>0</v>
      </c>
      <c r="C964" s="288">
        <v>8870.4000000000015</v>
      </c>
      <c r="D964" s="289">
        <v>208730.39</v>
      </c>
      <c r="E964" s="210">
        <f t="shared" si="21"/>
        <v>217600.79</v>
      </c>
      <c r="F964" t="s">
        <v>264</v>
      </c>
    </row>
    <row r="965" spans="1:6" hidden="1" outlineLevel="1">
      <c r="A965" s="65" t="s">
        <v>265</v>
      </c>
      <c r="B965" s="287">
        <v>0</v>
      </c>
      <c r="C965" s="288">
        <v>7489.76</v>
      </c>
      <c r="D965" s="289">
        <v>426932.08999999997</v>
      </c>
      <c r="E965" s="210">
        <f t="shared" si="21"/>
        <v>434421.85</v>
      </c>
      <c r="F965" t="s">
        <v>266</v>
      </c>
    </row>
    <row r="966" spans="1:6" hidden="1" outlineLevel="1">
      <c r="A966" s="65" t="s">
        <v>267</v>
      </c>
      <c r="B966" s="287">
        <v>0</v>
      </c>
      <c r="C966" s="288">
        <v>44109.87</v>
      </c>
      <c r="D966" s="289">
        <v>12339.14</v>
      </c>
      <c r="E966" s="210">
        <f t="shared" si="21"/>
        <v>56449.01</v>
      </c>
      <c r="F966" t="s">
        <v>268</v>
      </c>
    </row>
    <row r="967" spans="1:6" hidden="1" outlineLevel="1">
      <c r="A967" s="65" t="s">
        <v>269</v>
      </c>
      <c r="B967" s="287">
        <v>0</v>
      </c>
      <c r="C967" s="288">
        <v>0</v>
      </c>
      <c r="D967" s="289">
        <v>265922.46999999997</v>
      </c>
      <c r="E967" s="210">
        <f t="shared" si="21"/>
        <v>265922.46999999997</v>
      </c>
      <c r="F967" t="s">
        <v>270</v>
      </c>
    </row>
    <row r="968" spans="1:6" hidden="1" outlineLevel="1">
      <c r="A968" s="65" t="s">
        <v>271</v>
      </c>
      <c r="B968" s="287">
        <v>0</v>
      </c>
      <c r="C968" s="288">
        <v>925.16</v>
      </c>
      <c r="D968" s="289">
        <v>30611.24</v>
      </c>
      <c r="E968" s="210">
        <f t="shared" si="21"/>
        <v>31536.400000000001</v>
      </c>
      <c r="F968" t="s">
        <v>272</v>
      </c>
    </row>
    <row r="969" spans="1:6" hidden="1" outlineLevel="1">
      <c r="A969" s="65" t="s">
        <v>273</v>
      </c>
      <c r="B969" s="287">
        <v>8686.39</v>
      </c>
      <c r="C969" s="288">
        <v>1599616.7999999993</v>
      </c>
      <c r="D969" s="289">
        <v>75267203.39000006</v>
      </c>
      <c r="E969" s="210">
        <f t="shared" si="21"/>
        <v>76875506.580000058</v>
      </c>
      <c r="F969" t="s">
        <v>274</v>
      </c>
    </row>
    <row r="970" spans="1:6" hidden="1" outlineLevel="1">
      <c r="A970" s="65" t="s">
        <v>275</v>
      </c>
      <c r="B970" s="287">
        <v>0</v>
      </c>
      <c r="C970" s="288">
        <v>1524.81</v>
      </c>
      <c r="D970" s="289">
        <v>158088.22</v>
      </c>
      <c r="E970" s="210">
        <f t="shared" si="21"/>
        <v>159613.03</v>
      </c>
      <c r="F970" t="s">
        <v>276</v>
      </c>
    </row>
    <row r="971" spans="1:6" hidden="1" outlineLevel="1">
      <c r="A971" s="65" t="s">
        <v>277</v>
      </c>
      <c r="B971" s="287">
        <v>0</v>
      </c>
      <c r="C971" s="288">
        <v>0</v>
      </c>
      <c r="D971" s="289">
        <v>0</v>
      </c>
      <c r="E971" s="210">
        <f t="shared" si="21"/>
        <v>0</v>
      </c>
      <c r="F971" t="s">
        <v>278</v>
      </c>
    </row>
    <row r="972" spans="1:6" hidden="1" outlineLevel="1">
      <c r="A972" s="65" t="s">
        <v>279</v>
      </c>
      <c r="B972" s="287">
        <v>0</v>
      </c>
      <c r="C972" s="288">
        <v>189789.86000000002</v>
      </c>
      <c r="D972" s="289">
        <v>12262048.739999996</v>
      </c>
      <c r="E972" s="210">
        <f t="shared" si="21"/>
        <v>12451838.599999996</v>
      </c>
      <c r="F972" t="s">
        <v>280</v>
      </c>
    </row>
    <row r="973" spans="1:6" hidden="1" outlineLevel="1">
      <c r="A973" s="65" t="s">
        <v>281</v>
      </c>
      <c r="B973" s="287">
        <v>0</v>
      </c>
      <c r="C973" s="288">
        <v>0</v>
      </c>
      <c r="D973" s="289">
        <v>69563.679999999993</v>
      </c>
      <c r="E973" s="210">
        <f t="shared" si="21"/>
        <v>69563.679999999993</v>
      </c>
      <c r="F973" t="s">
        <v>282</v>
      </c>
    </row>
    <row r="974" spans="1:6" hidden="1" outlineLevel="1">
      <c r="A974" s="65" t="s">
        <v>283</v>
      </c>
      <c r="B974" s="287">
        <v>0</v>
      </c>
      <c r="C974" s="288">
        <v>6188.44</v>
      </c>
      <c r="D974" s="289">
        <v>29249.360000000001</v>
      </c>
      <c r="E974" s="210">
        <f t="shared" si="21"/>
        <v>35437.800000000003</v>
      </c>
      <c r="F974" t="s">
        <v>284</v>
      </c>
    </row>
    <row r="975" spans="1:6" hidden="1" outlineLevel="1">
      <c r="A975" s="65" t="s">
        <v>285</v>
      </c>
      <c r="B975" s="287">
        <v>0</v>
      </c>
      <c r="C975" s="288">
        <v>0</v>
      </c>
      <c r="D975" s="289">
        <v>0</v>
      </c>
      <c r="E975" s="210">
        <f t="shared" si="21"/>
        <v>0</v>
      </c>
      <c r="F975" t="s">
        <v>286</v>
      </c>
    </row>
    <row r="976" spans="1:6" hidden="1" outlineLevel="1">
      <c r="A976" s="65" t="s">
        <v>287</v>
      </c>
      <c r="B976" s="287">
        <v>0</v>
      </c>
      <c r="C976" s="288">
        <v>28450.319999999996</v>
      </c>
      <c r="D976" s="289">
        <v>479438.25</v>
      </c>
      <c r="E976" s="210">
        <f t="shared" si="21"/>
        <v>507888.57</v>
      </c>
      <c r="F976" t="s">
        <v>288</v>
      </c>
    </row>
    <row r="977" spans="1:6" hidden="1" outlineLevel="1">
      <c r="A977" s="65" t="s">
        <v>289</v>
      </c>
      <c r="B977" s="287">
        <v>0</v>
      </c>
      <c r="C977" s="288">
        <v>0</v>
      </c>
      <c r="D977" s="289">
        <v>4117184.78</v>
      </c>
      <c r="E977" s="210">
        <f t="shared" si="21"/>
        <v>4117184.78</v>
      </c>
      <c r="F977" t="s">
        <v>290</v>
      </c>
    </row>
    <row r="978" spans="1:6" hidden="1" outlineLevel="1">
      <c r="A978" s="65" t="s">
        <v>291</v>
      </c>
      <c r="B978" s="287">
        <v>0</v>
      </c>
      <c r="C978" s="288">
        <v>183370.74999999997</v>
      </c>
      <c r="D978" s="289">
        <v>12649435.089999998</v>
      </c>
      <c r="E978" s="210">
        <f t="shared" si="21"/>
        <v>12832805.839999998</v>
      </c>
      <c r="F978" t="s">
        <v>292</v>
      </c>
    </row>
    <row r="979" spans="1:6" hidden="1" outlineLevel="1">
      <c r="A979" s="65" t="s">
        <v>293</v>
      </c>
      <c r="B979" s="287">
        <v>0</v>
      </c>
      <c r="C979" s="288">
        <v>8299.86</v>
      </c>
      <c r="D979" s="289">
        <v>4055.0400000000004</v>
      </c>
      <c r="E979" s="210">
        <f t="shared" si="21"/>
        <v>12354.900000000001</v>
      </c>
      <c r="F979" t="s">
        <v>294</v>
      </c>
    </row>
    <row r="980" spans="1:6" hidden="1" outlineLevel="1">
      <c r="A980" s="65" t="s">
        <v>295</v>
      </c>
      <c r="B980" s="287">
        <v>0</v>
      </c>
      <c r="C980" s="288">
        <v>0</v>
      </c>
      <c r="D980" s="289">
        <v>77932.37000000001</v>
      </c>
      <c r="E980" s="210">
        <f t="shared" si="21"/>
        <v>77932.37000000001</v>
      </c>
      <c r="F980" t="s">
        <v>296</v>
      </c>
    </row>
    <row r="981" spans="1:6" hidden="1" outlineLevel="1">
      <c r="A981" s="65" t="s">
        <v>297</v>
      </c>
      <c r="B981" s="287">
        <v>0</v>
      </c>
      <c r="C981" s="288">
        <v>66013.37000000001</v>
      </c>
      <c r="D981" s="289">
        <v>22479.56</v>
      </c>
      <c r="E981" s="210">
        <f t="shared" si="21"/>
        <v>88492.930000000008</v>
      </c>
      <c r="F981" t="s">
        <v>298</v>
      </c>
    </row>
    <row r="982" spans="1:6" hidden="1" outlineLevel="1">
      <c r="A982" s="65" t="s">
        <v>299</v>
      </c>
      <c r="B982" s="287">
        <v>0</v>
      </c>
      <c r="C982" s="288">
        <v>16360.220000000001</v>
      </c>
      <c r="D982" s="289">
        <v>375873.7</v>
      </c>
      <c r="E982" s="210">
        <f t="shared" si="21"/>
        <v>392233.92000000004</v>
      </c>
      <c r="F982" t="s">
        <v>300</v>
      </c>
    </row>
    <row r="983" spans="1:6" hidden="1" outlineLevel="1">
      <c r="A983" s="65" t="s">
        <v>301</v>
      </c>
      <c r="B983" s="287">
        <v>0</v>
      </c>
      <c r="C983" s="288">
        <v>0</v>
      </c>
      <c r="D983" s="289">
        <v>0</v>
      </c>
      <c r="E983" s="210">
        <f t="shared" si="21"/>
        <v>0</v>
      </c>
      <c r="F983" t="s">
        <v>302</v>
      </c>
    </row>
    <row r="984" spans="1:6" hidden="1" outlineLevel="1">
      <c r="A984" s="65" t="s">
        <v>303</v>
      </c>
      <c r="B984" s="287">
        <v>0</v>
      </c>
      <c r="C984" s="288">
        <v>12712.130000000001</v>
      </c>
      <c r="D984" s="289">
        <v>95.44</v>
      </c>
      <c r="E984" s="210">
        <f t="shared" si="21"/>
        <v>12807.570000000002</v>
      </c>
      <c r="F984" t="s">
        <v>304</v>
      </c>
    </row>
    <row r="985" spans="1:6" hidden="1" outlineLevel="1">
      <c r="A985" s="65" t="s">
        <v>305</v>
      </c>
      <c r="B985" s="287">
        <v>0</v>
      </c>
      <c r="C985" s="288">
        <v>4402.34</v>
      </c>
      <c r="D985" s="289">
        <v>5715.24</v>
      </c>
      <c r="E985" s="210">
        <f t="shared" si="21"/>
        <v>10117.58</v>
      </c>
      <c r="F985" t="s">
        <v>306</v>
      </c>
    </row>
    <row r="986" spans="1:6" hidden="1" outlineLevel="1">
      <c r="A986" s="65" t="s">
        <v>307</v>
      </c>
      <c r="B986" s="287">
        <v>0</v>
      </c>
      <c r="C986" s="288">
        <v>36720.35</v>
      </c>
      <c r="D986" s="289">
        <v>11737.880000000001</v>
      </c>
      <c r="E986" s="210">
        <f t="shared" si="21"/>
        <v>48458.229999999996</v>
      </c>
      <c r="F986" t="s">
        <v>308</v>
      </c>
    </row>
    <row r="987" spans="1:6" hidden="1" outlineLevel="1">
      <c r="A987" s="65" t="s">
        <v>309</v>
      </c>
      <c r="B987" s="287">
        <v>0</v>
      </c>
      <c r="C987" s="288">
        <v>288291.68999999994</v>
      </c>
      <c r="D987" s="289">
        <v>802185.45999999973</v>
      </c>
      <c r="E987" s="210">
        <f t="shared" si="21"/>
        <v>1090477.1499999997</v>
      </c>
      <c r="F987" t="s">
        <v>310</v>
      </c>
    </row>
    <row r="988" spans="1:6" hidden="1" outlineLevel="1">
      <c r="A988" s="65" t="s">
        <v>311</v>
      </c>
      <c r="B988" s="287">
        <v>0</v>
      </c>
      <c r="C988" s="288">
        <v>51251.88</v>
      </c>
      <c r="D988" s="289">
        <v>50125.95</v>
      </c>
      <c r="E988" s="210">
        <f t="shared" si="21"/>
        <v>101377.82999999999</v>
      </c>
      <c r="F988" t="s">
        <v>312</v>
      </c>
    </row>
    <row r="989" spans="1:6" hidden="1" outlineLevel="1">
      <c r="A989" s="65" t="s">
        <v>313</v>
      </c>
      <c r="B989" s="287">
        <v>0</v>
      </c>
      <c r="C989" s="288">
        <v>0</v>
      </c>
      <c r="D989" s="289">
        <v>245588.11</v>
      </c>
      <c r="E989" s="210">
        <f t="shared" si="21"/>
        <v>245588.11</v>
      </c>
      <c r="F989" t="s">
        <v>314</v>
      </c>
    </row>
    <row r="990" spans="1:6" hidden="1" outlineLevel="1">
      <c r="A990" s="65" t="s">
        <v>315</v>
      </c>
      <c r="B990" s="287">
        <v>0</v>
      </c>
      <c r="C990" s="288">
        <v>36512.28</v>
      </c>
      <c r="D990" s="289">
        <v>25434.880000000001</v>
      </c>
      <c r="E990" s="210">
        <f t="shared" si="21"/>
        <v>61947.16</v>
      </c>
      <c r="F990" t="s">
        <v>316</v>
      </c>
    </row>
    <row r="991" spans="1:6" hidden="1" outlineLevel="1">
      <c r="A991" s="65" t="s">
        <v>317</v>
      </c>
      <c r="B991" s="287">
        <v>0</v>
      </c>
      <c r="C991" s="288">
        <v>0</v>
      </c>
      <c r="D991" s="289">
        <v>25811.280000000002</v>
      </c>
      <c r="E991" s="210">
        <f t="shared" si="21"/>
        <v>25811.280000000002</v>
      </c>
      <c r="F991" t="s">
        <v>318</v>
      </c>
    </row>
    <row r="992" spans="1:6" hidden="1" outlineLevel="1">
      <c r="A992" s="65" t="s">
        <v>319</v>
      </c>
      <c r="B992" s="287">
        <v>0</v>
      </c>
      <c r="C992" s="288">
        <v>0</v>
      </c>
      <c r="D992" s="289">
        <v>39891.550000000003</v>
      </c>
      <c r="E992" s="210">
        <f t="shared" si="21"/>
        <v>39891.550000000003</v>
      </c>
      <c r="F992" t="s">
        <v>320</v>
      </c>
    </row>
    <row r="993" spans="1:6" hidden="1" outlineLevel="1">
      <c r="A993" s="65" t="s">
        <v>321</v>
      </c>
      <c r="B993" s="287">
        <v>0</v>
      </c>
      <c r="C993" s="288">
        <v>16196.169999999998</v>
      </c>
      <c r="D993" s="289">
        <v>81182.720000000001</v>
      </c>
      <c r="E993" s="210">
        <f t="shared" si="21"/>
        <v>97378.89</v>
      </c>
      <c r="F993" t="s">
        <v>322</v>
      </c>
    </row>
    <row r="994" spans="1:6" hidden="1" outlineLevel="1">
      <c r="A994" s="65" t="s">
        <v>323</v>
      </c>
      <c r="B994" s="287">
        <v>0</v>
      </c>
      <c r="C994" s="288">
        <v>0</v>
      </c>
      <c r="D994" s="289">
        <v>0</v>
      </c>
      <c r="E994" s="210">
        <f t="shared" si="21"/>
        <v>0</v>
      </c>
      <c r="F994" t="s">
        <v>324</v>
      </c>
    </row>
    <row r="995" spans="1:6" collapsed="1">
      <c r="A995" s="65" t="str">
        <f>A167</f>
        <v>Regelzone Amprion (gesamt)</v>
      </c>
      <c r="B995" s="290">
        <f>SUM(B996:B1194)</f>
        <v>1302767.3800000001</v>
      </c>
      <c r="C995" s="291">
        <f t="shared" ref="C995:D995" si="22">SUM(C996:C1194)</f>
        <v>31419213.870000005</v>
      </c>
      <c r="D995" s="291">
        <f t="shared" si="22"/>
        <v>186427718.79000008</v>
      </c>
      <c r="E995" s="210">
        <f t="shared" si="21"/>
        <v>219149700.04000008</v>
      </c>
    </row>
    <row r="996" spans="1:6" hidden="1" outlineLevel="1">
      <c r="A996" s="65" t="s">
        <v>326</v>
      </c>
      <c r="B996" s="287"/>
      <c r="C996" s="288">
        <v>22549.1</v>
      </c>
      <c r="D996" s="289">
        <v>24052.449999999997</v>
      </c>
      <c r="E996" s="210">
        <f t="shared" ref="E996:E1027" si="23">SUM(B996:D996)</f>
        <v>46601.549999999996</v>
      </c>
      <c r="F996" s="172" t="s">
        <v>327</v>
      </c>
    </row>
    <row r="997" spans="1:6" hidden="1" outlineLevel="1">
      <c r="A997" s="65" t="s">
        <v>7</v>
      </c>
      <c r="B997" s="287"/>
      <c r="C997" s="288">
        <v>4388.8100000000004</v>
      </c>
      <c r="D997" s="289">
        <v>76923.87000000001</v>
      </c>
      <c r="E997" s="210">
        <f t="shared" si="23"/>
        <v>81312.680000000008</v>
      </c>
      <c r="F997" s="172" t="s">
        <v>8</v>
      </c>
    </row>
    <row r="998" spans="1:6" hidden="1" outlineLevel="1">
      <c r="A998" s="65" t="s">
        <v>328</v>
      </c>
      <c r="B998" s="287"/>
      <c r="C998" s="288">
        <v>105059.11</v>
      </c>
      <c r="D998" s="289">
        <v>67184</v>
      </c>
      <c r="E998" s="210">
        <f t="shared" si="23"/>
        <v>172243.11</v>
      </c>
      <c r="F998" s="172" t="s">
        <v>329</v>
      </c>
    </row>
    <row r="999" spans="1:6" hidden="1" outlineLevel="1">
      <c r="A999" s="65" t="s">
        <v>330</v>
      </c>
      <c r="B999" s="287"/>
      <c r="C999" s="288">
        <v>46541.36</v>
      </c>
      <c r="D999" s="289">
        <v>107470.28000000001</v>
      </c>
      <c r="E999" s="210">
        <f t="shared" si="23"/>
        <v>154011.64000000001</v>
      </c>
      <c r="F999" s="172" t="s">
        <v>331</v>
      </c>
    </row>
    <row r="1000" spans="1:6" hidden="1" outlineLevel="1">
      <c r="A1000" s="65" t="s">
        <v>332</v>
      </c>
      <c r="B1000" s="287"/>
      <c r="C1000" s="288">
        <v>350698</v>
      </c>
      <c r="D1000" s="289">
        <v>358767.52</v>
      </c>
      <c r="E1000" s="210">
        <f t="shared" si="23"/>
        <v>709465.52</v>
      </c>
      <c r="F1000" s="172" t="s">
        <v>333</v>
      </c>
    </row>
    <row r="1001" spans="1:6" hidden="1" outlineLevel="1">
      <c r="A1001" s="65" t="s">
        <v>334</v>
      </c>
      <c r="B1001" s="287"/>
      <c r="C1001" s="288">
        <v>110993.88</v>
      </c>
      <c r="D1001" s="289">
        <v>473419.06</v>
      </c>
      <c r="E1001" s="210">
        <f t="shared" si="23"/>
        <v>584412.93999999994</v>
      </c>
      <c r="F1001" s="172" t="s">
        <v>335</v>
      </c>
    </row>
    <row r="1002" spans="1:6" hidden="1" outlineLevel="1">
      <c r="A1002" s="65" t="s">
        <v>336</v>
      </c>
      <c r="B1002" s="287"/>
      <c r="C1002" s="288">
        <v>24371.24</v>
      </c>
      <c r="D1002" s="289">
        <v>218891.69999999998</v>
      </c>
      <c r="E1002" s="210">
        <f t="shared" si="23"/>
        <v>243262.93999999997</v>
      </c>
      <c r="F1002" s="172" t="s">
        <v>337</v>
      </c>
    </row>
    <row r="1003" spans="1:6" hidden="1" outlineLevel="1">
      <c r="A1003" s="65" t="s">
        <v>338</v>
      </c>
      <c r="B1003" s="287"/>
      <c r="C1003" s="288">
        <v>288806.26</v>
      </c>
      <c r="D1003" s="289">
        <v>1337267.9300000002</v>
      </c>
      <c r="E1003" s="210">
        <f t="shared" si="23"/>
        <v>1626074.1900000002</v>
      </c>
      <c r="F1003" s="172" t="s">
        <v>339</v>
      </c>
    </row>
    <row r="1004" spans="1:6" hidden="1" outlineLevel="1">
      <c r="A1004" s="65" t="s">
        <v>340</v>
      </c>
      <c r="B1004" s="287">
        <v>40906.51</v>
      </c>
      <c r="C1004" s="288">
        <v>940035.24</v>
      </c>
      <c r="D1004" s="289">
        <v>4098742.0700000003</v>
      </c>
      <c r="E1004" s="210">
        <f t="shared" si="23"/>
        <v>5079683.82</v>
      </c>
      <c r="F1004" s="172" t="s">
        <v>341</v>
      </c>
    </row>
    <row r="1005" spans="1:6" hidden="1" outlineLevel="1">
      <c r="A1005" s="65" t="s">
        <v>342</v>
      </c>
      <c r="B1005" s="287"/>
      <c r="C1005" s="288">
        <v>20532.849999999999</v>
      </c>
      <c r="D1005" s="289">
        <v>16745.760000000002</v>
      </c>
      <c r="E1005" s="210">
        <f t="shared" si="23"/>
        <v>37278.61</v>
      </c>
      <c r="F1005" s="172" t="s">
        <v>343</v>
      </c>
    </row>
    <row r="1006" spans="1:6" hidden="1" outlineLevel="1">
      <c r="A1006" s="65" t="s">
        <v>344</v>
      </c>
      <c r="B1006" s="287"/>
      <c r="C1006" s="288">
        <v>10697.08</v>
      </c>
      <c r="D1006" s="289">
        <v>290118.51999999996</v>
      </c>
      <c r="E1006" s="210">
        <f t="shared" si="23"/>
        <v>300815.59999999998</v>
      </c>
      <c r="F1006" s="172" t="s">
        <v>345</v>
      </c>
    </row>
    <row r="1007" spans="1:6" hidden="1" outlineLevel="1">
      <c r="A1007" s="65" t="s">
        <v>346</v>
      </c>
      <c r="B1007" s="287"/>
      <c r="C1007" s="288">
        <v>216781.94</v>
      </c>
      <c r="D1007" s="289">
        <v>341716.74</v>
      </c>
      <c r="E1007" s="210">
        <f t="shared" si="23"/>
        <v>558498.67999999993</v>
      </c>
      <c r="F1007" s="172" t="s">
        <v>347</v>
      </c>
    </row>
    <row r="1008" spans="1:6" hidden="1" outlineLevel="1">
      <c r="A1008" s="65" t="s">
        <v>348</v>
      </c>
      <c r="B1008" s="287"/>
      <c r="C1008" s="288">
        <v>37837.39</v>
      </c>
      <c r="D1008" s="289">
        <v>48083.529999999992</v>
      </c>
      <c r="E1008" s="210">
        <f t="shared" si="23"/>
        <v>85920.919999999984</v>
      </c>
      <c r="F1008" s="172" t="s">
        <v>349</v>
      </c>
    </row>
    <row r="1009" spans="1:6" hidden="1" outlineLevel="1">
      <c r="A1009" s="65" t="s">
        <v>350</v>
      </c>
      <c r="B1009" s="287"/>
      <c r="C1009" s="288"/>
      <c r="D1009" s="289">
        <v>15062.88</v>
      </c>
      <c r="E1009" s="210">
        <f t="shared" si="23"/>
        <v>15062.88</v>
      </c>
      <c r="F1009" s="172" t="s">
        <v>351</v>
      </c>
    </row>
    <row r="1010" spans="1:6" hidden="1" outlineLevel="1">
      <c r="A1010" s="65" t="s">
        <v>352</v>
      </c>
      <c r="B1010" s="287"/>
      <c r="C1010" s="288">
        <v>219857.11</v>
      </c>
      <c r="D1010" s="289">
        <v>876230.89</v>
      </c>
      <c r="E1010" s="210">
        <f t="shared" si="23"/>
        <v>1096088</v>
      </c>
      <c r="F1010" s="172" t="s">
        <v>353</v>
      </c>
    </row>
    <row r="1011" spans="1:6" hidden="1" outlineLevel="1">
      <c r="A1011" s="65" t="s">
        <v>354</v>
      </c>
      <c r="B1011" s="287"/>
      <c r="C1011" s="288">
        <v>11556.41</v>
      </c>
      <c r="D1011" s="289">
        <v>118579.68000000001</v>
      </c>
      <c r="E1011" s="210">
        <f t="shared" si="23"/>
        <v>130136.09000000001</v>
      </c>
      <c r="F1011" s="172" t="s">
        <v>355</v>
      </c>
    </row>
    <row r="1012" spans="1:6" hidden="1" outlineLevel="1">
      <c r="A1012" s="65" t="s">
        <v>356</v>
      </c>
      <c r="B1012" s="287"/>
      <c r="C1012" s="288">
        <v>69498.3</v>
      </c>
      <c r="D1012" s="289">
        <v>164801.06</v>
      </c>
      <c r="E1012" s="210">
        <f t="shared" si="23"/>
        <v>234299.36</v>
      </c>
      <c r="F1012" s="172" t="s">
        <v>357</v>
      </c>
    </row>
    <row r="1013" spans="1:6" hidden="1" outlineLevel="1">
      <c r="A1013" s="65" t="s">
        <v>358</v>
      </c>
      <c r="B1013" s="287">
        <v>2191.0500000000002</v>
      </c>
      <c r="C1013" s="288">
        <v>139656.82</v>
      </c>
      <c r="D1013" s="289">
        <v>697171.04</v>
      </c>
      <c r="E1013" s="210">
        <f t="shared" si="23"/>
        <v>839018.91</v>
      </c>
      <c r="F1013" s="172" t="s">
        <v>359</v>
      </c>
    </row>
    <row r="1014" spans="1:6" hidden="1" outlineLevel="1">
      <c r="A1014" s="65" t="s">
        <v>360</v>
      </c>
      <c r="B1014" s="287"/>
      <c r="C1014" s="288">
        <v>18300.240000000002</v>
      </c>
      <c r="D1014" s="289">
        <v>2323.3599999999997</v>
      </c>
      <c r="E1014" s="210">
        <f t="shared" si="23"/>
        <v>20623.600000000002</v>
      </c>
      <c r="F1014" s="172" t="s">
        <v>361</v>
      </c>
    </row>
    <row r="1015" spans="1:6" hidden="1" outlineLevel="1">
      <c r="A1015" s="65" t="s">
        <v>362</v>
      </c>
      <c r="B1015" s="287"/>
      <c r="C1015" s="288">
        <v>63329.19</v>
      </c>
      <c r="D1015" s="289">
        <v>82950.909999999989</v>
      </c>
      <c r="E1015" s="210">
        <f t="shared" si="23"/>
        <v>146280.09999999998</v>
      </c>
      <c r="F1015" s="172" t="s">
        <v>363</v>
      </c>
    </row>
    <row r="1016" spans="1:6" hidden="1" outlineLevel="1">
      <c r="A1016" s="65" t="s">
        <v>364</v>
      </c>
      <c r="B1016" s="287"/>
      <c r="C1016" s="288">
        <v>13416.54</v>
      </c>
      <c r="D1016" s="289">
        <v>25824.82</v>
      </c>
      <c r="E1016" s="210">
        <f t="shared" si="23"/>
        <v>39241.360000000001</v>
      </c>
      <c r="F1016" s="172" t="s">
        <v>365</v>
      </c>
    </row>
    <row r="1017" spans="1:6" hidden="1" outlineLevel="1">
      <c r="A1017" s="65" t="s">
        <v>366</v>
      </c>
      <c r="B1017" s="287">
        <v>283.73</v>
      </c>
      <c r="C1017" s="288">
        <v>650197.23</v>
      </c>
      <c r="D1017" s="289">
        <v>11886066.639999997</v>
      </c>
      <c r="E1017" s="210">
        <f t="shared" si="23"/>
        <v>12536547.599999998</v>
      </c>
      <c r="F1017" s="172" t="s">
        <v>367</v>
      </c>
    </row>
    <row r="1018" spans="1:6" hidden="1" outlineLevel="1">
      <c r="A1018" s="65" t="s">
        <v>368</v>
      </c>
      <c r="B1018" s="287"/>
      <c r="C1018" s="288">
        <v>851.21</v>
      </c>
      <c r="D1018" s="289">
        <v>64005.919999999998</v>
      </c>
      <c r="E1018" s="210">
        <f t="shared" si="23"/>
        <v>64857.13</v>
      </c>
      <c r="F1018" s="172" t="s">
        <v>369</v>
      </c>
    </row>
    <row r="1019" spans="1:6" hidden="1" outlineLevel="1">
      <c r="A1019" s="65" t="s">
        <v>370</v>
      </c>
      <c r="B1019" s="287"/>
      <c r="C1019" s="288">
        <v>65779.350000000006</v>
      </c>
      <c r="D1019" s="289">
        <v>104507.17</v>
      </c>
      <c r="E1019" s="210">
        <f t="shared" si="23"/>
        <v>170286.52000000002</v>
      </c>
      <c r="F1019" s="172" t="s">
        <v>371</v>
      </c>
    </row>
    <row r="1020" spans="1:6" hidden="1" outlineLevel="1">
      <c r="A1020" s="65" t="s">
        <v>372</v>
      </c>
      <c r="B1020" s="287"/>
      <c r="C1020" s="288">
        <v>2601.29</v>
      </c>
      <c r="D1020" s="289">
        <v>147615.38999999998</v>
      </c>
      <c r="E1020" s="210">
        <f t="shared" si="23"/>
        <v>150216.68</v>
      </c>
      <c r="F1020" s="172" t="s">
        <v>373</v>
      </c>
    </row>
    <row r="1021" spans="1:6" hidden="1" outlineLevel="1">
      <c r="A1021" s="65" t="s">
        <v>374</v>
      </c>
      <c r="B1021" s="287"/>
      <c r="C1021" s="288">
        <v>39500.06</v>
      </c>
      <c r="D1021" s="289">
        <v>76011.56</v>
      </c>
      <c r="E1021" s="210">
        <f t="shared" si="23"/>
        <v>115511.62</v>
      </c>
      <c r="F1021" s="172" t="s">
        <v>375</v>
      </c>
    </row>
    <row r="1022" spans="1:6" hidden="1" outlineLevel="1">
      <c r="A1022" s="65" t="s">
        <v>376</v>
      </c>
      <c r="B1022" s="287"/>
      <c r="C1022" s="288">
        <v>24077.15</v>
      </c>
      <c r="D1022" s="289">
        <v>17786.080000000002</v>
      </c>
      <c r="E1022" s="210">
        <f t="shared" si="23"/>
        <v>41863.230000000003</v>
      </c>
      <c r="F1022" s="172" t="s">
        <v>377</v>
      </c>
    </row>
    <row r="1023" spans="1:6" hidden="1" outlineLevel="1">
      <c r="A1023" s="65" t="s">
        <v>378</v>
      </c>
      <c r="B1023" s="287"/>
      <c r="C1023" s="288">
        <v>99233.430000000008</v>
      </c>
      <c r="D1023" s="289">
        <v>251937.93</v>
      </c>
      <c r="E1023" s="210">
        <f t="shared" si="23"/>
        <v>351171.36</v>
      </c>
      <c r="F1023" s="172" t="s">
        <v>379</v>
      </c>
    </row>
    <row r="1024" spans="1:6" hidden="1" outlineLevel="1">
      <c r="A1024" s="65" t="s">
        <v>380</v>
      </c>
      <c r="B1024" s="287"/>
      <c r="C1024" s="288"/>
      <c r="D1024" s="289">
        <v>2828.72</v>
      </c>
      <c r="E1024" s="210">
        <f t="shared" si="23"/>
        <v>2828.72</v>
      </c>
      <c r="F1024" s="172" t="s">
        <v>381</v>
      </c>
    </row>
    <row r="1025" spans="1:6" hidden="1" outlineLevel="1">
      <c r="A1025" s="65" t="s">
        <v>382</v>
      </c>
      <c r="B1025" s="287"/>
      <c r="C1025" s="288">
        <v>165526.42000000001</v>
      </c>
      <c r="D1025" s="289">
        <v>3866.2</v>
      </c>
      <c r="E1025" s="210">
        <f t="shared" si="23"/>
        <v>169392.62000000002</v>
      </c>
      <c r="F1025" s="172" t="s">
        <v>383</v>
      </c>
    </row>
    <row r="1026" spans="1:6" hidden="1" outlineLevel="1">
      <c r="A1026" s="65" t="s">
        <v>384</v>
      </c>
      <c r="B1026" s="287">
        <v>11631.54</v>
      </c>
      <c r="C1026" s="288">
        <v>3738180.4600000004</v>
      </c>
      <c r="D1026" s="289">
        <v>6601319.2999999989</v>
      </c>
      <c r="E1026" s="210">
        <f t="shared" si="23"/>
        <v>10351131.299999999</v>
      </c>
      <c r="F1026" s="172" t="s">
        <v>385</v>
      </c>
    </row>
    <row r="1027" spans="1:6" hidden="1" outlineLevel="1">
      <c r="A1027" s="65" t="s">
        <v>386</v>
      </c>
      <c r="B1027" s="287"/>
      <c r="C1027" s="288">
        <v>16742.98</v>
      </c>
      <c r="D1027" s="289">
        <v>134964.44</v>
      </c>
      <c r="E1027" s="210">
        <f t="shared" si="23"/>
        <v>151707.42000000001</v>
      </c>
      <c r="F1027" s="172" t="s">
        <v>387</v>
      </c>
    </row>
    <row r="1028" spans="1:6" hidden="1" outlineLevel="1">
      <c r="A1028" s="65" t="s">
        <v>388</v>
      </c>
      <c r="B1028" s="287"/>
      <c r="C1028" s="288">
        <v>30520.18</v>
      </c>
      <c r="D1028" s="289">
        <v>82218.48000000001</v>
      </c>
      <c r="E1028" s="210">
        <f t="shared" ref="E1028:E1059" si="24">SUM(B1028:D1028)</f>
        <v>112738.66</v>
      </c>
      <c r="F1028" s="172" t="s">
        <v>389</v>
      </c>
    </row>
    <row r="1029" spans="1:6" hidden="1" outlineLevel="1">
      <c r="A1029" s="65" t="s">
        <v>390</v>
      </c>
      <c r="B1029" s="287"/>
      <c r="C1029" s="288">
        <v>5989.63</v>
      </c>
      <c r="D1029" s="289">
        <v>16408.68</v>
      </c>
      <c r="E1029" s="210">
        <f t="shared" si="24"/>
        <v>22398.31</v>
      </c>
      <c r="F1029" s="172" t="s">
        <v>391</v>
      </c>
    </row>
    <row r="1030" spans="1:6" hidden="1" outlineLevel="1">
      <c r="A1030" s="65" t="s">
        <v>392</v>
      </c>
      <c r="B1030" s="287"/>
      <c r="C1030" s="288">
        <v>1863723.32</v>
      </c>
      <c r="D1030" s="289">
        <v>1820033.8399999999</v>
      </c>
      <c r="E1030" s="210">
        <f t="shared" si="24"/>
        <v>3683757.16</v>
      </c>
      <c r="F1030" s="172" t="s">
        <v>393</v>
      </c>
    </row>
    <row r="1031" spans="1:6" hidden="1" outlineLevel="1">
      <c r="A1031" s="65" t="s">
        <v>394</v>
      </c>
      <c r="B1031" s="287"/>
      <c r="C1031" s="288">
        <v>36535.93</v>
      </c>
      <c r="D1031" s="289">
        <v>74484.36</v>
      </c>
      <c r="E1031" s="210">
        <f t="shared" si="24"/>
        <v>111020.29000000001</v>
      </c>
      <c r="F1031" s="172" t="s">
        <v>395</v>
      </c>
    </row>
    <row r="1032" spans="1:6" hidden="1" outlineLevel="1">
      <c r="A1032" s="65" t="s">
        <v>396</v>
      </c>
      <c r="B1032" s="287"/>
      <c r="C1032" s="288">
        <v>68515.810000000012</v>
      </c>
      <c r="D1032" s="289">
        <v>336142.09</v>
      </c>
      <c r="E1032" s="210">
        <f t="shared" si="24"/>
        <v>404657.9</v>
      </c>
      <c r="F1032" s="172" t="s">
        <v>397</v>
      </c>
    </row>
    <row r="1033" spans="1:6" hidden="1" outlineLevel="1">
      <c r="A1033" s="65" t="s">
        <v>398</v>
      </c>
      <c r="B1033" s="287">
        <v>921.79</v>
      </c>
      <c r="C1033" s="288">
        <v>310081.24</v>
      </c>
      <c r="D1033" s="289">
        <v>40910322.309999995</v>
      </c>
      <c r="E1033" s="210">
        <f t="shared" si="24"/>
        <v>41221325.339999996</v>
      </c>
      <c r="F1033" s="172" t="s">
        <v>399</v>
      </c>
    </row>
    <row r="1034" spans="1:6" hidden="1" outlineLevel="1">
      <c r="A1034" s="65" t="s">
        <v>400</v>
      </c>
      <c r="B1034" s="287"/>
      <c r="C1034" s="288">
        <v>35927.699999999997</v>
      </c>
      <c r="D1034" s="289">
        <v>102255.8</v>
      </c>
      <c r="E1034" s="210">
        <f t="shared" si="24"/>
        <v>138183.5</v>
      </c>
      <c r="F1034" s="172" t="s">
        <v>401</v>
      </c>
    </row>
    <row r="1035" spans="1:6" hidden="1" outlineLevel="1">
      <c r="A1035" s="65" t="s">
        <v>402</v>
      </c>
      <c r="B1035" s="287"/>
      <c r="C1035" s="288">
        <v>1118.3599999999999</v>
      </c>
      <c r="D1035" s="289">
        <v>10841.119999999999</v>
      </c>
      <c r="E1035" s="210">
        <f t="shared" si="24"/>
        <v>11959.48</v>
      </c>
      <c r="F1035" s="172" t="s">
        <v>403</v>
      </c>
    </row>
    <row r="1036" spans="1:6" hidden="1" outlineLevel="1">
      <c r="A1036" s="65" t="s">
        <v>404</v>
      </c>
      <c r="B1036" s="287"/>
      <c r="C1036" s="288">
        <v>169281.46</v>
      </c>
      <c r="D1036" s="289">
        <v>260705.66</v>
      </c>
      <c r="E1036" s="210">
        <f t="shared" si="24"/>
        <v>429987.12</v>
      </c>
      <c r="F1036" s="172" t="s">
        <v>405</v>
      </c>
    </row>
    <row r="1037" spans="1:6" hidden="1" outlineLevel="1">
      <c r="A1037" s="65" t="s">
        <v>406</v>
      </c>
      <c r="B1037" s="287"/>
      <c r="C1037" s="288">
        <v>1239.92</v>
      </c>
      <c r="D1037" s="289">
        <v>59779.279999999992</v>
      </c>
      <c r="E1037" s="210">
        <f t="shared" si="24"/>
        <v>61019.19999999999</v>
      </c>
      <c r="F1037" s="172" t="s">
        <v>407</v>
      </c>
    </row>
    <row r="1038" spans="1:6" hidden="1" outlineLevel="1">
      <c r="A1038" s="65" t="s">
        <v>408</v>
      </c>
      <c r="B1038" s="287"/>
      <c r="C1038" s="288">
        <v>50050.02</v>
      </c>
      <c r="D1038" s="289">
        <v>510813.79000000004</v>
      </c>
      <c r="E1038" s="210">
        <f t="shared" si="24"/>
        <v>560863.81000000006</v>
      </c>
      <c r="F1038" s="172" t="s">
        <v>409</v>
      </c>
    </row>
    <row r="1039" spans="1:6" hidden="1" outlineLevel="1">
      <c r="A1039" s="65" t="s">
        <v>410</v>
      </c>
      <c r="B1039" s="287"/>
      <c r="C1039" s="288">
        <v>550651.53999999992</v>
      </c>
      <c r="D1039" s="289">
        <v>197507.37000000002</v>
      </c>
      <c r="E1039" s="210">
        <f t="shared" si="24"/>
        <v>748158.90999999992</v>
      </c>
      <c r="F1039" s="172" t="s">
        <v>411</v>
      </c>
    </row>
    <row r="1040" spans="1:6" hidden="1" outlineLevel="1">
      <c r="A1040" s="65" t="s">
        <v>412</v>
      </c>
      <c r="B1040" s="287"/>
      <c r="C1040" s="288">
        <v>4259.1499999999996</v>
      </c>
      <c r="D1040" s="289">
        <v>2779.6800000000003</v>
      </c>
      <c r="E1040" s="210">
        <f t="shared" si="24"/>
        <v>7038.83</v>
      </c>
      <c r="F1040" s="172" t="s">
        <v>413</v>
      </c>
    </row>
    <row r="1041" spans="1:6" hidden="1" outlineLevel="1">
      <c r="A1041" s="65" t="s">
        <v>414</v>
      </c>
      <c r="B1041" s="287"/>
      <c r="C1041" s="288">
        <v>22494.079999999998</v>
      </c>
      <c r="D1041" s="289">
        <v>124161.23000000003</v>
      </c>
      <c r="E1041" s="210">
        <f t="shared" si="24"/>
        <v>146655.31000000003</v>
      </c>
      <c r="F1041" s="172" t="s">
        <v>415</v>
      </c>
    </row>
    <row r="1042" spans="1:6" hidden="1" outlineLevel="1">
      <c r="A1042" s="65" t="s">
        <v>416</v>
      </c>
      <c r="B1042" s="287"/>
      <c r="C1042" s="288">
        <v>75536.42</v>
      </c>
      <c r="D1042" s="289">
        <v>205459.91999999998</v>
      </c>
      <c r="E1042" s="210">
        <f t="shared" si="24"/>
        <v>280996.33999999997</v>
      </c>
      <c r="F1042" s="172" t="s">
        <v>417</v>
      </c>
    </row>
    <row r="1043" spans="1:6" hidden="1" outlineLevel="1">
      <c r="A1043" s="65" t="s">
        <v>418</v>
      </c>
      <c r="B1043" s="287"/>
      <c r="C1043" s="288">
        <v>31737.279999999999</v>
      </c>
      <c r="D1043" s="289">
        <v>51907.92</v>
      </c>
      <c r="E1043" s="210">
        <f t="shared" si="24"/>
        <v>83645.2</v>
      </c>
      <c r="F1043" s="172" t="s">
        <v>419</v>
      </c>
    </row>
    <row r="1044" spans="1:6" hidden="1" outlineLevel="1">
      <c r="A1044" s="65" t="s">
        <v>420</v>
      </c>
      <c r="B1044" s="287"/>
      <c r="C1044" s="288">
        <v>45011.08</v>
      </c>
      <c r="D1044" s="289">
        <v>45710.17</v>
      </c>
      <c r="E1044" s="210">
        <f t="shared" si="24"/>
        <v>90721.25</v>
      </c>
      <c r="F1044" s="172" t="s">
        <v>421</v>
      </c>
    </row>
    <row r="1045" spans="1:6" hidden="1" outlineLevel="1">
      <c r="A1045" s="65" t="s">
        <v>422</v>
      </c>
      <c r="B1045" s="287"/>
      <c r="C1045" s="288">
        <v>21496.47</v>
      </c>
      <c r="D1045" s="289">
        <v>8791.7999999999993</v>
      </c>
      <c r="E1045" s="210">
        <f t="shared" si="24"/>
        <v>30288.27</v>
      </c>
      <c r="F1045" s="172" t="s">
        <v>423</v>
      </c>
    </row>
    <row r="1046" spans="1:6" hidden="1" outlineLevel="1">
      <c r="A1046" s="65" t="s">
        <v>424</v>
      </c>
      <c r="B1046" s="287"/>
      <c r="C1046" s="288">
        <v>75031.28</v>
      </c>
      <c r="D1046" s="289">
        <v>208519.90000000002</v>
      </c>
      <c r="E1046" s="210">
        <f t="shared" si="24"/>
        <v>283551.18000000005</v>
      </c>
      <c r="F1046" s="172" t="s">
        <v>425</v>
      </c>
    </row>
    <row r="1047" spans="1:6" hidden="1" outlineLevel="1">
      <c r="A1047" s="65" t="s">
        <v>426</v>
      </c>
      <c r="B1047" s="287">
        <v>831.55</v>
      </c>
      <c r="C1047" s="288"/>
      <c r="D1047" s="289">
        <v>1979.28</v>
      </c>
      <c r="E1047" s="210">
        <f t="shared" si="24"/>
        <v>2810.83</v>
      </c>
      <c r="F1047" s="172" t="s">
        <v>427</v>
      </c>
    </row>
    <row r="1048" spans="1:6" hidden="1" outlineLevel="1">
      <c r="A1048" s="65" t="s">
        <v>428</v>
      </c>
      <c r="B1048" s="287"/>
      <c r="C1048" s="288">
        <v>33579.100000000006</v>
      </c>
      <c r="D1048" s="289">
        <v>27778.199999999997</v>
      </c>
      <c r="E1048" s="210">
        <f t="shared" si="24"/>
        <v>61357.3</v>
      </c>
      <c r="F1048" s="172" t="s">
        <v>429</v>
      </c>
    </row>
    <row r="1049" spans="1:6" hidden="1" outlineLevel="1">
      <c r="A1049" s="65" t="s">
        <v>430</v>
      </c>
      <c r="B1049" s="287"/>
      <c r="C1049" s="288">
        <v>87608.2</v>
      </c>
      <c r="D1049" s="289">
        <v>38710.480000000003</v>
      </c>
      <c r="E1049" s="210">
        <f t="shared" si="24"/>
        <v>126318.68</v>
      </c>
      <c r="F1049" s="172" t="s">
        <v>431</v>
      </c>
    </row>
    <row r="1050" spans="1:6" hidden="1" outlineLevel="1">
      <c r="A1050" s="65" t="s">
        <v>432</v>
      </c>
      <c r="B1050" s="287"/>
      <c r="C1050" s="288">
        <v>50825.440000000002</v>
      </c>
      <c r="D1050" s="289">
        <v>67288.400000000009</v>
      </c>
      <c r="E1050" s="210">
        <f t="shared" si="24"/>
        <v>118113.84000000001</v>
      </c>
      <c r="F1050" s="172" t="s">
        <v>433</v>
      </c>
    </row>
    <row r="1051" spans="1:6" hidden="1" outlineLevel="1">
      <c r="A1051" s="65" t="s">
        <v>434</v>
      </c>
      <c r="B1051" s="287">
        <v>17080.89</v>
      </c>
      <c r="C1051" s="288">
        <v>16033.88</v>
      </c>
      <c r="D1051" s="289"/>
      <c r="E1051" s="210">
        <f t="shared" si="24"/>
        <v>33114.769999999997</v>
      </c>
      <c r="F1051" s="172" t="s">
        <v>435</v>
      </c>
    </row>
    <row r="1052" spans="1:6" hidden="1" outlineLevel="1">
      <c r="A1052" s="65" t="s">
        <v>436</v>
      </c>
      <c r="B1052" s="287"/>
      <c r="C1052" s="288">
        <v>7333.74</v>
      </c>
      <c r="D1052" s="289"/>
      <c r="E1052" s="210">
        <f t="shared" si="24"/>
        <v>7333.74</v>
      </c>
      <c r="F1052" s="172" t="s">
        <v>437</v>
      </c>
    </row>
    <row r="1053" spans="1:6" hidden="1" outlineLevel="1">
      <c r="A1053" s="65" t="s">
        <v>438</v>
      </c>
      <c r="B1053" s="287"/>
      <c r="C1053" s="288">
        <v>32873.22</v>
      </c>
      <c r="D1053" s="289">
        <v>100454.72</v>
      </c>
      <c r="E1053" s="210">
        <f t="shared" si="24"/>
        <v>133327.94</v>
      </c>
      <c r="F1053" s="172" t="s">
        <v>439</v>
      </c>
    </row>
    <row r="1054" spans="1:6" hidden="1" outlineLevel="1">
      <c r="A1054" s="65" t="s">
        <v>440</v>
      </c>
      <c r="B1054" s="287"/>
      <c r="C1054" s="288">
        <v>92321</v>
      </c>
      <c r="D1054" s="289">
        <v>116753.08</v>
      </c>
      <c r="E1054" s="210">
        <f t="shared" si="24"/>
        <v>209074.08000000002</v>
      </c>
      <c r="F1054" s="172" t="s">
        <v>441</v>
      </c>
    </row>
    <row r="1055" spans="1:6" hidden="1" outlineLevel="1">
      <c r="A1055" s="65" t="s">
        <v>442</v>
      </c>
      <c r="B1055" s="287"/>
      <c r="C1055" s="288">
        <v>18496.900000000001</v>
      </c>
      <c r="D1055" s="289">
        <v>215736.78999999998</v>
      </c>
      <c r="E1055" s="210">
        <f t="shared" si="24"/>
        <v>234233.68999999997</v>
      </c>
      <c r="F1055" s="172" t="s">
        <v>443</v>
      </c>
    </row>
    <row r="1056" spans="1:6" hidden="1" outlineLevel="1">
      <c r="A1056" s="65" t="s">
        <v>444</v>
      </c>
      <c r="B1056" s="287"/>
      <c r="C1056" s="288">
        <v>84658.84</v>
      </c>
      <c r="D1056" s="289">
        <v>58660.020000000004</v>
      </c>
      <c r="E1056" s="210">
        <f t="shared" si="24"/>
        <v>143318.85999999999</v>
      </c>
      <c r="F1056" s="172" t="s">
        <v>445</v>
      </c>
    </row>
    <row r="1057" spans="1:6" hidden="1" outlineLevel="1">
      <c r="A1057" s="65" t="s">
        <v>446</v>
      </c>
      <c r="B1057" s="287"/>
      <c r="C1057" s="288"/>
      <c r="D1057" s="289">
        <v>9829.08</v>
      </c>
      <c r="E1057" s="210">
        <f t="shared" si="24"/>
        <v>9829.08</v>
      </c>
      <c r="F1057" s="172" t="s">
        <v>447</v>
      </c>
    </row>
    <row r="1058" spans="1:6" hidden="1" outlineLevel="1">
      <c r="A1058" s="65" t="s">
        <v>448</v>
      </c>
      <c r="B1058" s="287"/>
      <c r="C1058" s="288">
        <v>24478.52</v>
      </c>
      <c r="D1058" s="289">
        <v>117053.63000000002</v>
      </c>
      <c r="E1058" s="210">
        <f t="shared" si="24"/>
        <v>141532.15000000002</v>
      </c>
      <c r="F1058" s="172" t="s">
        <v>449</v>
      </c>
    </row>
    <row r="1059" spans="1:6" hidden="1" outlineLevel="1">
      <c r="A1059" s="65" t="s">
        <v>450</v>
      </c>
      <c r="B1059" s="287"/>
      <c r="C1059" s="288">
        <v>449825.11999999994</v>
      </c>
      <c r="D1059" s="289">
        <v>27974477.020000003</v>
      </c>
      <c r="E1059" s="210">
        <f t="shared" si="24"/>
        <v>28424302.140000004</v>
      </c>
      <c r="F1059" s="172" t="s">
        <v>451</v>
      </c>
    </row>
    <row r="1060" spans="1:6" hidden="1" outlineLevel="1">
      <c r="A1060" s="65" t="s">
        <v>452</v>
      </c>
      <c r="B1060" s="287"/>
      <c r="C1060" s="288">
        <v>68207.48000000001</v>
      </c>
      <c r="D1060" s="289">
        <v>1668756.81</v>
      </c>
      <c r="E1060" s="210">
        <f t="shared" ref="E1060:E1091" si="25">SUM(B1060:D1060)</f>
        <v>1736964.29</v>
      </c>
      <c r="F1060" s="172" t="s">
        <v>453</v>
      </c>
    </row>
    <row r="1061" spans="1:6" hidden="1" outlineLevel="1">
      <c r="A1061" s="65" t="s">
        <v>454</v>
      </c>
      <c r="B1061" s="287"/>
      <c r="C1061" s="288">
        <v>15237.599999999999</v>
      </c>
      <c r="D1061" s="289">
        <v>8671.64</v>
      </c>
      <c r="E1061" s="210">
        <f t="shared" si="25"/>
        <v>23909.239999999998</v>
      </c>
      <c r="F1061" s="172" t="s">
        <v>455</v>
      </c>
    </row>
    <row r="1062" spans="1:6" hidden="1" outlineLevel="1">
      <c r="A1062" s="65" t="s">
        <v>456</v>
      </c>
      <c r="B1062" s="287"/>
      <c r="C1062" s="288">
        <v>25610.080000000002</v>
      </c>
      <c r="D1062" s="289">
        <v>203692.36</v>
      </c>
      <c r="E1062" s="210">
        <f t="shared" si="25"/>
        <v>229302.44</v>
      </c>
      <c r="F1062" s="172" t="s">
        <v>457</v>
      </c>
    </row>
    <row r="1063" spans="1:6" hidden="1" outlineLevel="1">
      <c r="A1063" s="65" t="s">
        <v>458</v>
      </c>
      <c r="B1063" s="287"/>
      <c r="C1063" s="288">
        <v>39265.4</v>
      </c>
      <c r="D1063" s="289">
        <v>98581.36</v>
      </c>
      <c r="E1063" s="210">
        <f t="shared" si="25"/>
        <v>137846.76</v>
      </c>
      <c r="F1063" s="172" t="s">
        <v>459</v>
      </c>
    </row>
    <row r="1064" spans="1:6" hidden="1" outlineLevel="1">
      <c r="A1064" s="65" t="s">
        <v>460</v>
      </c>
      <c r="B1064" s="287"/>
      <c r="C1064" s="288">
        <v>165125.25</v>
      </c>
      <c r="D1064" s="289">
        <v>59620.479999999996</v>
      </c>
      <c r="E1064" s="210">
        <f t="shared" si="25"/>
        <v>224745.72999999998</v>
      </c>
      <c r="F1064" s="172" t="s">
        <v>461</v>
      </c>
    </row>
    <row r="1065" spans="1:6" hidden="1" outlineLevel="1">
      <c r="A1065" s="65" t="s">
        <v>462</v>
      </c>
      <c r="B1065" s="287"/>
      <c r="C1065" s="288">
        <v>31999.71</v>
      </c>
      <c r="D1065" s="289">
        <v>52417.48</v>
      </c>
      <c r="E1065" s="210">
        <f t="shared" si="25"/>
        <v>84417.19</v>
      </c>
      <c r="F1065" s="172" t="s">
        <v>463</v>
      </c>
    </row>
    <row r="1066" spans="1:6" hidden="1" outlineLevel="1">
      <c r="A1066" s="65" t="s">
        <v>464</v>
      </c>
      <c r="B1066" s="287"/>
      <c r="C1066" s="288">
        <v>28124.59</v>
      </c>
      <c r="D1066" s="289">
        <v>56574.000000000007</v>
      </c>
      <c r="E1066" s="210">
        <f t="shared" si="25"/>
        <v>84698.590000000011</v>
      </c>
      <c r="F1066" s="172" t="s">
        <v>465</v>
      </c>
    </row>
    <row r="1067" spans="1:6" hidden="1" outlineLevel="1">
      <c r="A1067" s="65" t="s">
        <v>466</v>
      </c>
      <c r="B1067" s="287"/>
      <c r="C1067" s="288">
        <v>387.41</v>
      </c>
      <c r="D1067" s="289"/>
      <c r="E1067" s="210">
        <f t="shared" si="25"/>
        <v>387.41</v>
      </c>
      <c r="F1067" s="172" t="s">
        <v>467</v>
      </c>
    </row>
    <row r="1068" spans="1:6" hidden="1" outlineLevel="1">
      <c r="A1068" s="65" t="s">
        <v>468</v>
      </c>
      <c r="B1068" s="287"/>
      <c r="C1068" s="288"/>
      <c r="D1068" s="289">
        <v>3955596.06</v>
      </c>
      <c r="E1068" s="210">
        <f t="shared" si="25"/>
        <v>3955596.06</v>
      </c>
      <c r="F1068" s="172" t="s">
        <v>469</v>
      </c>
    </row>
    <row r="1069" spans="1:6" hidden="1" outlineLevel="1">
      <c r="A1069" s="65" t="s">
        <v>470</v>
      </c>
      <c r="B1069" s="287"/>
      <c r="C1069" s="288">
        <v>381388.44</v>
      </c>
      <c r="D1069" s="289">
        <v>308498.57000000007</v>
      </c>
      <c r="E1069" s="210">
        <f t="shared" si="25"/>
        <v>689887.01</v>
      </c>
      <c r="F1069" s="172" t="s">
        <v>471</v>
      </c>
    </row>
    <row r="1070" spans="1:6" hidden="1" outlineLevel="1">
      <c r="A1070" s="65" t="s">
        <v>472</v>
      </c>
      <c r="B1070" s="287"/>
      <c r="C1070" s="288">
        <v>42070.87</v>
      </c>
      <c r="D1070" s="289">
        <v>29345.640000000003</v>
      </c>
      <c r="E1070" s="210">
        <f t="shared" si="25"/>
        <v>71416.510000000009</v>
      </c>
      <c r="F1070" s="172" t="s">
        <v>473</v>
      </c>
    </row>
    <row r="1071" spans="1:6" hidden="1" outlineLevel="1">
      <c r="A1071" s="65" t="s">
        <v>474</v>
      </c>
      <c r="B1071" s="287"/>
      <c r="C1071" s="288">
        <v>886920.78</v>
      </c>
      <c r="D1071" s="289"/>
      <c r="E1071" s="210">
        <f t="shared" si="25"/>
        <v>886920.78</v>
      </c>
      <c r="F1071" s="172" t="s">
        <v>475</v>
      </c>
    </row>
    <row r="1072" spans="1:6" hidden="1" outlineLevel="1">
      <c r="A1072" s="65" t="s">
        <v>476</v>
      </c>
      <c r="B1072" s="287"/>
      <c r="C1072" s="288">
        <v>44431.3</v>
      </c>
      <c r="D1072" s="289">
        <v>78818.679999999993</v>
      </c>
      <c r="E1072" s="210">
        <f t="shared" si="25"/>
        <v>123249.98</v>
      </c>
      <c r="F1072" s="172" t="s">
        <v>477</v>
      </c>
    </row>
    <row r="1073" spans="1:6" hidden="1" outlineLevel="1">
      <c r="A1073" s="65" t="s">
        <v>478</v>
      </c>
      <c r="B1073" s="287"/>
      <c r="C1073" s="288">
        <v>57204.91</v>
      </c>
      <c r="D1073" s="289">
        <v>85226.97</v>
      </c>
      <c r="E1073" s="210">
        <f t="shared" si="25"/>
        <v>142431.88</v>
      </c>
      <c r="F1073" s="172" t="s">
        <v>479</v>
      </c>
    </row>
    <row r="1074" spans="1:6" hidden="1" outlineLevel="1">
      <c r="A1074" s="65" t="s">
        <v>480</v>
      </c>
      <c r="B1074" s="287"/>
      <c r="C1074" s="288">
        <v>20726.04</v>
      </c>
      <c r="D1074" s="289">
        <v>584242.45000000007</v>
      </c>
      <c r="E1074" s="210">
        <f t="shared" si="25"/>
        <v>604968.49000000011</v>
      </c>
      <c r="F1074" s="172" t="s">
        <v>481</v>
      </c>
    </row>
    <row r="1075" spans="1:6" hidden="1" outlineLevel="1">
      <c r="A1075" s="65" t="s">
        <v>482</v>
      </c>
      <c r="B1075" s="287"/>
      <c r="C1075" s="288"/>
      <c r="D1075" s="289">
        <v>13842.16</v>
      </c>
      <c r="E1075" s="210">
        <f t="shared" si="25"/>
        <v>13842.16</v>
      </c>
      <c r="F1075" s="172" t="s">
        <v>483</v>
      </c>
    </row>
    <row r="1076" spans="1:6" hidden="1" outlineLevel="1">
      <c r="A1076" s="65" t="s">
        <v>484</v>
      </c>
      <c r="B1076" s="287"/>
      <c r="C1076" s="288">
        <v>26767.22</v>
      </c>
      <c r="D1076" s="289">
        <v>1251579.8900000001</v>
      </c>
      <c r="E1076" s="210">
        <f t="shared" si="25"/>
        <v>1278347.1100000001</v>
      </c>
      <c r="F1076" s="172" t="s">
        <v>485</v>
      </c>
    </row>
    <row r="1077" spans="1:6" hidden="1" outlineLevel="1">
      <c r="A1077" s="65" t="s">
        <v>486</v>
      </c>
      <c r="B1077" s="287"/>
      <c r="C1077" s="288"/>
      <c r="D1077" s="289">
        <v>143954.14000000001</v>
      </c>
      <c r="E1077" s="210">
        <f t="shared" si="25"/>
        <v>143954.14000000001</v>
      </c>
      <c r="F1077" s="172" t="s">
        <v>487</v>
      </c>
    </row>
    <row r="1078" spans="1:6" hidden="1" outlineLevel="1">
      <c r="A1078" s="65" t="s">
        <v>488</v>
      </c>
      <c r="B1078" s="287"/>
      <c r="C1078" s="288">
        <v>13670.96</v>
      </c>
      <c r="D1078" s="289">
        <v>55690.879999999997</v>
      </c>
      <c r="E1078" s="210">
        <f t="shared" si="25"/>
        <v>69361.84</v>
      </c>
      <c r="F1078" s="172" t="s">
        <v>489</v>
      </c>
    </row>
    <row r="1079" spans="1:6" hidden="1" outlineLevel="1">
      <c r="A1079" s="65" t="s">
        <v>490</v>
      </c>
      <c r="B1079" s="287"/>
      <c r="C1079" s="288">
        <v>224724.59000000003</v>
      </c>
      <c r="D1079" s="289">
        <v>479765.1</v>
      </c>
      <c r="E1079" s="210">
        <f t="shared" si="25"/>
        <v>704489.69</v>
      </c>
      <c r="F1079" s="172" t="s">
        <v>491</v>
      </c>
    </row>
    <row r="1080" spans="1:6" hidden="1" outlineLevel="1">
      <c r="A1080" s="65" t="s">
        <v>492</v>
      </c>
      <c r="B1080" s="287"/>
      <c r="C1080" s="288">
        <v>22442.95</v>
      </c>
      <c r="D1080" s="289">
        <v>19302.96</v>
      </c>
      <c r="E1080" s="210">
        <f t="shared" si="25"/>
        <v>41745.910000000003</v>
      </c>
      <c r="F1080" s="172" t="s">
        <v>493</v>
      </c>
    </row>
    <row r="1081" spans="1:6" hidden="1" outlineLevel="1">
      <c r="A1081" s="65" t="s">
        <v>494</v>
      </c>
      <c r="B1081" s="287"/>
      <c r="C1081" s="288">
        <v>52113.120000000003</v>
      </c>
      <c r="D1081" s="289">
        <v>9035.9599999999991</v>
      </c>
      <c r="E1081" s="210">
        <f t="shared" si="25"/>
        <v>61149.08</v>
      </c>
      <c r="F1081" s="172" t="s">
        <v>495</v>
      </c>
    </row>
    <row r="1082" spans="1:6" hidden="1" outlineLevel="1">
      <c r="A1082" s="65" t="s">
        <v>496</v>
      </c>
      <c r="B1082" s="287"/>
      <c r="C1082" s="288">
        <v>12237.31</v>
      </c>
      <c r="D1082" s="289">
        <v>40794.080000000002</v>
      </c>
      <c r="E1082" s="210">
        <f t="shared" si="25"/>
        <v>53031.39</v>
      </c>
      <c r="F1082" s="172" t="s">
        <v>497</v>
      </c>
    </row>
    <row r="1083" spans="1:6" hidden="1" outlineLevel="1">
      <c r="A1083" s="65" t="s">
        <v>498</v>
      </c>
      <c r="B1083" s="287"/>
      <c r="C1083" s="288">
        <v>58866.79</v>
      </c>
      <c r="D1083" s="289">
        <v>34811.160000000003</v>
      </c>
      <c r="E1083" s="210">
        <f t="shared" si="25"/>
        <v>93677.950000000012</v>
      </c>
      <c r="F1083" s="172" t="s">
        <v>499</v>
      </c>
    </row>
    <row r="1084" spans="1:6" hidden="1" outlineLevel="1">
      <c r="A1084" s="65" t="s">
        <v>500</v>
      </c>
      <c r="B1084" s="287"/>
      <c r="C1084" s="288">
        <v>13774.080000000002</v>
      </c>
      <c r="D1084" s="289">
        <v>44520.84</v>
      </c>
      <c r="E1084" s="210">
        <f t="shared" si="25"/>
        <v>58294.92</v>
      </c>
      <c r="F1084" s="172" t="s">
        <v>501</v>
      </c>
    </row>
    <row r="1085" spans="1:6" hidden="1" outlineLevel="1">
      <c r="A1085" s="65" t="s">
        <v>502</v>
      </c>
      <c r="B1085" s="287"/>
      <c r="C1085" s="288"/>
      <c r="D1085" s="289">
        <v>15913.890000000001</v>
      </c>
      <c r="E1085" s="210">
        <f t="shared" si="25"/>
        <v>15913.890000000001</v>
      </c>
      <c r="F1085" s="172" t="s">
        <v>503</v>
      </c>
    </row>
    <row r="1086" spans="1:6" hidden="1" outlineLevel="1">
      <c r="A1086" s="65" t="s">
        <v>504</v>
      </c>
      <c r="B1086" s="287"/>
      <c r="C1086" s="288">
        <v>56383.530000000006</v>
      </c>
      <c r="D1086" s="289">
        <v>188158.53</v>
      </c>
      <c r="E1086" s="210">
        <f t="shared" si="25"/>
        <v>244542.06</v>
      </c>
      <c r="F1086" s="172" t="s">
        <v>505</v>
      </c>
    </row>
    <row r="1087" spans="1:6" hidden="1" outlineLevel="1">
      <c r="A1087" s="65" t="s">
        <v>506</v>
      </c>
      <c r="B1087" s="287"/>
      <c r="C1087" s="288">
        <v>10364.48</v>
      </c>
      <c r="D1087" s="289">
        <v>1203.8399999999999</v>
      </c>
      <c r="E1087" s="210">
        <f t="shared" si="25"/>
        <v>11568.32</v>
      </c>
      <c r="F1087" s="172" t="s">
        <v>507</v>
      </c>
    </row>
    <row r="1088" spans="1:6" hidden="1" outlineLevel="1">
      <c r="A1088" s="65" t="s">
        <v>508</v>
      </c>
      <c r="B1088" s="287"/>
      <c r="C1088" s="288">
        <v>198408.28000000003</v>
      </c>
      <c r="D1088" s="289">
        <v>543804.82000000007</v>
      </c>
      <c r="E1088" s="210">
        <f t="shared" si="25"/>
        <v>742213.10000000009</v>
      </c>
      <c r="F1088" s="172" t="s">
        <v>509</v>
      </c>
    </row>
    <row r="1089" spans="1:6" hidden="1" outlineLevel="1">
      <c r="A1089" s="65" t="s">
        <v>510</v>
      </c>
      <c r="B1089" s="287"/>
      <c r="C1089" s="288">
        <v>49341.760000000002</v>
      </c>
      <c r="D1089" s="289">
        <v>122405.66</v>
      </c>
      <c r="E1089" s="210">
        <f t="shared" si="25"/>
        <v>171747.42</v>
      </c>
      <c r="F1089" s="172" t="s">
        <v>511</v>
      </c>
    </row>
    <row r="1090" spans="1:6" hidden="1" outlineLevel="1">
      <c r="A1090" s="65" t="s">
        <v>512</v>
      </c>
      <c r="B1090" s="287"/>
      <c r="C1090" s="288">
        <v>30555.52</v>
      </c>
      <c r="D1090" s="289">
        <v>66251.199999999997</v>
      </c>
      <c r="E1090" s="210">
        <f t="shared" si="25"/>
        <v>96806.720000000001</v>
      </c>
      <c r="F1090" s="172" t="s">
        <v>513</v>
      </c>
    </row>
    <row r="1091" spans="1:6" hidden="1" outlineLevel="1">
      <c r="A1091" s="65" t="s">
        <v>514</v>
      </c>
      <c r="B1091" s="287">
        <v>773.91</v>
      </c>
      <c r="C1091" s="288">
        <v>145424.12</v>
      </c>
      <c r="D1091" s="289">
        <v>180927.51</v>
      </c>
      <c r="E1091" s="210">
        <f t="shared" si="25"/>
        <v>327125.54000000004</v>
      </c>
      <c r="F1091" s="172" t="s">
        <v>515</v>
      </c>
    </row>
    <row r="1092" spans="1:6" hidden="1" outlineLevel="1">
      <c r="A1092" s="65" t="s">
        <v>516</v>
      </c>
      <c r="B1092" s="287"/>
      <c r="C1092" s="288">
        <v>113031.37999999999</v>
      </c>
      <c r="D1092" s="289">
        <v>178845.53999999998</v>
      </c>
      <c r="E1092" s="210">
        <f t="shared" ref="E1092:E1123" si="26">SUM(B1092:D1092)</f>
        <v>291876.92</v>
      </c>
      <c r="F1092" s="172" t="s">
        <v>517</v>
      </c>
    </row>
    <row r="1093" spans="1:6" hidden="1" outlineLevel="1">
      <c r="A1093" s="65" t="s">
        <v>518</v>
      </c>
      <c r="B1093" s="287"/>
      <c r="C1093" s="288">
        <v>2352.3200000000002</v>
      </c>
      <c r="D1093" s="289">
        <v>3535.68</v>
      </c>
      <c r="E1093" s="210">
        <f t="shared" si="26"/>
        <v>5888</v>
      </c>
      <c r="F1093" s="172" t="s">
        <v>519</v>
      </c>
    </row>
    <row r="1094" spans="1:6" hidden="1" outlineLevel="1">
      <c r="A1094" s="65" t="s">
        <v>520</v>
      </c>
      <c r="B1094" s="287"/>
      <c r="C1094" s="288">
        <v>129.08000000000001</v>
      </c>
      <c r="D1094" s="289">
        <v>32625.039999999997</v>
      </c>
      <c r="E1094" s="210">
        <f t="shared" si="26"/>
        <v>32754.12</v>
      </c>
      <c r="F1094" s="172" t="s">
        <v>521</v>
      </c>
    </row>
    <row r="1095" spans="1:6" hidden="1" outlineLevel="1">
      <c r="A1095" s="65" t="s">
        <v>522</v>
      </c>
      <c r="B1095" s="287"/>
      <c r="C1095" s="288">
        <v>3575.63</v>
      </c>
      <c r="D1095" s="289">
        <v>547392.96</v>
      </c>
      <c r="E1095" s="210">
        <f t="shared" si="26"/>
        <v>550968.59</v>
      </c>
      <c r="F1095" s="172" t="s">
        <v>523</v>
      </c>
    </row>
    <row r="1096" spans="1:6" hidden="1" outlineLevel="1">
      <c r="A1096" s="65" t="s">
        <v>524</v>
      </c>
      <c r="B1096" s="287"/>
      <c r="C1096" s="288">
        <v>429234.3</v>
      </c>
      <c r="D1096" s="289"/>
      <c r="E1096" s="210">
        <f t="shared" si="26"/>
        <v>429234.3</v>
      </c>
      <c r="F1096" s="172" t="s">
        <v>525</v>
      </c>
    </row>
    <row r="1097" spans="1:6" hidden="1" outlineLevel="1">
      <c r="A1097" s="65" t="s">
        <v>526</v>
      </c>
      <c r="B1097" s="287"/>
      <c r="C1097" s="288">
        <v>166.57</v>
      </c>
      <c r="D1097" s="289">
        <v>108822.63</v>
      </c>
      <c r="E1097" s="210">
        <f t="shared" si="26"/>
        <v>108989.20000000001</v>
      </c>
      <c r="F1097" s="172" t="s">
        <v>527</v>
      </c>
    </row>
    <row r="1098" spans="1:6" hidden="1" outlineLevel="1">
      <c r="A1098" s="65" t="s">
        <v>528</v>
      </c>
      <c r="B1098" s="287"/>
      <c r="C1098" s="288">
        <v>3283.33</v>
      </c>
      <c r="D1098" s="289">
        <v>44406.04</v>
      </c>
      <c r="E1098" s="210">
        <f t="shared" si="26"/>
        <v>47689.37</v>
      </c>
      <c r="F1098" s="172" t="s">
        <v>529</v>
      </c>
    </row>
    <row r="1099" spans="1:6" hidden="1" outlineLevel="1">
      <c r="A1099" s="65" t="s">
        <v>530</v>
      </c>
      <c r="B1099" s="287"/>
      <c r="C1099" s="288"/>
      <c r="D1099" s="289">
        <v>593.20000000000005</v>
      </c>
      <c r="E1099" s="210">
        <f t="shared" si="26"/>
        <v>593.20000000000005</v>
      </c>
      <c r="F1099" s="172" t="s">
        <v>531</v>
      </c>
    </row>
    <row r="1100" spans="1:6" hidden="1" outlineLevel="1">
      <c r="A1100" s="65" t="s">
        <v>532</v>
      </c>
      <c r="B1100" s="287"/>
      <c r="C1100" s="288">
        <v>15242.470000000001</v>
      </c>
      <c r="D1100" s="289">
        <v>13869.16</v>
      </c>
      <c r="E1100" s="210">
        <f t="shared" si="26"/>
        <v>29111.63</v>
      </c>
      <c r="F1100" s="172" t="s">
        <v>533</v>
      </c>
    </row>
    <row r="1101" spans="1:6" hidden="1" outlineLevel="1">
      <c r="A1101" s="65" t="s">
        <v>534</v>
      </c>
      <c r="B1101" s="287"/>
      <c r="C1101" s="288"/>
      <c r="D1101" s="289">
        <v>17382303.77</v>
      </c>
      <c r="E1101" s="210">
        <f t="shared" si="26"/>
        <v>17382303.77</v>
      </c>
      <c r="F1101" s="172" t="s">
        <v>535</v>
      </c>
    </row>
    <row r="1102" spans="1:6" hidden="1" outlineLevel="1">
      <c r="A1102" s="65" t="s">
        <v>536</v>
      </c>
      <c r="B1102" s="287"/>
      <c r="C1102" s="288">
        <v>124806.38</v>
      </c>
      <c r="D1102" s="289">
        <v>980739.81</v>
      </c>
      <c r="E1102" s="210">
        <f t="shared" si="26"/>
        <v>1105546.19</v>
      </c>
      <c r="F1102" s="172" t="s">
        <v>537</v>
      </c>
    </row>
    <row r="1103" spans="1:6" hidden="1" outlineLevel="1">
      <c r="A1103" s="65" t="s">
        <v>538</v>
      </c>
      <c r="B1103" s="287"/>
      <c r="C1103" s="288">
        <v>1862.07</v>
      </c>
      <c r="D1103" s="289">
        <v>8458.7199999999993</v>
      </c>
      <c r="E1103" s="210">
        <f t="shared" si="26"/>
        <v>10320.789999999999</v>
      </c>
      <c r="F1103" s="172" t="s">
        <v>539</v>
      </c>
    </row>
    <row r="1104" spans="1:6" hidden="1" outlineLevel="1">
      <c r="A1104" s="65" t="s">
        <v>540</v>
      </c>
      <c r="B1104" s="287"/>
      <c r="C1104" s="288">
        <v>11031.42</v>
      </c>
      <c r="D1104" s="289">
        <v>22411.32</v>
      </c>
      <c r="E1104" s="210">
        <f t="shared" si="26"/>
        <v>33442.74</v>
      </c>
      <c r="F1104" s="172" t="s">
        <v>541</v>
      </c>
    </row>
    <row r="1105" spans="1:6" hidden="1" outlineLevel="1">
      <c r="A1105" s="65" t="s">
        <v>542</v>
      </c>
      <c r="B1105" s="287"/>
      <c r="C1105" s="288">
        <v>183147.53999999998</v>
      </c>
      <c r="D1105" s="289">
        <v>248634.68</v>
      </c>
      <c r="E1105" s="210">
        <f t="shared" si="26"/>
        <v>431782.22</v>
      </c>
      <c r="F1105" s="172" t="s">
        <v>543</v>
      </c>
    </row>
    <row r="1106" spans="1:6" hidden="1" outlineLevel="1">
      <c r="A1106" s="65" t="s">
        <v>544</v>
      </c>
      <c r="B1106" s="287">
        <v>1.94</v>
      </c>
      <c r="C1106" s="288">
        <v>112194.5</v>
      </c>
      <c r="D1106" s="289">
        <v>57099.270000000004</v>
      </c>
      <c r="E1106" s="210">
        <f t="shared" si="26"/>
        <v>169295.71000000002</v>
      </c>
      <c r="F1106" s="172" t="s">
        <v>545</v>
      </c>
    </row>
    <row r="1107" spans="1:6" hidden="1" outlineLevel="1">
      <c r="A1107" s="65" t="s">
        <v>546</v>
      </c>
      <c r="B1107" s="287">
        <v>266870.87</v>
      </c>
      <c r="C1107" s="288">
        <v>2995422.45</v>
      </c>
      <c r="D1107" s="289">
        <v>2674911.7200000002</v>
      </c>
      <c r="E1107" s="210">
        <f t="shared" si="26"/>
        <v>5937205.040000001</v>
      </c>
      <c r="F1107" s="172" t="s">
        <v>547</v>
      </c>
    </row>
    <row r="1108" spans="1:6" hidden="1" outlineLevel="1">
      <c r="A1108" s="65" t="s">
        <v>548</v>
      </c>
      <c r="B1108" s="287"/>
      <c r="C1108" s="288"/>
      <c r="D1108" s="289">
        <v>831.04</v>
      </c>
      <c r="E1108" s="210">
        <f t="shared" si="26"/>
        <v>831.04</v>
      </c>
      <c r="F1108" s="172" t="s">
        <v>549</v>
      </c>
    </row>
    <row r="1109" spans="1:6" hidden="1" outlineLevel="1">
      <c r="A1109" s="65" t="s">
        <v>550</v>
      </c>
      <c r="B1109" s="287"/>
      <c r="C1109" s="288"/>
      <c r="D1109" s="289">
        <v>94915.92</v>
      </c>
      <c r="E1109" s="210">
        <f t="shared" si="26"/>
        <v>94915.92</v>
      </c>
      <c r="F1109" s="172" t="s">
        <v>551</v>
      </c>
    </row>
    <row r="1110" spans="1:6" hidden="1" outlineLevel="1">
      <c r="A1110" s="65" t="s">
        <v>552</v>
      </c>
      <c r="B1110" s="287"/>
      <c r="C1110" s="288"/>
      <c r="D1110" s="289">
        <v>8438158.8300000001</v>
      </c>
      <c r="E1110" s="210">
        <f t="shared" si="26"/>
        <v>8438158.8300000001</v>
      </c>
      <c r="F1110" s="172" t="s">
        <v>553</v>
      </c>
    </row>
    <row r="1111" spans="1:6" hidden="1" outlineLevel="1">
      <c r="A1111" s="65" t="s">
        <v>554</v>
      </c>
      <c r="B1111" s="287"/>
      <c r="C1111" s="288">
        <v>19713.28</v>
      </c>
      <c r="D1111" s="289">
        <v>29827.519999999997</v>
      </c>
      <c r="E1111" s="210">
        <f t="shared" si="26"/>
        <v>49540.799999999996</v>
      </c>
      <c r="F1111" s="172" t="s">
        <v>555</v>
      </c>
    </row>
    <row r="1112" spans="1:6" hidden="1" outlineLevel="1">
      <c r="A1112" s="65" t="s">
        <v>556</v>
      </c>
      <c r="B1112" s="287">
        <v>1397.02</v>
      </c>
      <c r="C1112" s="288">
        <v>211916.09</v>
      </c>
      <c r="D1112" s="289">
        <v>5291726.04</v>
      </c>
      <c r="E1112" s="210">
        <f t="shared" si="26"/>
        <v>5505039.1500000004</v>
      </c>
      <c r="F1112" s="172" t="s">
        <v>557</v>
      </c>
    </row>
    <row r="1113" spans="1:6" hidden="1" outlineLevel="1">
      <c r="A1113" s="65" t="s">
        <v>558</v>
      </c>
      <c r="B1113" s="287"/>
      <c r="C1113" s="288">
        <v>4660.6099999999997</v>
      </c>
      <c r="D1113" s="289">
        <v>3857.6900000000005</v>
      </c>
      <c r="E1113" s="210">
        <f t="shared" si="26"/>
        <v>8518.2999999999993</v>
      </c>
      <c r="F1113" s="172" t="s">
        <v>559</v>
      </c>
    </row>
    <row r="1114" spans="1:6" hidden="1" outlineLevel="1">
      <c r="A1114" s="65" t="s">
        <v>560</v>
      </c>
      <c r="B1114" s="287">
        <v>8146.67</v>
      </c>
      <c r="C1114" s="288">
        <v>44767.21</v>
      </c>
      <c r="D1114" s="289">
        <v>31646</v>
      </c>
      <c r="E1114" s="210">
        <f t="shared" si="26"/>
        <v>84559.88</v>
      </c>
      <c r="F1114" s="172" t="s">
        <v>561</v>
      </c>
    </row>
    <row r="1115" spans="1:6" hidden="1" outlineLevel="1">
      <c r="A1115" s="65" t="s">
        <v>562</v>
      </c>
      <c r="B1115" s="287"/>
      <c r="C1115" s="288">
        <v>37734.670000000006</v>
      </c>
      <c r="D1115" s="289">
        <v>104117.77000000002</v>
      </c>
      <c r="E1115" s="210">
        <f t="shared" si="26"/>
        <v>141852.44000000003</v>
      </c>
      <c r="F1115" s="172" t="s">
        <v>563</v>
      </c>
    </row>
    <row r="1116" spans="1:6" hidden="1" outlineLevel="1">
      <c r="A1116" s="65" t="s">
        <v>564</v>
      </c>
      <c r="B1116" s="287"/>
      <c r="C1116" s="288">
        <v>2668.54</v>
      </c>
      <c r="D1116" s="289">
        <v>1079.0800000000002</v>
      </c>
      <c r="E1116" s="210">
        <f t="shared" si="26"/>
        <v>3747.62</v>
      </c>
      <c r="F1116" s="172" t="s">
        <v>565</v>
      </c>
    </row>
    <row r="1117" spans="1:6" hidden="1" outlineLevel="1">
      <c r="A1117" s="65" t="s">
        <v>566</v>
      </c>
      <c r="B1117" s="287"/>
      <c r="C1117" s="288">
        <v>36925.760000000002</v>
      </c>
      <c r="D1117" s="289">
        <v>32225.360000000001</v>
      </c>
      <c r="E1117" s="210">
        <f t="shared" si="26"/>
        <v>69151.12</v>
      </c>
      <c r="F1117" s="172" t="s">
        <v>567</v>
      </c>
    </row>
    <row r="1118" spans="1:6" hidden="1" outlineLevel="1">
      <c r="A1118" s="65" t="s">
        <v>568</v>
      </c>
      <c r="B1118" s="287"/>
      <c r="C1118" s="288">
        <v>202842.88999999998</v>
      </c>
      <c r="D1118" s="289">
        <v>195489.08000000002</v>
      </c>
      <c r="E1118" s="210">
        <f t="shared" si="26"/>
        <v>398331.97</v>
      </c>
      <c r="F1118" s="172" t="s">
        <v>569</v>
      </c>
    </row>
    <row r="1119" spans="1:6" hidden="1" outlineLevel="1">
      <c r="A1119" s="65" t="s">
        <v>570</v>
      </c>
      <c r="B1119" s="287"/>
      <c r="C1119" s="288">
        <v>49641.89</v>
      </c>
      <c r="D1119" s="289">
        <v>84201.64</v>
      </c>
      <c r="E1119" s="210">
        <f t="shared" si="26"/>
        <v>133843.53</v>
      </c>
      <c r="F1119" s="172" t="s">
        <v>571</v>
      </c>
    </row>
    <row r="1120" spans="1:6" hidden="1" outlineLevel="1">
      <c r="A1120" s="65" t="s">
        <v>572</v>
      </c>
      <c r="B1120" s="287"/>
      <c r="C1120" s="288">
        <v>9125.7000000000007</v>
      </c>
      <c r="D1120" s="289">
        <v>223352.15000000002</v>
      </c>
      <c r="E1120" s="210">
        <f t="shared" si="26"/>
        <v>232477.85000000003</v>
      </c>
      <c r="F1120" s="172" t="s">
        <v>573</v>
      </c>
    </row>
    <row r="1121" spans="1:6" hidden="1" outlineLevel="1">
      <c r="A1121" s="65" t="s">
        <v>574</v>
      </c>
      <c r="B1121" s="287"/>
      <c r="C1121" s="288">
        <v>748313.92999999993</v>
      </c>
      <c r="D1121" s="289">
        <v>326754.15999999997</v>
      </c>
      <c r="E1121" s="210">
        <f t="shared" si="26"/>
        <v>1075068.0899999999</v>
      </c>
      <c r="F1121" s="172" t="s">
        <v>575</v>
      </c>
    </row>
    <row r="1122" spans="1:6" hidden="1" outlineLevel="1">
      <c r="A1122" s="65" t="s">
        <v>576</v>
      </c>
      <c r="B1122" s="287"/>
      <c r="C1122" s="288">
        <v>45507.93</v>
      </c>
      <c r="D1122" s="289">
        <v>246562.25</v>
      </c>
      <c r="E1122" s="210">
        <f t="shared" si="26"/>
        <v>292070.18</v>
      </c>
      <c r="F1122" s="172" t="s">
        <v>577</v>
      </c>
    </row>
    <row r="1123" spans="1:6" hidden="1" outlineLevel="1">
      <c r="A1123" s="65" t="s">
        <v>578</v>
      </c>
      <c r="B1123" s="287"/>
      <c r="C1123" s="288">
        <v>15487.91</v>
      </c>
      <c r="D1123" s="289">
        <v>92621.92</v>
      </c>
      <c r="E1123" s="210">
        <f t="shared" si="26"/>
        <v>108109.83</v>
      </c>
      <c r="F1123" s="172" t="s">
        <v>579</v>
      </c>
    </row>
    <row r="1124" spans="1:6" hidden="1" outlineLevel="1">
      <c r="A1124" s="65" t="s">
        <v>580</v>
      </c>
      <c r="B1124" s="287"/>
      <c r="C1124" s="288">
        <v>76307.17</v>
      </c>
      <c r="D1124" s="289">
        <v>159371</v>
      </c>
      <c r="E1124" s="210">
        <f t="shared" ref="E1124:E1155" si="27">SUM(B1124:D1124)</f>
        <v>235678.16999999998</v>
      </c>
      <c r="F1124" s="172" t="s">
        <v>581</v>
      </c>
    </row>
    <row r="1125" spans="1:6" hidden="1" outlineLevel="1">
      <c r="A1125" s="65" t="s">
        <v>582</v>
      </c>
      <c r="B1125" s="287"/>
      <c r="C1125" s="288">
        <v>34707.050000000003</v>
      </c>
      <c r="D1125" s="289">
        <v>171591.12</v>
      </c>
      <c r="E1125" s="210">
        <f t="shared" si="27"/>
        <v>206298.16999999998</v>
      </c>
      <c r="F1125" s="172" t="s">
        <v>583</v>
      </c>
    </row>
    <row r="1126" spans="1:6" hidden="1" outlineLevel="1">
      <c r="A1126" s="65" t="s">
        <v>584</v>
      </c>
      <c r="B1126" s="287"/>
      <c r="C1126" s="288">
        <v>57287.23</v>
      </c>
      <c r="D1126" s="289">
        <v>235407.86000000004</v>
      </c>
      <c r="E1126" s="210">
        <f t="shared" si="27"/>
        <v>292695.09000000003</v>
      </c>
      <c r="F1126" s="172" t="s">
        <v>585</v>
      </c>
    </row>
    <row r="1127" spans="1:6" hidden="1" outlineLevel="1">
      <c r="A1127" s="65" t="s">
        <v>586</v>
      </c>
      <c r="B1127" s="287"/>
      <c r="C1127" s="288"/>
      <c r="D1127" s="289">
        <v>2919.8</v>
      </c>
      <c r="E1127" s="210">
        <f t="shared" si="27"/>
        <v>2919.8</v>
      </c>
      <c r="F1127" s="172" t="s">
        <v>587</v>
      </c>
    </row>
    <row r="1128" spans="1:6" hidden="1" outlineLevel="1">
      <c r="A1128" s="65" t="s">
        <v>588</v>
      </c>
      <c r="B1128" s="287"/>
      <c r="C1128" s="288">
        <v>50810.559999999998</v>
      </c>
      <c r="D1128" s="289">
        <v>204222.71999999997</v>
      </c>
      <c r="E1128" s="210">
        <f t="shared" si="27"/>
        <v>255033.27999999997</v>
      </c>
      <c r="F1128" s="172" t="s">
        <v>589</v>
      </c>
    </row>
    <row r="1129" spans="1:6" hidden="1" outlineLevel="1">
      <c r="A1129" s="65" t="s">
        <v>590</v>
      </c>
      <c r="B1129" s="287"/>
      <c r="C1129" s="288">
        <v>24030.32</v>
      </c>
      <c r="D1129" s="289">
        <v>20454.68</v>
      </c>
      <c r="E1129" s="210">
        <f t="shared" si="27"/>
        <v>44485</v>
      </c>
      <c r="F1129" s="172" t="s">
        <v>591</v>
      </c>
    </row>
    <row r="1130" spans="1:6" hidden="1" outlineLevel="1">
      <c r="A1130" s="65" t="s">
        <v>592</v>
      </c>
      <c r="B1130" s="287"/>
      <c r="C1130" s="288">
        <v>76981.27</v>
      </c>
      <c r="D1130" s="289">
        <v>551396.36</v>
      </c>
      <c r="E1130" s="210">
        <f t="shared" si="27"/>
        <v>628377.63</v>
      </c>
      <c r="F1130" s="172" t="s">
        <v>593</v>
      </c>
    </row>
    <row r="1131" spans="1:6" hidden="1" outlineLevel="1">
      <c r="A1131" s="65" t="s">
        <v>594</v>
      </c>
      <c r="B1131" s="287"/>
      <c r="C1131" s="288">
        <v>95954.09</v>
      </c>
      <c r="D1131" s="289">
        <v>452788.31999999989</v>
      </c>
      <c r="E1131" s="210">
        <f t="shared" si="27"/>
        <v>548742.40999999992</v>
      </c>
      <c r="F1131" s="172" t="s">
        <v>595</v>
      </c>
    </row>
    <row r="1132" spans="1:6" hidden="1" outlineLevel="1">
      <c r="A1132" s="65" t="s">
        <v>596</v>
      </c>
      <c r="B1132" s="287"/>
      <c r="C1132" s="288">
        <v>49038.68</v>
      </c>
      <c r="D1132" s="289">
        <v>69141.759999999995</v>
      </c>
      <c r="E1132" s="210">
        <f t="shared" si="27"/>
        <v>118180.44</v>
      </c>
      <c r="F1132" s="172" t="s">
        <v>597</v>
      </c>
    </row>
    <row r="1133" spans="1:6" hidden="1" outlineLevel="1">
      <c r="A1133" s="65" t="s">
        <v>598</v>
      </c>
      <c r="B1133" s="287">
        <v>11157.58</v>
      </c>
      <c r="C1133" s="288">
        <v>71355.5</v>
      </c>
      <c r="D1133" s="289">
        <v>156878.32</v>
      </c>
      <c r="E1133" s="210">
        <f t="shared" si="27"/>
        <v>239391.40000000002</v>
      </c>
      <c r="F1133" s="172" t="s">
        <v>599</v>
      </c>
    </row>
    <row r="1134" spans="1:6" hidden="1" outlineLevel="1">
      <c r="A1134" s="65" t="s">
        <v>600</v>
      </c>
      <c r="B1134" s="287"/>
      <c r="C1134" s="288">
        <v>4.22</v>
      </c>
      <c r="D1134" s="289">
        <v>9976.2699999999986</v>
      </c>
      <c r="E1134" s="210">
        <f t="shared" si="27"/>
        <v>9980.489999999998</v>
      </c>
      <c r="F1134" s="172" t="s">
        <v>601</v>
      </c>
    </row>
    <row r="1135" spans="1:6" hidden="1" outlineLevel="1">
      <c r="A1135" s="65" t="s">
        <v>602</v>
      </c>
      <c r="B1135" s="287"/>
      <c r="C1135" s="288">
        <v>6923.2899999999991</v>
      </c>
      <c r="D1135" s="289">
        <v>58588.44</v>
      </c>
      <c r="E1135" s="210">
        <f t="shared" si="27"/>
        <v>65511.73</v>
      </c>
      <c r="F1135" s="172" t="s">
        <v>603</v>
      </c>
    </row>
    <row r="1136" spans="1:6" hidden="1" outlineLevel="1">
      <c r="A1136" s="65" t="s">
        <v>604</v>
      </c>
      <c r="B1136" s="287"/>
      <c r="C1136" s="288">
        <v>3308.05</v>
      </c>
      <c r="D1136" s="289">
        <v>61169.84</v>
      </c>
      <c r="E1136" s="210">
        <f t="shared" si="27"/>
        <v>64477.89</v>
      </c>
      <c r="F1136" s="172" t="s">
        <v>605</v>
      </c>
    </row>
    <row r="1137" spans="1:6" hidden="1" outlineLevel="1">
      <c r="A1137" s="65" t="s">
        <v>606</v>
      </c>
      <c r="B1137" s="287"/>
      <c r="C1137" s="288"/>
      <c r="D1137" s="289">
        <v>98269.19</v>
      </c>
      <c r="E1137" s="210">
        <f t="shared" si="27"/>
        <v>98269.19</v>
      </c>
      <c r="F1137" s="172" t="s">
        <v>607</v>
      </c>
    </row>
    <row r="1138" spans="1:6" hidden="1" outlineLevel="1">
      <c r="A1138" s="65" t="s">
        <v>608</v>
      </c>
      <c r="B1138" s="287"/>
      <c r="C1138" s="288">
        <v>26596.37</v>
      </c>
      <c r="D1138" s="289">
        <v>49645.32</v>
      </c>
      <c r="E1138" s="210">
        <f t="shared" si="27"/>
        <v>76241.69</v>
      </c>
      <c r="F1138" s="172" t="s">
        <v>609</v>
      </c>
    </row>
    <row r="1139" spans="1:6" hidden="1" outlineLevel="1">
      <c r="A1139" s="65" t="s">
        <v>610</v>
      </c>
      <c r="B1139" s="287"/>
      <c r="C1139" s="288">
        <v>26658.75</v>
      </c>
      <c r="D1139" s="289">
        <v>60963.65</v>
      </c>
      <c r="E1139" s="210">
        <f t="shared" si="27"/>
        <v>87622.399999999994</v>
      </c>
      <c r="F1139" s="172" t="s">
        <v>611</v>
      </c>
    </row>
    <row r="1140" spans="1:6" hidden="1" outlineLevel="1">
      <c r="A1140" s="65" t="s">
        <v>612</v>
      </c>
      <c r="B1140" s="287">
        <v>3119.2</v>
      </c>
      <c r="C1140" s="288">
        <v>124036.79999999999</v>
      </c>
      <c r="D1140" s="289">
        <v>76314.280000000013</v>
      </c>
      <c r="E1140" s="210">
        <f t="shared" si="27"/>
        <v>203470.28</v>
      </c>
      <c r="F1140" s="172" t="s">
        <v>613</v>
      </c>
    </row>
    <row r="1141" spans="1:6" hidden="1" outlineLevel="1">
      <c r="A1141" s="65" t="s">
        <v>614</v>
      </c>
      <c r="B1141" s="287"/>
      <c r="C1141" s="288">
        <v>8639.4500000000007</v>
      </c>
      <c r="D1141" s="289">
        <v>7411.1099999999988</v>
      </c>
      <c r="E1141" s="210">
        <f t="shared" si="27"/>
        <v>16050.56</v>
      </c>
      <c r="F1141" s="172" t="s">
        <v>615</v>
      </c>
    </row>
    <row r="1142" spans="1:6" hidden="1" outlineLevel="1">
      <c r="A1142" s="65" t="s">
        <v>616</v>
      </c>
      <c r="B1142" s="287"/>
      <c r="C1142" s="288">
        <v>5217.18</v>
      </c>
      <c r="D1142" s="289">
        <v>37695.360000000001</v>
      </c>
      <c r="E1142" s="210">
        <f t="shared" si="27"/>
        <v>42912.54</v>
      </c>
      <c r="F1142" s="172" t="s">
        <v>617</v>
      </c>
    </row>
    <row r="1143" spans="1:6" hidden="1" outlineLevel="1">
      <c r="A1143" s="65" t="s">
        <v>618</v>
      </c>
      <c r="B1143" s="287"/>
      <c r="C1143" s="288">
        <v>214029.09</v>
      </c>
      <c r="D1143" s="289">
        <v>228643.51</v>
      </c>
      <c r="E1143" s="210">
        <f t="shared" si="27"/>
        <v>442672.6</v>
      </c>
      <c r="F1143" s="172" t="s">
        <v>619</v>
      </c>
    </row>
    <row r="1144" spans="1:6" hidden="1" outlineLevel="1">
      <c r="A1144" s="65" t="s">
        <v>620</v>
      </c>
      <c r="B1144" s="287"/>
      <c r="C1144" s="288">
        <v>40307.86</v>
      </c>
      <c r="D1144" s="289">
        <v>98838.48</v>
      </c>
      <c r="E1144" s="210">
        <f t="shared" si="27"/>
        <v>139146.34</v>
      </c>
      <c r="F1144" s="172" t="s">
        <v>621</v>
      </c>
    </row>
    <row r="1145" spans="1:6" hidden="1" outlineLevel="1">
      <c r="A1145" s="65" t="s">
        <v>622</v>
      </c>
      <c r="B1145" s="287"/>
      <c r="C1145" s="288">
        <v>7181.67</v>
      </c>
      <c r="D1145" s="289">
        <v>18998.829999999998</v>
      </c>
      <c r="E1145" s="210">
        <f t="shared" si="27"/>
        <v>26180.5</v>
      </c>
      <c r="F1145" s="172" t="s">
        <v>623</v>
      </c>
    </row>
    <row r="1146" spans="1:6" hidden="1" outlineLevel="1">
      <c r="A1146" s="65" t="s">
        <v>624</v>
      </c>
      <c r="B1146" s="287"/>
      <c r="C1146" s="288">
        <v>27006.590000000004</v>
      </c>
      <c r="D1146" s="289">
        <v>131933.44</v>
      </c>
      <c r="E1146" s="210">
        <f t="shared" si="27"/>
        <v>158940.03</v>
      </c>
      <c r="F1146" s="172" t="s">
        <v>625</v>
      </c>
    </row>
    <row r="1147" spans="1:6" hidden="1" outlineLevel="1">
      <c r="A1147" s="65" t="s">
        <v>626</v>
      </c>
      <c r="B1147" s="287"/>
      <c r="C1147" s="288">
        <v>8796.2800000000007</v>
      </c>
      <c r="D1147" s="289">
        <v>23410.379999999997</v>
      </c>
      <c r="E1147" s="210">
        <f t="shared" si="27"/>
        <v>32206.659999999996</v>
      </c>
      <c r="F1147" s="172" t="s">
        <v>627</v>
      </c>
    </row>
    <row r="1148" spans="1:6" hidden="1" outlineLevel="1">
      <c r="A1148" s="65" t="s">
        <v>628</v>
      </c>
      <c r="B1148" s="287"/>
      <c r="C1148" s="288">
        <v>9950.18</v>
      </c>
      <c r="D1148" s="289">
        <v>41137.440000000002</v>
      </c>
      <c r="E1148" s="210">
        <f t="shared" si="27"/>
        <v>51087.62</v>
      </c>
      <c r="F1148" s="172" t="s">
        <v>629</v>
      </c>
    </row>
    <row r="1149" spans="1:6" hidden="1" outlineLevel="1">
      <c r="A1149" s="65" t="s">
        <v>630</v>
      </c>
      <c r="B1149" s="287"/>
      <c r="C1149" s="288"/>
      <c r="D1149" s="289">
        <v>15420.079999999998</v>
      </c>
      <c r="E1149" s="210">
        <f t="shared" si="27"/>
        <v>15420.079999999998</v>
      </c>
      <c r="F1149" s="172" t="s">
        <v>631</v>
      </c>
    </row>
    <row r="1150" spans="1:6" hidden="1" outlineLevel="1">
      <c r="A1150" s="65" t="s">
        <v>632</v>
      </c>
      <c r="B1150" s="287"/>
      <c r="C1150" s="288">
        <v>168269.15000000002</v>
      </c>
      <c r="D1150" s="289">
        <v>258339.78999999998</v>
      </c>
      <c r="E1150" s="210">
        <f t="shared" si="27"/>
        <v>426608.94</v>
      </c>
      <c r="F1150" s="172" t="s">
        <v>633</v>
      </c>
    </row>
    <row r="1151" spans="1:6" hidden="1" outlineLevel="1">
      <c r="A1151" s="65" t="s">
        <v>634</v>
      </c>
      <c r="B1151" s="287">
        <v>932406.03</v>
      </c>
      <c r="C1151" s="288">
        <v>8389868.8599999994</v>
      </c>
      <c r="D1151" s="289">
        <v>13906053.42</v>
      </c>
      <c r="E1151" s="210">
        <f t="shared" si="27"/>
        <v>23228328.309999999</v>
      </c>
      <c r="F1151" s="172" t="s">
        <v>635</v>
      </c>
    </row>
    <row r="1152" spans="1:6" hidden="1" outlineLevel="1">
      <c r="A1152" s="65" t="s">
        <v>636</v>
      </c>
      <c r="B1152" s="287"/>
      <c r="C1152" s="288">
        <v>33450.78</v>
      </c>
      <c r="D1152" s="289">
        <v>72550</v>
      </c>
      <c r="E1152" s="210">
        <f t="shared" si="27"/>
        <v>106000.78</v>
      </c>
      <c r="F1152" s="172" t="s">
        <v>637</v>
      </c>
    </row>
    <row r="1153" spans="1:6" hidden="1" outlineLevel="1">
      <c r="A1153" s="65" t="s">
        <v>638</v>
      </c>
      <c r="B1153" s="287"/>
      <c r="C1153" s="288"/>
      <c r="D1153" s="289">
        <v>232639.55000000002</v>
      </c>
      <c r="E1153" s="210">
        <f t="shared" si="27"/>
        <v>232639.55000000002</v>
      </c>
      <c r="F1153" s="172" t="s">
        <v>639</v>
      </c>
    </row>
    <row r="1154" spans="1:6" hidden="1" outlineLevel="1">
      <c r="A1154" s="65" t="s">
        <v>640</v>
      </c>
      <c r="B1154" s="287"/>
      <c r="C1154" s="288">
        <v>42333.840000000004</v>
      </c>
      <c r="D1154" s="289">
        <v>76373.799999999988</v>
      </c>
      <c r="E1154" s="210">
        <f t="shared" si="27"/>
        <v>118707.63999999998</v>
      </c>
      <c r="F1154" s="172" t="s">
        <v>641</v>
      </c>
    </row>
    <row r="1155" spans="1:6" hidden="1" outlineLevel="1">
      <c r="A1155" s="65" t="s">
        <v>642</v>
      </c>
      <c r="B1155" s="287"/>
      <c r="C1155" s="288">
        <v>5634.14</v>
      </c>
      <c r="D1155" s="289">
        <v>10158.119999999999</v>
      </c>
      <c r="E1155" s="210">
        <f t="shared" si="27"/>
        <v>15792.259999999998</v>
      </c>
      <c r="F1155" s="172" t="s">
        <v>643</v>
      </c>
    </row>
    <row r="1156" spans="1:6" hidden="1" outlineLevel="1">
      <c r="A1156" s="65" t="s">
        <v>644</v>
      </c>
      <c r="B1156" s="287"/>
      <c r="C1156" s="288">
        <v>12674.82</v>
      </c>
      <c r="D1156" s="289">
        <v>63998.36</v>
      </c>
      <c r="E1156" s="210">
        <f t="shared" ref="E1156:E1187" si="28">SUM(B1156:D1156)</f>
        <v>76673.179999999993</v>
      </c>
      <c r="F1156" s="172" t="s">
        <v>645</v>
      </c>
    </row>
    <row r="1157" spans="1:6" hidden="1" outlineLevel="1">
      <c r="A1157" s="65" t="s">
        <v>646</v>
      </c>
      <c r="B1157" s="287"/>
      <c r="C1157" s="288">
        <v>11340.17</v>
      </c>
      <c r="D1157" s="289">
        <v>38140.92</v>
      </c>
      <c r="E1157" s="210">
        <f t="shared" si="28"/>
        <v>49481.09</v>
      </c>
      <c r="F1157" s="172" t="s">
        <v>647</v>
      </c>
    </row>
    <row r="1158" spans="1:6" hidden="1" outlineLevel="1">
      <c r="A1158" s="65" t="s">
        <v>648</v>
      </c>
      <c r="B1158" s="287"/>
      <c r="C1158" s="288">
        <v>22895.88</v>
      </c>
      <c r="D1158" s="289">
        <v>43596.12</v>
      </c>
      <c r="E1158" s="210">
        <f t="shared" si="28"/>
        <v>66492</v>
      </c>
      <c r="F1158" s="172" t="s">
        <v>649</v>
      </c>
    </row>
    <row r="1159" spans="1:6" hidden="1" outlineLevel="1">
      <c r="A1159" s="65" t="s">
        <v>650</v>
      </c>
      <c r="B1159" s="287"/>
      <c r="C1159" s="288">
        <v>204291.57</v>
      </c>
      <c r="D1159" s="289">
        <v>350653.52999999997</v>
      </c>
      <c r="E1159" s="210">
        <f t="shared" si="28"/>
        <v>554945.1</v>
      </c>
      <c r="F1159" s="172" t="s">
        <v>651</v>
      </c>
    </row>
    <row r="1160" spans="1:6" hidden="1" outlineLevel="1">
      <c r="A1160" s="65" t="s">
        <v>652</v>
      </c>
      <c r="B1160" s="287">
        <v>136.33000000000001</v>
      </c>
      <c r="C1160" s="288">
        <v>452566.04000000004</v>
      </c>
      <c r="D1160" s="289">
        <v>499039.01</v>
      </c>
      <c r="E1160" s="210">
        <f t="shared" si="28"/>
        <v>951741.38000000012</v>
      </c>
      <c r="F1160" s="172" t="s">
        <v>653</v>
      </c>
    </row>
    <row r="1161" spans="1:6" hidden="1" outlineLevel="1">
      <c r="A1161" s="65" t="s">
        <v>654</v>
      </c>
      <c r="B1161" s="287"/>
      <c r="C1161" s="288">
        <v>94216.37999999999</v>
      </c>
      <c r="D1161" s="289">
        <v>530242.95000000007</v>
      </c>
      <c r="E1161" s="210">
        <f t="shared" si="28"/>
        <v>624459.33000000007</v>
      </c>
      <c r="F1161" s="172" t="s">
        <v>655</v>
      </c>
    </row>
    <row r="1162" spans="1:6" hidden="1" outlineLevel="1">
      <c r="A1162" s="65" t="s">
        <v>656</v>
      </c>
      <c r="B1162" s="287"/>
      <c r="C1162" s="288">
        <v>29071.239999999998</v>
      </c>
      <c r="D1162" s="289">
        <v>47849.760000000002</v>
      </c>
      <c r="E1162" s="210">
        <f t="shared" si="28"/>
        <v>76921</v>
      </c>
      <c r="F1162" s="172" t="s">
        <v>657</v>
      </c>
    </row>
    <row r="1163" spans="1:6" hidden="1" outlineLevel="1">
      <c r="A1163" s="65" t="s">
        <v>658</v>
      </c>
      <c r="B1163" s="287">
        <v>4810.1499999999996</v>
      </c>
      <c r="C1163" s="288">
        <v>61089.66</v>
      </c>
      <c r="D1163" s="289">
        <v>135995.59999999998</v>
      </c>
      <c r="E1163" s="210">
        <f t="shared" si="28"/>
        <v>201895.40999999997</v>
      </c>
      <c r="F1163" s="172" t="s">
        <v>659</v>
      </c>
    </row>
    <row r="1164" spans="1:6" hidden="1" outlineLevel="1">
      <c r="A1164" s="65" t="s">
        <v>660</v>
      </c>
      <c r="B1164" s="287"/>
      <c r="C1164" s="288">
        <v>1125.71</v>
      </c>
      <c r="D1164" s="289">
        <v>46464.479999999989</v>
      </c>
      <c r="E1164" s="210">
        <f t="shared" si="28"/>
        <v>47590.189999999988</v>
      </c>
      <c r="F1164" s="172" t="s">
        <v>661</v>
      </c>
    </row>
    <row r="1165" spans="1:6" hidden="1" outlineLevel="1">
      <c r="A1165" s="65" t="s">
        <v>662</v>
      </c>
      <c r="B1165" s="287"/>
      <c r="C1165" s="288">
        <v>23767.01</v>
      </c>
      <c r="D1165" s="289">
        <v>5220420.51</v>
      </c>
      <c r="E1165" s="210">
        <f t="shared" si="28"/>
        <v>5244187.5199999996</v>
      </c>
      <c r="F1165" s="172" t="s">
        <v>663</v>
      </c>
    </row>
    <row r="1166" spans="1:6" hidden="1" outlineLevel="1">
      <c r="A1166" s="65" t="s">
        <v>664</v>
      </c>
      <c r="B1166" s="287"/>
      <c r="C1166" s="288">
        <v>109263.21</v>
      </c>
      <c r="D1166" s="289">
        <v>480329.14999999997</v>
      </c>
      <c r="E1166" s="210">
        <f t="shared" si="28"/>
        <v>589592.36</v>
      </c>
      <c r="F1166" s="172" t="s">
        <v>665</v>
      </c>
    </row>
    <row r="1167" spans="1:6" hidden="1" outlineLevel="1">
      <c r="A1167" s="65" t="s">
        <v>666</v>
      </c>
      <c r="B1167" s="287"/>
      <c r="C1167" s="288">
        <v>3744.75</v>
      </c>
      <c r="D1167" s="289">
        <v>1558875.34</v>
      </c>
      <c r="E1167" s="210">
        <f t="shared" si="28"/>
        <v>1562620.09</v>
      </c>
      <c r="F1167" s="172" t="s">
        <v>667</v>
      </c>
    </row>
    <row r="1168" spans="1:6" hidden="1" outlineLevel="1">
      <c r="A1168" s="65" t="s">
        <v>668</v>
      </c>
      <c r="B1168" s="287"/>
      <c r="C1168" s="288">
        <v>286.95</v>
      </c>
      <c r="D1168" s="289">
        <v>241220.59</v>
      </c>
      <c r="E1168" s="210">
        <f t="shared" si="28"/>
        <v>241507.54</v>
      </c>
      <c r="F1168" s="172" t="s">
        <v>669</v>
      </c>
    </row>
    <row r="1169" spans="1:6" hidden="1" outlineLevel="1">
      <c r="A1169" s="65" t="s">
        <v>670</v>
      </c>
      <c r="B1169" s="287"/>
      <c r="C1169" s="288">
        <v>39162.5</v>
      </c>
      <c r="D1169" s="289">
        <v>88819.64</v>
      </c>
      <c r="E1169" s="210">
        <f t="shared" si="28"/>
        <v>127982.14</v>
      </c>
      <c r="F1169" s="172" t="s">
        <v>671</v>
      </c>
    </row>
    <row r="1170" spans="1:6" hidden="1" outlineLevel="1">
      <c r="A1170" s="65" t="s">
        <v>672</v>
      </c>
      <c r="B1170" s="287"/>
      <c r="C1170" s="288">
        <v>904.39</v>
      </c>
      <c r="D1170" s="289">
        <v>12346.34</v>
      </c>
      <c r="E1170" s="210">
        <f t="shared" si="28"/>
        <v>13250.73</v>
      </c>
      <c r="F1170" s="172" t="s">
        <v>673</v>
      </c>
    </row>
    <row r="1171" spans="1:6" hidden="1" outlineLevel="1">
      <c r="A1171" s="65" t="s">
        <v>674</v>
      </c>
      <c r="B1171" s="287">
        <v>100.62</v>
      </c>
      <c r="C1171" s="288">
        <v>7557.55</v>
      </c>
      <c r="D1171" s="289">
        <v>47814.74</v>
      </c>
      <c r="E1171" s="210">
        <f t="shared" si="28"/>
        <v>55472.909999999996</v>
      </c>
      <c r="F1171" s="172" t="s">
        <v>675</v>
      </c>
    </row>
    <row r="1172" spans="1:6" hidden="1" outlineLevel="1">
      <c r="A1172" s="65" t="s">
        <v>676</v>
      </c>
      <c r="B1172" s="287"/>
      <c r="C1172" s="288">
        <v>27895.15</v>
      </c>
      <c r="D1172" s="289">
        <v>75448.989999999991</v>
      </c>
      <c r="E1172" s="210">
        <f t="shared" si="28"/>
        <v>103344.13999999998</v>
      </c>
      <c r="F1172" s="172" t="s">
        <v>677</v>
      </c>
    </row>
    <row r="1173" spans="1:6" hidden="1" outlineLevel="1">
      <c r="A1173" s="65" t="s">
        <v>678</v>
      </c>
      <c r="B1173" s="287"/>
      <c r="C1173" s="288">
        <v>22602.34</v>
      </c>
      <c r="D1173" s="289">
        <v>12542.52</v>
      </c>
      <c r="E1173" s="210">
        <f t="shared" si="28"/>
        <v>35144.86</v>
      </c>
      <c r="F1173" s="172" t="s">
        <v>679</v>
      </c>
    </row>
    <row r="1174" spans="1:6" hidden="1" outlineLevel="1">
      <c r="A1174" s="65" t="s">
        <v>680</v>
      </c>
      <c r="B1174" s="287"/>
      <c r="C1174" s="288">
        <v>156184.47</v>
      </c>
      <c r="D1174" s="289">
        <v>4895668.8800000008</v>
      </c>
      <c r="E1174" s="210">
        <f t="shared" si="28"/>
        <v>5051853.3500000006</v>
      </c>
      <c r="F1174" s="172" t="s">
        <v>681</v>
      </c>
    </row>
    <row r="1175" spans="1:6" hidden="1" outlineLevel="1">
      <c r="A1175" s="65" t="s">
        <v>682</v>
      </c>
      <c r="B1175" s="287"/>
      <c r="C1175" s="288">
        <v>91504.03</v>
      </c>
      <c r="D1175" s="289">
        <v>210335.31</v>
      </c>
      <c r="E1175" s="210">
        <f t="shared" si="28"/>
        <v>301839.33999999997</v>
      </c>
      <c r="F1175" s="172" t="s">
        <v>683</v>
      </c>
    </row>
    <row r="1176" spans="1:6" hidden="1" outlineLevel="1">
      <c r="A1176" s="65" t="s">
        <v>684</v>
      </c>
      <c r="B1176" s="287"/>
      <c r="C1176" s="288">
        <v>6426.81</v>
      </c>
      <c r="D1176" s="289">
        <v>98430.97</v>
      </c>
      <c r="E1176" s="210">
        <f t="shared" si="28"/>
        <v>104857.78</v>
      </c>
      <c r="F1176" s="172" t="s">
        <v>685</v>
      </c>
    </row>
    <row r="1177" spans="1:6" hidden="1" outlineLevel="1">
      <c r="A1177" s="65" t="s">
        <v>686</v>
      </c>
      <c r="B1177" s="287"/>
      <c r="C1177" s="288">
        <v>32284.720000000001</v>
      </c>
      <c r="D1177" s="289">
        <v>112981.62000000001</v>
      </c>
      <c r="E1177" s="210">
        <f t="shared" si="28"/>
        <v>145266.34000000003</v>
      </c>
      <c r="F1177" s="172" t="s">
        <v>687</v>
      </c>
    </row>
    <row r="1178" spans="1:6" hidden="1" outlineLevel="1">
      <c r="A1178" s="65" t="s">
        <v>688</v>
      </c>
      <c r="B1178" s="287"/>
      <c r="C1178" s="288">
        <v>67261.36</v>
      </c>
      <c r="D1178" s="289">
        <v>113731.51</v>
      </c>
      <c r="E1178" s="210">
        <f t="shared" si="28"/>
        <v>180992.87</v>
      </c>
      <c r="F1178" s="172" t="s">
        <v>689</v>
      </c>
    </row>
    <row r="1179" spans="1:6" hidden="1" outlineLevel="1">
      <c r="A1179" s="65" t="s">
        <v>690</v>
      </c>
      <c r="B1179" s="287"/>
      <c r="C1179" s="288"/>
      <c r="D1179" s="289">
        <v>14128.520000000002</v>
      </c>
      <c r="E1179" s="210">
        <f t="shared" si="28"/>
        <v>14128.520000000002</v>
      </c>
      <c r="F1179" s="172" t="s">
        <v>691</v>
      </c>
    </row>
    <row r="1180" spans="1:6" hidden="1" outlineLevel="1">
      <c r="A1180" s="65" t="s">
        <v>692</v>
      </c>
      <c r="B1180" s="287"/>
      <c r="C1180" s="288">
        <v>17195.52</v>
      </c>
      <c r="D1180" s="289">
        <v>20666.439999999999</v>
      </c>
      <c r="E1180" s="210">
        <f t="shared" si="28"/>
        <v>37861.96</v>
      </c>
      <c r="F1180" s="172" t="s">
        <v>693</v>
      </c>
    </row>
    <row r="1181" spans="1:6" hidden="1" outlineLevel="1">
      <c r="A1181" s="65" t="s">
        <v>694</v>
      </c>
      <c r="B1181" s="287"/>
      <c r="C1181" s="288">
        <v>5431.42</v>
      </c>
      <c r="D1181" s="289">
        <v>38910.199999999997</v>
      </c>
      <c r="E1181" s="210">
        <f t="shared" si="28"/>
        <v>44341.619999999995</v>
      </c>
      <c r="F1181" s="172" t="s">
        <v>695</v>
      </c>
    </row>
    <row r="1182" spans="1:6" hidden="1" outlineLevel="1">
      <c r="A1182" s="65" t="s">
        <v>696</v>
      </c>
      <c r="B1182" s="287"/>
      <c r="C1182" s="288">
        <v>24593.32</v>
      </c>
      <c r="D1182" s="289">
        <v>12900.32</v>
      </c>
      <c r="E1182" s="210">
        <f t="shared" si="28"/>
        <v>37493.64</v>
      </c>
      <c r="F1182" s="172" t="s">
        <v>697</v>
      </c>
    </row>
    <row r="1183" spans="1:6" hidden="1" outlineLevel="1">
      <c r="A1183" s="65" t="s">
        <v>698</v>
      </c>
      <c r="B1183" s="287"/>
      <c r="C1183" s="288">
        <v>39855.47</v>
      </c>
      <c r="D1183" s="289">
        <v>9313.6</v>
      </c>
      <c r="E1183" s="210">
        <f t="shared" si="28"/>
        <v>49169.07</v>
      </c>
      <c r="F1183" s="172" t="s">
        <v>699</v>
      </c>
    </row>
    <row r="1184" spans="1:6" hidden="1" outlineLevel="1">
      <c r="A1184" s="65" t="s">
        <v>700</v>
      </c>
      <c r="B1184" s="287"/>
      <c r="C1184" s="288">
        <v>34695.070000000007</v>
      </c>
      <c r="D1184" s="289">
        <v>10180.16</v>
      </c>
      <c r="E1184" s="210">
        <f t="shared" si="28"/>
        <v>44875.23000000001</v>
      </c>
      <c r="F1184" s="172" t="s">
        <v>701</v>
      </c>
    </row>
    <row r="1185" spans="1:6" hidden="1" outlineLevel="1">
      <c r="A1185" s="65" t="s">
        <v>702</v>
      </c>
      <c r="B1185" s="287"/>
      <c r="C1185" s="288">
        <v>51188.81</v>
      </c>
      <c r="D1185" s="289">
        <v>43065.979999999996</v>
      </c>
      <c r="E1185" s="210">
        <f t="shared" si="28"/>
        <v>94254.79</v>
      </c>
      <c r="F1185" s="172" t="s">
        <v>703</v>
      </c>
    </row>
    <row r="1186" spans="1:6" hidden="1" outlineLevel="1">
      <c r="A1186" s="65" t="s">
        <v>704</v>
      </c>
      <c r="B1186" s="287"/>
      <c r="C1186" s="288">
        <v>15531.46</v>
      </c>
      <c r="D1186" s="289">
        <v>310.88</v>
      </c>
      <c r="E1186" s="210">
        <f t="shared" si="28"/>
        <v>15842.339999999998</v>
      </c>
      <c r="F1186" s="172" t="s">
        <v>705</v>
      </c>
    </row>
    <row r="1187" spans="1:6" hidden="1" outlineLevel="1">
      <c r="A1187" s="65" t="s">
        <v>706</v>
      </c>
      <c r="B1187" s="287"/>
      <c r="C1187" s="288"/>
      <c r="D1187" s="289">
        <v>30720</v>
      </c>
      <c r="E1187" s="210">
        <f t="shared" si="28"/>
        <v>30720</v>
      </c>
      <c r="F1187" s="172" t="s">
        <v>707</v>
      </c>
    </row>
    <row r="1188" spans="1:6" hidden="1" outlineLevel="1">
      <c r="A1188" s="65" t="s">
        <v>708</v>
      </c>
      <c r="B1188" s="287"/>
      <c r="C1188" s="288">
        <v>2774.25</v>
      </c>
      <c r="D1188" s="289">
        <v>80033.679999999993</v>
      </c>
      <c r="E1188" s="210">
        <f t="shared" ref="E1188:E1194" si="29">SUM(B1188:D1188)</f>
        <v>82807.929999999993</v>
      </c>
      <c r="F1188" s="172" t="s">
        <v>709</v>
      </c>
    </row>
    <row r="1189" spans="1:6" hidden="1" outlineLevel="1">
      <c r="A1189" s="65" t="s">
        <v>710</v>
      </c>
      <c r="B1189" s="287"/>
      <c r="C1189" s="288">
        <v>12106.01</v>
      </c>
      <c r="D1189" s="289">
        <v>4959.5200000000004</v>
      </c>
      <c r="E1189" s="210">
        <f t="shared" si="29"/>
        <v>17065.53</v>
      </c>
      <c r="F1189" s="172" t="s">
        <v>711</v>
      </c>
    </row>
    <row r="1190" spans="1:6" hidden="1" outlineLevel="1">
      <c r="A1190" s="65" t="s">
        <v>712</v>
      </c>
      <c r="B1190" s="287"/>
      <c r="C1190" s="288">
        <v>74501.69</v>
      </c>
      <c r="D1190" s="289">
        <v>2521338.42</v>
      </c>
      <c r="E1190" s="210">
        <f t="shared" si="29"/>
        <v>2595840.11</v>
      </c>
      <c r="F1190" s="172" t="s">
        <v>713</v>
      </c>
    </row>
    <row r="1191" spans="1:6" hidden="1" outlineLevel="1">
      <c r="A1191" s="65" t="s">
        <v>714</v>
      </c>
      <c r="B1191" s="287"/>
      <c r="C1191" s="288">
        <v>12958.03</v>
      </c>
      <c r="D1191" s="289">
        <v>115987.40000000001</v>
      </c>
      <c r="E1191" s="210">
        <f t="shared" si="29"/>
        <v>128945.43000000001</v>
      </c>
      <c r="F1191" s="172" t="s">
        <v>715</v>
      </c>
    </row>
    <row r="1192" spans="1:6" hidden="1" outlineLevel="1">
      <c r="A1192" s="65" t="s">
        <v>716</v>
      </c>
      <c r="B1192" s="287"/>
      <c r="C1192" s="288"/>
      <c r="D1192" s="289">
        <v>539582.59</v>
      </c>
      <c r="E1192" s="210">
        <f t="shared" si="29"/>
        <v>539582.59</v>
      </c>
      <c r="F1192" s="172" t="s">
        <v>717</v>
      </c>
    </row>
    <row r="1193" spans="1:6" hidden="1" outlineLevel="1">
      <c r="A1193" s="65" t="s">
        <v>319</v>
      </c>
      <c r="B1193" s="287"/>
      <c r="C1193" s="288"/>
      <c r="D1193" s="289">
        <v>30676.539999999997</v>
      </c>
      <c r="E1193" s="210">
        <f t="shared" si="29"/>
        <v>30676.539999999997</v>
      </c>
      <c r="F1193" s="172" t="s">
        <v>320</v>
      </c>
    </row>
    <row r="1194" spans="1:6" hidden="1" outlineLevel="1">
      <c r="A1194" s="65" t="s">
        <v>718</v>
      </c>
      <c r="B1194" s="287"/>
      <c r="C1194" s="288">
        <v>4189.99</v>
      </c>
      <c r="D1194" s="289">
        <v>36472.83</v>
      </c>
      <c r="E1194" s="210">
        <f t="shared" si="29"/>
        <v>40662.82</v>
      </c>
      <c r="F1194" s="172" t="s">
        <v>719</v>
      </c>
    </row>
    <row r="1195" spans="1:6" collapsed="1">
      <c r="A1195" s="65" t="str">
        <f>A367</f>
        <v>Regelzone TenneT (gesamt)</v>
      </c>
      <c r="B1195" s="292">
        <f>SUM(B1196:B1531)</f>
        <v>1186394.77</v>
      </c>
      <c r="C1195" s="293">
        <f>SUM(C1196:C1531)</f>
        <v>26053174.100000009</v>
      </c>
      <c r="D1195" s="294">
        <f>SUM(D1196:D1531)</f>
        <v>193742630.63999996</v>
      </c>
      <c r="E1195" s="210">
        <f t="shared" si="21"/>
        <v>220982199.50999996</v>
      </c>
      <c r="F1195" s="175"/>
    </row>
    <row r="1196" spans="1:6" hidden="1" outlineLevel="1">
      <c r="A1196" t="s">
        <v>330</v>
      </c>
      <c r="B1196" s="275">
        <v>0</v>
      </c>
      <c r="C1196" s="295">
        <v>4705.18</v>
      </c>
      <c r="D1196" s="296">
        <v>1689.96</v>
      </c>
      <c r="E1196" s="212">
        <f t="shared" ref="E1196:E1259" si="30">SUM(B1196:D1196)</f>
        <v>6395.14</v>
      </c>
      <c r="F1196" s="156" t="s">
        <v>721</v>
      </c>
    </row>
    <row r="1197" spans="1:6" hidden="1" outlineLevel="1">
      <c r="A1197" t="s">
        <v>309</v>
      </c>
      <c r="B1197" s="275">
        <v>4431.6499999999996</v>
      </c>
      <c r="C1197" s="295">
        <v>672712.46000000008</v>
      </c>
      <c r="D1197" s="296">
        <v>2030075.1300000001</v>
      </c>
      <c r="E1197" s="212">
        <f t="shared" si="30"/>
        <v>2707219.24</v>
      </c>
      <c r="F1197" s="156" t="s">
        <v>310</v>
      </c>
    </row>
    <row r="1198" spans="1:6" hidden="1" outlineLevel="1">
      <c r="A1198" t="s">
        <v>722</v>
      </c>
      <c r="B1198" s="275">
        <v>0</v>
      </c>
      <c r="C1198" s="295">
        <v>909.91</v>
      </c>
      <c r="D1198" s="296">
        <v>1489.76</v>
      </c>
      <c r="E1198" s="212">
        <f t="shared" si="30"/>
        <v>2399.67</v>
      </c>
      <c r="F1198" s="156" t="s">
        <v>723</v>
      </c>
    </row>
    <row r="1199" spans="1:6" hidden="1" outlineLevel="1">
      <c r="A1199" t="s">
        <v>724</v>
      </c>
      <c r="B1199" s="275">
        <v>0</v>
      </c>
      <c r="C1199" s="295">
        <v>1951083.88</v>
      </c>
      <c r="D1199" s="296">
        <v>14676865.280000003</v>
      </c>
      <c r="E1199" s="212">
        <f t="shared" si="30"/>
        <v>16627949.160000004</v>
      </c>
      <c r="F1199" s="156" t="s">
        <v>725</v>
      </c>
    </row>
    <row r="1200" spans="1:6" hidden="1" outlineLevel="1">
      <c r="A1200" t="s">
        <v>726</v>
      </c>
      <c r="B1200" s="275">
        <v>0</v>
      </c>
      <c r="C1200" s="295">
        <v>132521.42000000001</v>
      </c>
      <c r="D1200" s="296">
        <v>284949.40000000002</v>
      </c>
      <c r="E1200" s="212">
        <f t="shared" si="30"/>
        <v>417470.82000000007</v>
      </c>
      <c r="F1200" s="156" t="s">
        <v>727</v>
      </c>
    </row>
    <row r="1201" spans="1:6" hidden="1" outlineLevel="1">
      <c r="A1201" t="s">
        <v>728</v>
      </c>
      <c r="B1201" s="275">
        <v>0</v>
      </c>
      <c r="C1201" s="295">
        <v>0</v>
      </c>
      <c r="D1201" s="296">
        <v>36563.03</v>
      </c>
      <c r="E1201" s="212">
        <f t="shared" si="30"/>
        <v>36563.03</v>
      </c>
      <c r="F1201" s="156" t="s">
        <v>729</v>
      </c>
    </row>
    <row r="1202" spans="1:6" hidden="1" outlineLevel="1">
      <c r="A1202" t="s">
        <v>730</v>
      </c>
      <c r="B1202" s="275">
        <v>0</v>
      </c>
      <c r="C1202" s="295">
        <v>700721.9800000001</v>
      </c>
      <c r="D1202" s="296">
        <v>281208.19999999995</v>
      </c>
      <c r="E1202" s="212">
        <f t="shared" si="30"/>
        <v>981930.18</v>
      </c>
      <c r="F1202" s="156" t="s">
        <v>731</v>
      </c>
    </row>
    <row r="1203" spans="1:6" hidden="1" outlineLevel="1">
      <c r="A1203" t="s">
        <v>732</v>
      </c>
      <c r="B1203" s="275">
        <v>0</v>
      </c>
      <c r="C1203" s="295">
        <v>3449.47</v>
      </c>
      <c r="D1203" s="296">
        <v>72122.569999999992</v>
      </c>
      <c r="E1203" s="212">
        <f t="shared" si="30"/>
        <v>75572.039999999994</v>
      </c>
      <c r="F1203" s="156" t="s">
        <v>733</v>
      </c>
    </row>
    <row r="1204" spans="1:6" hidden="1" outlineLevel="1">
      <c r="A1204" t="s">
        <v>734</v>
      </c>
      <c r="B1204" s="275">
        <v>0</v>
      </c>
      <c r="C1204" s="295">
        <v>155603.98000000001</v>
      </c>
      <c r="D1204" s="296">
        <v>189593.23</v>
      </c>
      <c r="E1204" s="212">
        <f t="shared" si="30"/>
        <v>345197.21</v>
      </c>
      <c r="F1204" s="156" t="s">
        <v>735</v>
      </c>
    </row>
    <row r="1205" spans="1:6" hidden="1" outlineLevel="1">
      <c r="A1205" t="s">
        <v>736</v>
      </c>
      <c r="B1205" s="275">
        <v>0</v>
      </c>
      <c r="C1205" s="295">
        <v>1131.68</v>
      </c>
      <c r="D1205" s="296">
        <v>6827.27</v>
      </c>
      <c r="E1205" s="212">
        <f t="shared" si="30"/>
        <v>7958.9500000000007</v>
      </c>
      <c r="F1205" s="156" t="s">
        <v>737</v>
      </c>
    </row>
    <row r="1206" spans="1:6" hidden="1" outlineLevel="1">
      <c r="A1206" t="s">
        <v>610</v>
      </c>
      <c r="B1206" s="275">
        <v>60127.99</v>
      </c>
      <c r="C1206" s="295">
        <v>520642.85</v>
      </c>
      <c r="D1206" s="296">
        <v>1076499.4900000002</v>
      </c>
      <c r="E1206" s="212">
        <f t="shared" si="30"/>
        <v>1657270.33</v>
      </c>
      <c r="F1206" s="156" t="s">
        <v>611</v>
      </c>
    </row>
    <row r="1207" spans="1:6" hidden="1" outlineLevel="1">
      <c r="A1207" t="s">
        <v>738</v>
      </c>
      <c r="B1207" s="275">
        <v>0</v>
      </c>
      <c r="C1207" s="295">
        <v>13153</v>
      </c>
      <c r="D1207" s="296">
        <v>175.72000000000003</v>
      </c>
      <c r="E1207" s="212">
        <f t="shared" si="30"/>
        <v>13328.72</v>
      </c>
      <c r="F1207" s="156" t="s">
        <v>739</v>
      </c>
    </row>
    <row r="1208" spans="1:6" hidden="1" outlineLevel="1">
      <c r="A1208" t="s">
        <v>740</v>
      </c>
      <c r="B1208" s="275">
        <v>0</v>
      </c>
      <c r="C1208" s="295">
        <v>3058.2</v>
      </c>
      <c r="D1208" s="296">
        <v>0</v>
      </c>
      <c r="E1208" s="212">
        <f t="shared" si="30"/>
        <v>3058.2</v>
      </c>
      <c r="F1208" s="156" t="s">
        <v>741</v>
      </c>
    </row>
    <row r="1209" spans="1:6" hidden="1" outlineLevel="1">
      <c r="A1209" t="s">
        <v>742</v>
      </c>
      <c r="B1209" s="275">
        <v>0</v>
      </c>
      <c r="C1209" s="295">
        <v>38342.75</v>
      </c>
      <c r="D1209" s="296">
        <v>13964.89</v>
      </c>
      <c r="E1209" s="212">
        <f t="shared" si="30"/>
        <v>52307.64</v>
      </c>
      <c r="F1209" s="156" t="s">
        <v>743</v>
      </c>
    </row>
    <row r="1210" spans="1:6" hidden="1" outlineLevel="1">
      <c r="A1210" t="s">
        <v>744</v>
      </c>
      <c r="B1210" s="275">
        <v>0</v>
      </c>
      <c r="C1210" s="295">
        <v>622.64</v>
      </c>
      <c r="D1210" s="296">
        <v>3453.4800000000005</v>
      </c>
      <c r="E1210" s="212">
        <f t="shared" si="30"/>
        <v>4076.1200000000003</v>
      </c>
      <c r="F1210" s="156" t="s">
        <v>745</v>
      </c>
    </row>
    <row r="1211" spans="1:6" hidden="1" outlineLevel="1">
      <c r="A1211" t="s">
        <v>746</v>
      </c>
      <c r="B1211" s="275">
        <v>0</v>
      </c>
      <c r="C1211" s="295">
        <v>0</v>
      </c>
      <c r="D1211" s="296">
        <v>5166.3600000000006</v>
      </c>
      <c r="E1211" s="212">
        <f t="shared" si="30"/>
        <v>5166.3600000000006</v>
      </c>
      <c r="F1211" s="156" t="s">
        <v>747</v>
      </c>
    </row>
    <row r="1212" spans="1:6" hidden="1" outlineLevel="1">
      <c r="A1212" t="s">
        <v>748</v>
      </c>
      <c r="B1212" s="275">
        <v>423.93</v>
      </c>
      <c r="C1212" s="295">
        <v>10484.74</v>
      </c>
      <c r="D1212" s="296">
        <v>2481.66</v>
      </c>
      <c r="E1212" s="212">
        <f t="shared" si="30"/>
        <v>13390.33</v>
      </c>
      <c r="F1212" s="156" t="s">
        <v>749</v>
      </c>
    </row>
    <row r="1213" spans="1:6" hidden="1" outlineLevel="1">
      <c r="A1213" t="s">
        <v>750</v>
      </c>
      <c r="B1213" s="275">
        <v>0</v>
      </c>
      <c r="C1213" s="295">
        <v>0</v>
      </c>
      <c r="D1213" s="296">
        <v>7140.32</v>
      </c>
      <c r="E1213" s="212">
        <f t="shared" si="30"/>
        <v>7140.32</v>
      </c>
      <c r="F1213" s="156" t="s">
        <v>751</v>
      </c>
    </row>
    <row r="1214" spans="1:6" hidden="1" outlineLevel="1">
      <c r="A1214" t="s">
        <v>752</v>
      </c>
      <c r="B1214" s="275">
        <v>0</v>
      </c>
      <c r="C1214" s="295">
        <v>4897.51</v>
      </c>
      <c r="D1214" s="296">
        <v>18356.36</v>
      </c>
      <c r="E1214" s="212">
        <f t="shared" si="30"/>
        <v>23253.870000000003</v>
      </c>
      <c r="F1214" s="156" t="s">
        <v>753</v>
      </c>
    </row>
    <row r="1215" spans="1:6" hidden="1" outlineLevel="1">
      <c r="A1215" t="s">
        <v>754</v>
      </c>
      <c r="B1215" s="275">
        <v>0</v>
      </c>
      <c r="C1215" s="295">
        <v>0</v>
      </c>
      <c r="D1215" s="296">
        <v>14975.44</v>
      </c>
      <c r="E1215" s="212">
        <f t="shared" si="30"/>
        <v>14975.44</v>
      </c>
      <c r="F1215" s="156" t="s">
        <v>755</v>
      </c>
    </row>
    <row r="1216" spans="1:6" hidden="1" outlineLevel="1">
      <c r="A1216" t="s">
        <v>756</v>
      </c>
      <c r="B1216" s="275">
        <v>0</v>
      </c>
      <c r="C1216" s="295">
        <v>1462.05</v>
      </c>
      <c r="D1216" s="296">
        <v>2225.84</v>
      </c>
      <c r="E1216" s="212">
        <f t="shared" si="30"/>
        <v>3687.8900000000003</v>
      </c>
      <c r="F1216" s="156" t="s">
        <v>757</v>
      </c>
    </row>
    <row r="1217" spans="1:6" hidden="1" outlineLevel="1">
      <c r="A1217" t="s">
        <v>758</v>
      </c>
      <c r="B1217" s="275">
        <v>0</v>
      </c>
      <c r="C1217" s="295">
        <v>1470.44</v>
      </c>
      <c r="D1217" s="296">
        <v>0</v>
      </c>
      <c r="E1217" s="212">
        <f t="shared" si="30"/>
        <v>1470.44</v>
      </c>
      <c r="F1217" s="156" t="s">
        <v>759</v>
      </c>
    </row>
    <row r="1218" spans="1:6" hidden="1" outlineLevel="1">
      <c r="A1218" t="s">
        <v>760</v>
      </c>
      <c r="B1218" s="275">
        <v>0</v>
      </c>
      <c r="C1218" s="295">
        <v>8185.16</v>
      </c>
      <c r="D1218" s="296">
        <v>48181.08</v>
      </c>
      <c r="E1218" s="212">
        <f t="shared" si="30"/>
        <v>56366.240000000005</v>
      </c>
      <c r="F1218" s="156" t="s">
        <v>761</v>
      </c>
    </row>
    <row r="1219" spans="1:6" hidden="1" outlineLevel="1">
      <c r="A1219" t="s">
        <v>762</v>
      </c>
      <c r="B1219" s="275">
        <v>0</v>
      </c>
      <c r="C1219" s="295">
        <v>14315.03</v>
      </c>
      <c r="D1219" s="296">
        <v>39414.340000000004</v>
      </c>
      <c r="E1219" s="212">
        <f t="shared" si="30"/>
        <v>53729.37</v>
      </c>
      <c r="F1219" s="156" t="s">
        <v>763</v>
      </c>
    </row>
    <row r="1220" spans="1:6" hidden="1" outlineLevel="1">
      <c r="A1220" t="s">
        <v>764</v>
      </c>
      <c r="B1220" s="275">
        <v>0</v>
      </c>
      <c r="C1220" s="295">
        <v>583.19000000000005</v>
      </c>
      <c r="D1220" s="296">
        <v>0</v>
      </c>
      <c r="E1220" s="212">
        <f t="shared" si="30"/>
        <v>583.19000000000005</v>
      </c>
      <c r="F1220" s="156" t="s">
        <v>765</v>
      </c>
    </row>
    <row r="1221" spans="1:6" hidden="1" outlineLevel="1">
      <c r="A1221" t="s">
        <v>766</v>
      </c>
      <c r="B1221" s="275">
        <v>0</v>
      </c>
      <c r="C1221" s="295">
        <v>16086.13</v>
      </c>
      <c r="D1221" s="296">
        <v>9818.44</v>
      </c>
      <c r="E1221" s="212">
        <f t="shared" si="30"/>
        <v>25904.57</v>
      </c>
      <c r="F1221" s="156" t="s">
        <v>767</v>
      </c>
    </row>
    <row r="1222" spans="1:6" hidden="1" outlineLevel="1">
      <c r="A1222" t="s">
        <v>768</v>
      </c>
      <c r="B1222" s="275">
        <v>0</v>
      </c>
      <c r="C1222" s="295">
        <v>21213.75</v>
      </c>
      <c r="D1222" s="296">
        <v>1283.72</v>
      </c>
      <c r="E1222" s="212">
        <f t="shared" si="30"/>
        <v>22497.47</v>
      </c>
      <c r="F1222" s="156" t="s">
        <v>769</v>
      </c>
    </row>
    <row r="1223" spans="1:6" hidden="1" outlineLevel="1">
      <c r="A1223" t="s">
        <v>770</v>
      </c>
      <c r="B1223" s="275">
        <v>14991.65</v>
      </c>
      <c r="C1223" s="295">
        <v>53482.55</v>
      </c>
      <c r="D1223" s="296">
        <v>91954.400000000009</v>
      </c>
      <c r="E1223" s="212">
        <f t="shared" si="30"/>
        <v>160428.6</v>
      </c>
      <c r="F1223" s="156" t="s">
        <v>771</v>
      </c>
    </row>
    <row r="1224" spans="1:6" hidden="1" outlineLevel="1">
      <c r="A1224" t="s">
        <v>772</v>
      </c>
      <c r="B1224" s="275">
        <v>0</v>
      </c>
      <c r="C1224" s="295">
        <v>0</v>
      </c>
      <c r="D1224" s="296">
        <v>1546.8</v>
      </c>
      <c r="E1224" s="212">
        <f t="shared" si="30"/>
        <v>1546.8</v>
      </c>
      <c r="F1224" s="156" t="s">
        <v>773</v>
      </c>
    </row>
    <row r="1225" spans="1:6" hidden="1" outlineLevel="1">
      <c r="A1225" t="s">
        <v>774</v>
      </c>
      <c r="B1225" s="275">
        <v>0</v>
      </c>
      <c r="C1225" s="295">
        <v>8448.31</v>
      </c>
      <c r="D1225" s="296">
        <v>8803.4</v>
      </c>
      <c r="E1225" s="212">
        <f t="shared" si="30"/>
        <v>17251.71</v>
      </c>
      <c r="F1225" s="156" t="s">
        <v>775</v>
      </c>
    </row>
    <row r="1226" spans="1:6" hidden="1" outlineLevel="1">
      <c r="A1226" t="s">
        <v>776</v>
      </c>
      <c r="B1226" s="275">
        <v>0</v>
      </c>
      <c r="C1226" s="295">
        <v>8565.7099999999991</v>
      </c>
      <c r="D1226" s="296">
        <v>10221.799999999999</v>
      </c>
      <c r="E1226" s="212">
        <f t="shared" si="30"/>
        <v>18787.509999999998</v>
      </c>
      <c r="F1226" s="156" t="s">
        <v>777</v>
      </c>
    </row>
    <row r="1227" spans="1:6" hidden="1" outlineLevel="1">
      <c r="A1227" t="s">
        <v>778</v>
      </c>
      <c r="B1227" s="275">
        <v>0</v>
      </c>
      <c r="C1227" s="295">
        <v>0</v>
      </c>
      <c r="D1227" s="296">
        <v>69754.62</v>
      </c>
      <c r="E1227" s="212">
        <f t="shared" si="30"/>
        <v>69754.62</v>
      </c>
      <c r="F1227" s="156" t="s">
        <v>779</v>
      </c>
    </row>
    <row r="1228" spans="1:6" hidden="1" outlineLevel="1">
      <c r="A1228" t="s">
        <v>780</v>
      </c>
      <c r="B1228" s="275">
        <v>0</v>
      </c>
      <c r="C1228" s="295">
        <v>4709102.13</v>
      </c>
      <c r="D1228" s="296">
        <v>1143591.7</v>
      </c>
      <c r="E1228" s="212">
        <f t="shared" si="30"/>
        <v>5852693.8300000001</v>
      </c>
      <c r="F1228" s="156" t="s">
        <v>781</v>
      </c>
    </row>
    <row r="1229" spans="1:6" hidden="1" outlineLevel="1">
      <c r="A1229" t="s">
        <v>782</v>
      </c>
      <c r="B1229" s="275">
        <v>2745.96</v>
      </c>
      <c r="C1229" s="295">
        <v>92524.61</v>
      </c>
      <c r="D1229" s="296">
        <v>188328.92</v>
      </c>
      <c r="E1229" s="212">
        <f t="shared" si="30"/>
        <v>283599.49</v>
      </c>
      <c r="F1229" s="156" t="s">
        <v>783</v>
      </c>
    </row>
    <row r="1230" spans="1:6" hidden="1" outlineLevel="1">
      <c r="A1230" t="s">
        <v>784</v>
      </c>
      <c r="B1230" s="275">
        <v>0</v>
      </c>
      <c r="C1230" s="295">
        <v>165666.5</v>
      </c>
      <c r="D1230" s="296">
        <v>259266.14</v>
      </c>
      <c r="E1230" s="212">
        <f t="shared" si="30"/>
        <v>424932.64</v>
      </c>
      <c r="F1230" s="156" t="s">
        <v>785</v>
      </c>
    </row>
    <row r="1231" spans="1:6" hidden="1" outlineLevel="1">
      <c r="A1231" t="s">
        <v>786</v>
      </c>
      <c r="B1231" s="275">
        <v>0</v>
      </c>
      <c r="C1231" s="295">
        <v>2192.5100000000002</v>
      </c>
      <c r="D1231" s="296">
        <v>6400</v>
      </c>
      <c r="E1231" s="212">
        <f t="shared" si="30"/>
        <v>8592.51</v>
      </c>
      <c r="F1231" s="156" t="s">
        <v>787</v>
      </c>
    </row>
    <row r="1232" spans="1:6" hidden="1" outlineLevel="1">
      <c r="A1232" t="s">
        <v>788</v>
      </c>
      <c r="B1232" s="275">
        <v>0</v>
      </c>
      <c r="C1232" s="295">
        <v>2545.46</v>
      </c>
      <c r="D1232" s="296">
        <v>12028.52</v>
      </c>
      <c r="E1232" s="212">
        <f t="shared" si="30"/>
        <v>14573.98</v>
      </c>
      <c r="F1232" s="156" t="s">
        <v>789</v>
      </c>
    </row>
    <row r="1233" spans="1:6" hidden="1" outlineLevel="1">
      <c r="A1233" t="s">
        <v>790</v>
      </c>
      <c r="B1233" s="275">
        <v>0</v>
      </c>
      <c r="C1233" s="295">
        <v>48276.67</v>
      </c>
      <c r="D1233" s="296">
        <v>7303</v>
      </c>
      <c r="E1233" s="212">
        <f t="shared" si="30"/>
        <v>55579.67</v>
      </c>
      <c r="F1233" s="156" t="s">
        <v>791</v>
      </c>
    </row>
    <row r="1234" spans="1:6" hidden="1" outlineLevel="1">
      <c r="A1234" t="s">
        <v>792</v>
      </c>
      <c r="B1234" s="275">
        <v>0</v>
      </c>
      <c r="C1234" s="295">
        <v>4189.99</v>
      </c>
      <c r="D1234" s="296">
        <v>16309.68</v>
      </c>
      <c r="E1234" s="212">
        <f t="shared" si="30"/>
        <v>20499.669999999998</v>
      </c>
      <c r="F1234" s="156" t="s">
        <v>793</v>
      </c>
    </row>
    <row r="1235" spans="1:6" hidden="1" outlineLevel="1">
      <c r="A1235" t="s">
        <v>794</v>
      </c>
      <c r="B1235" s="275">
        <v>0</v>
      </c>
      <c r="C1235" s="295">
        <v>1354.07</v>
      </c>
      <c r="D1235" s="296">
        <v>38910.04</v>
      </c>
      <c r="E1235" s="212">
        <f t="shared" si="30"/>
        <v>40264.11</v>
      </c>
      <c r="F1235" s="156" t="s">
        <v>795</v>
      </c>
    </row>
    <row r="1236" spans="1:6" hidden="1" outlineLevel="1">
      <c r="A1236" t="s">
        <v>796</v>
      </c>
      <c r="B1236" s="275">
        <v>0</v>
      </c>
      <c r="C1236" s="295">
        <v>37300.870000000003</v>
      </c>
      <c r="D1236" s="296">
        <v>101919.63</v>
      </c>
      <c r="E1236" s="212">
        <f t="shared" si="30"/>
        <v>139220.5</v>
      </c>
      <c r="F1236" s="156" t="s">
        <v>797</v>
      </c>
    </row>
    <row r="1237" spans="1:6" hidden="1" outlineLevel="1">
      <c r="A1237" t="s">
        <v>798</v>
      </c>
      <c r="B1237" s="275">
        <v>0</v>
      </c>
      <c r="C1237" s="295">
        <v>642.77</v>
      </c>
      <c r="D1237" s="296">
        <v>3111.71</v>
      </c>
      <c r="E1237" s="212">
        <f t="shared" si="30"/>
        <v>3754.48</v>
      </c>
      <c r="F1237" s="156" t="s">
        <v>799</v>
      </c>
    </row>
    <row r="1238" spans="1:6" hidden="1" outlineLevel="1">
      <c r="A1238" t="s">
        <v>800</v>
      </c>
      <c r="B1238" s="275">
        <v>0</v>
      </c>
      <c r="C1238" s="295">
        <v>43179.27</v>
      </c>
      <c r="D1238" s="296">
        <v>63954.720000000001</v>
      </c>
      <c r="E1238" s="212">
        <f t="shared" si="30"/>
        <v>107133.98999999999</v>
      </c>
      <c r="F1238" s="156" t="s">
        <v>801</v>
      </c>
    </row>
    <row r="1239" spans="1:6" hidden="1" outlineLevel="1">
      <c r="A1239" t="s">
        <v>802</v>
      </c>
      <c r="B1239" s="275">
        <v>0</v>
      </c>
      <c r="C1239" s="295">
        <v>83170.040000000008</v>
      </c>
      <c r="D1239" s="296">
        <v>468141.69</v>
      </c>
      <c r="E1239" s="212">
        <f t="shared" si="30"/>
        <v>551311.73</v>
      </c>
      <c r="F1239" s="156" t="s">
        <v>803</v>
      </c>
    </row>
    <row r="1240" spans="1:6" hidden="1" outlineLevel="1">
      <c r="A1240" t="s">
        <v>804</v>
      </c>
      <c r="B1240" s="275">
        <v>0</v>
      </c>
      <c r="C1240" s="295">
        <v>195878.3</v>
      </c>
      <c r="D1240" s="296">
        <v>2764539.24</v>
      </c>
      <c r="E1240" s="212">
        <f t="shared" si="30"/>
        <v>2960417.54</v>
      </c>
      <c r="F1240" s="156" t="s">
        <v>805</v>
      </c>
    </row>
    <row r="1241" spans="1:6" hidden="1" outlineLevel="1">
      <c r="A1241" t="s">
        <v>806</v>
      </c>
      <c r="B1241" s="275">
        <v>0</v>
      </c>
      <c r="C1241" s="295">
        <v>0</v>
      </c>
      <c r="D1241" s="296">
        <v>1943.62</v>
      </c>
      <c r="E1241" s="212">
        <f t="shared" si="30"/>
        <v>1943.62</v>
      </c>
      <c r="F1241" s="156" t="s">
        <v>807</v>
      </c>
    </row>
    <row r="1242" spans="1:6" hidden="1" outlineLevel="1">
      <c r="A1242" t="s">
        <v>808</v>
      </c>
      <c r="B1242" s="275">
        <v>0</v>
      </c>
      <c r="C1242" s="295">
        <v>7834.06</v>
      </c>
      <c r="D1242" s="296">
        <v>106134.62</v>
      </c>
      <c r="E1242" s="212">
        <f t="shared" si="30"/>
        <v>113968.68</v>
      </c>
      <c r="F1242" s="156" t="s">
        <v>809</v>
      </c>
    </row>
    <row r="1243" spans="1:6" hidden="1" outlineLevel="1">
      <c r="A1243" t="s">
        <v>810</v>
      </c>
      <c r="B1243" s="275">
        <v>0</v>
      </c>
      <c r="C1243" s="295">
        <v>45630.33</v>
      </c>
      <c r="D1243" s="296">
        <v>534443.17000000004</v>
      </c>
      <c r="E1243" s="212">
        <f t="shared" si="30"/>
        <v>580073.5</v>
      </c>
      <c r="F1243" s="156" t="s">
        <v>811</v>
      </c>
    </row>
    <row r="1244" spans="1:6" hidden="1" outlineLevel="1">
      <c r="A1244" t="s">
        <v>812</v>
      </c>
      <c r="B1244" s="275">
        <v>0</v>
      </c>
      <c r="C1244" s="295">
        <v>533.91</v>
      </c>
      <c r="D1244" s="296">
        <v>2971.08</v>
      </c>
      <c r="E1244" s="212">
        <f t="shared" si="30"/>
        <v>3504.99</v>
      </c>
      <c r="F1244" s="156" t="s">
        <v>813</v>
      </c>
    </row>
    <row r="1245" spans="1:6" hidden="1" outlineLevel="1">
      <c r="A1245" t="s">
        <v>814</v>
      </c>
      <c r="B1245" s="275">
        <v>0</v>
      </c>
      <c r="C1245" s="295">
        <v>0</v>
      </c>
      <c r="D1245" s="296">
        <v>4800</v>
      </c>
      <c r="E1245" s="212">
        <f t="shared" si="30"/>
        <v>4800</v>
      </c>
      <c r="F1245" s="156" t="s">
        <v>815</v>
      </c>
    </row>
    <row r="1246" spans="1:6" hidden="1" outlineLevel="1">
      <c r="A1246" t="s">
        <v>816</v>
      </c>
      <c r="B1246" s="275">
        <v>4879.3599999999997</v>
      </c>
      <c r="C1246" s="295">
        <v>1777260.81</v>
      </c>
      <c r="D1246" s="296">
        <v>21709472.75</v>
      </c>
      <c r="E1246" s="212">
        <f t="shared" si="30"/>
        <v>23491612.920000002</v>
      </c>
      <c r="F1246" s="156" t="s">
        <v>817</v>
      </c>
    </row>
    <row r="1247" spans="1:6" hidden="1" outlineLevel="1">
      <c r="A1247" t="s">
        <v>818</v>
      </c>
      <c r="B1247" s="275">
        <v>0</v>
      </c>
      <c r="C1247" s="295">
        <v>170623.26</v>
      </c>
      <c r="D1247" s="296">
        <v>119088.84</v>
      </c>
      <c r="E1247" s="212">
        <f t="shared" si="30"/>
        <v>289712.09999999998</v>
      </c>
      <c r="F1247" s="156" t="s">
        <v>819</v>
      </c>
    </row>
    <row r="1248" spans="1:6" hidden="1" outlineLevel="1">
      <c r="A1248" t="s">
        <v>820</v>
      </c>
      <c r="B1248" s="275">
        <v>0</v>
      </c>
      <c r="C1248" s="295">
        <v>0</v>
      </c>
      <c r="D1248" s="296">
        <v>1581.16</v>
      </c>
      <c r="E1248" s="212">
        <f t="shared" si="30"/>
        <v>1581.16</v>
      </c>
      <c r="F1248" s="156" t="s">
        <v>821</v>
      </c>
    </row>
    <row r="1249" spans="1:6" hidden="1" outlineLevel="1">
      <c r="A1249" t="s">
        <v>822</v>
      </c>
      <c r="B1249" s="275">
        <v>0</v>
      </c>
      <c r="C1249" s="295">
        <v>0</v>
      </c>
      <c r="D1249" s="296">
        <v>8612.7999999999993</v>
      </c>
      <c r="E1249" s="212">
        <f t="shared" si="30"/>
        <v>8612.7999999999993</v>
      </c>
      <c r="F1249" s="156" t="s">
        <v>823</v>
      </c>
    </row>
    <row r="1250" spans="1:6" hidden="1" outlineLevel="1">
      <c r="A1250" t="s">
        <v>824</v>
      </c>
      <c r="B1250" s="275">
        <v>0</v>
      </c>
      <c r="C1250" s="295">
        <v>34898.36</v>
      </c>
      <c r="D1250" s="296">
        <v>56380.44</v>
      </c>
      <c r="E1250" s="212">
        <f t="shared" si="30"/>
        <v>91278.8</v>
      </c>
      <c r="F1250" s="156" t="s">
        <v>825</v>
      </c>
    </row>
    <row r="1251" spans="1:6" hidden="1" outlineLevel="1">
      <c r="A1251" t="s">
        <v>826</v>
      </c>
      <c r="B1251" s="275">
        <v>0</v>
      </c>
      <c r="C1251" s="295">
        <v>5463.67</v>
      </c>
      <c r="D1251" s="296">
        <v>5029.6000000000004</v>
      </c>
      <c r="E1251" s="212">
        <f t="shared" si="30"/>
        <v>10493.27</v>
      </c>
      <c r="F1251" s="156" t="s">
        <v>827</v>
      </c>
    </row>
    <row r="1252" spans="1:6" hidden="1" outlineLevel="1">
      <c r="A1252" t="s">
        <v>828</v>
      </c>
      <c r="B1252" s="275">
        <v>0</v>
      </c>
      <c r="C1252" s="295">
        <v>40662.979999999996</v>
      </c>
      <c r="D1252" s="296">
        <v>38309.58</v>
      </c>
      <c r="E1252" s="212">
        <f t="shared" si="30"/>
        <v>78972.56</v>
      </c>
      <c r="F1252" s="156" t="s">
        <v>829</v>
      </c>
    </row>
    <row r="1253" spans="1:6" hidden="1" outlineLevel="1">
      <c r="A1253" t="s">
        <v>830</v>
      </c>
      <c r="B1253" s="275">
        <v>0</v>
      </c>
      <c r="C1253" s="295">
        <v>9129.94</v>
      </c>
      <c r="D1253" s="296">
        <v>10821.16</v>
      </c>
      <c r="E1253" s="212">
        <f t="shared" si="30"/>
        <v>19951.099999999999</v>
      </c>
      <c r="F1253" s="156" t="s">
        <v>831</v>
      </c>
    </row>
    <row r="1254" spans="1:6" hidden="1" outlineLevel="1">
      <c r="A1254" t="s">
        <v>832</v>
      </c>
      <c r="B1254" s="275">
        <v>0</v>
      </c>
      <c r="C1254" s="295">
        <v>10640.34</v>
      </c>
      <c r="D1254" s="296">
        <v>161184.79999999999</v>
      </c>
      <c r="E1254" s="212">
        <f t="shared" si="30"/>
        <v>171825.13999999998</v>
      </c>
      <c r="F1254" s="156" t="s">
        <v>833</v>
      </c>
    </row>
    <row r="1255" spans="1:6" hidden="1" outlineLevel="1">
      <c r="A1255" t="s">
        <v>834</v>
      </c>
      <c r="B1255" s="275">
        <v>0</v>
      </c>
      <c r="C1255" s="295">
        <v>35598.69</v>
      </c>
      <c r="D1255" s="296">
        <v>2595.3199999999997</v>
      </c>
      <c r="E1255" s="212">
        <f t="shared" si="30"/>
        <v>38194.01</v>
      </c>
      <c r="F1255" s="156" t="s">
        <v>835</v>
      </c>
    </row>
    <row r="1256" spans="1:6" hidden="1" outlineLevel="1">
      <c r="A1256" t="s">
        <v>836</v>
      </c>
      <c r="B1256" s="275">
        <v>0</v>
      </c>
      <c r="C1256" s="295">
        <v>13104.15</v>
      </c>
      <c r="D1256" s="296">
        <v>61701.2</v>
      </c>
      <c r="E1256" s="212">
        <f t="shared" si="30"/>
        <v>74805.349999999991</v>
      </c>
      <c r="F1256" s="156" t="s">
        <v>837</v>
      </c>
    </row>
    <row r="1257" spans="1:6" hidden="1" outlineLevel="1">
      <c r="A1257" t="s">
        <v>558</v>
      </c>
      <c r="B1257" s="275">
        <v>0</v>
      </c>
      <c r="C1257" s="295">
        <v>16070.64</v>
      </c>
      <c r="D1257" s="296">
        <v>739.67000000000007</v>
      </c>
      <c r="E1257" s="212">
        <f t="shared" si="30"/>
        <v>16810.309999999998</v>
      </c>
      <c r="F1257" s="156" t="s">
        <v>559</v>
      </c>
    </row>
    <row r="1258" spans="1:6" hidden="1" outlineLevel="1">
      <c r="A1258" t="s">
        <v>838</v>
      </c>
      <c r="B1258" s="275">
        <v>0</v>
      </c>
      <c r="C1258" s="295">
        <v>1901.78</v>
      </c>
      <c r="D1258" s="296">
        <v>0</v>
      </c>
      <c r="E1258" s="212">
        <f t="shared" si="30"/>
        <v>1901.78</v>
      </c>
      <c r="F1258" s="156" t="s">
        <v>839</v>
      </c>
    </row>
    <row r="1259" spans="1:6" hidden="1" outlineLevel="1">
      <c r="A1259" t="s">
        <v>840</v>
      </c>
      <c r="B1259" s="275">
        <v>0</v>
      </c>
      <c r="C1259" s="295">
        <v>2517.27</v>
      </c>
      <c r="D1259" s="296">
        <v>28458.76</v>
      </c>
      <c r="E1259" s="212">
        <f t="shared" si="30"/>
        <v>30976.03</v>
      </c>
      <c r="F1259" s="156" t="s">
        <v>841</v>
      </c>
    </row>
    <row r="1260" spans="1:6" hidden="1" outlineLevel="1">
      <c r="A1260" t="s">
        <v>842</v>
      </c>
      <c r="B1260" s="275">
        <v>0</v>
      </c>
      <c r="C1260" s="295">
        <v>1823.33</v>
      </c>
      <c r="D1260" s="296">
        <v>85736.989999999991</v>
      </c>
      <c r="E1260" s="212">
        <f t="shared" ref="E1260:E1323" si="31">SUM(B1260:D1260)</f>
        <v>87560.319999999992</v>
      </c>
      <c r="F1260" s="156" t="s">
        <v>843</v>
      </c>
    </row>
    <row r="1261" spans="1:6" hidden="1" outlineLevel="1">
      <c r="A1261" t="s">
        <v>844</v>
      </c>
      <c r="B1261" s="275">
        <v>0</v>
      </c>
      <c r="C1261" s="295">
        <v>181.4</v>
      </c>
      <c r="D1261" s="296">
        <v>3277.08</v>
      </c>
      <c r="E1261" s="212">
        <f t="shared" si="31"/>
        <v>3458.48</v>
      </c>
      <c r="F1261" s="156" t="s">
        <v>845</v>
      </c>
    </row>
    <row r="1262" spans="1:6" hidden="1" outlineLevel="1">
      <c r="A1262" t="s">
        <v>846</v>
      </c>
      <c r="B1262" s="275">
        <v>0</v>
      </c>
      <c r="C1262" s="295">
        <v>0</v>
      </c>
      <c r="D1262" s="296">
        <v>1541.8000000000002</v>
      </c>
      <c r="E1262" s="212">
        <f t="shared" si="31"/>
        <v>1541.8000000000002</v>
      </c>
      <c r="F1262" s="156" t="s">
        <v>847</v>
      </c>
    </row>
    <row r="1263" spans="1:6" hidden="1" outlineLevel="1">
      <c r="A1263" t="s">
        <v>848</v>
      </c>
      <c r="B1263" s="275">
        <v>0</v>
      </c>
      <c r="C1263" s="295">
        <v>72754.429999999993</v>
      </c>
      <c r="D1263" s="296">
        <v>109549.38</v>
      </c>
      <c r="E1263" s="212">
        <f t="shared" si="31"/>
        <v>182303.81</v>
      </c>
      <c r="F1263" s="156" t="s">
        <v>849</v>
      </c>
    </row>
    <row r="1264" spans="1:6" hidden="1" outlineLevel="1">
      <c r="A1264" t="s">
        <v>850</v>
      </c>
      <c r="B1264" s="275">
        <v>0</v>
      </c>
      <c r="C1264" s="295">
        <v>0</v>
      </c>
      <c r="D1264" s="296">
        <v>12117.6</v>
      </c>
      <c r="E1264" s="212">
        <f t="shared" si="31"/>
        <v>12117.6</v>
      </c>
      <c r="F1264" s="156" t="s">
        <v>851</v>
      </c>
    </row>
    <row r="1265" spans="1:6" hidden="1" outlineLevel="1">
      <c r="A1265" t="s">
        <v>852</v>
      </c>
      <c r="B1265" s="275">
        <v>0</v>
      </c>
      <c r="C1265" s="295">
        <v>0</v>
      </c>
      <c r="D1265" s="296">
        <v>136.44</v>
      </c>
      <c r="E1265" s="212">
        <f t="shared" si="31"/>
        <v>136.44</v>
      </c>
      <c r="F1265" s="156" t="s">
        <v>853</v>
      </c>
    </row>
    <row r="1266" spans="1:6" hidden="1" outlineLevel="1">
      <c r="A1266" t="s">
        <v>854</v>
      </c>
      <c r="B1266" s="275">
        <v>0</v>
      </c>
      <c r="C1266" s="295">
        <v>2932.65</v>
      </c>
      <c r="D1266" s="296">
        <v>2021.76</v>
      </c>
      <c r="E1266" s="212">
        <f t="shared" si="31"/>
        <v>4954.41</v>
      </c>
      <c r="F1266" s="156" t="s">
        <v>855</v>
      </c>
    </row>
    <row r="1267" spans="1:6" hidden="1" outlineLevel="1">
      <c r="A1267" t="s">
        <v>856</v>
      </c>
      <c r="B1267" s="275">
        <v>0</v>
      </c>
      <c r="C1267" s="295">
        <v>0</v>
      </c>
      <c r="D1267" s="296">
        <v>72516.160000000003</v>
      </c>
      <c r="E1267" s="212">
        <f t="shared" si="31"/>
        <v>72516.160000000003</v>
      </c>
      <c r="F1267" s="156" t="s">
        <v>857</v>
      </c>
    </row>
    <row r="1268" spans="1:6" hidden="1" outlineLevel="1">
      <c r="A1268" t="s">
        <v>858</v>
      </c>
      <c r="B1268" s="275">
        <v>0</v>
      </c>
      <c r="C1268" s="295">
        <v>0</v>
      </c>
      <c r="D1268" s="296">
        <v>6361.3099999999995</v>
      </c>
      <c r="E1268" s="212">
        <f t="shared" si="31"/>
        <v>6361.3099999999995</v>
      </c>
      <c r="F1268" s="156" t="s">
        <v>859</v>
      </c>
    </row>
    <row r="1269" spans="1:6" hidden="1" outlineLevel="1">
      <c r="A1269" t="s">
        <v>860</v>
      </c>
      <c r="B1269" s="275">
        <v>0</v>
      </c>
      <c r="C1269" s="295">
        <v>3714.12</v>
      </c>
      <c r="D1269" s="296">
        <v>12651.04</v>
      </c>
      <c r="E1269" s="212">
        <f t="shared" si="31"/>
        <v>16365.16</v>
      </c>
      <c r="F1269" s="156" t="s">
        <v>861</v>
      </c>
    </row>
    <row r="1270" spans="1:6" hidden="1" outlineLevel="1">
      <c r="A1270" t="s">
        <v>862</v>
      </c>
      <c r="B1270" s="275">
        <v>0</v>
      </c>
      <c r="C1270" s="295">
        <v>7940.04</v>
      </c>
      <c r="D1270" s="296">
        <v>6210.72</v>
      </c>
      <c r="E1270" s="212">
        <f t="shared" si="31"/>
        <v>14150.76</v>
      </c>
      <c r="F1270" s="156" t="s">
        <v>863</v>
      </c>
    </row>
    <row r="1271" spans="1:6" hidden="1" outlineLevel="1">
      <c r="A1271" t="s">
        <v>864</v>
      </c>
      <c r="B1271" s="275">
        <v>0</v>
      </c>
      <c r="C1271" s="295">
        <v>9340.1</v>
      </c>
      <c r="D1271" s="296">
        <v>3453.04</v>
      </c>
      <c r="E1271" s="212">
        <f t="shared" si="31"/>
        <v>12793.14</v>
      </c>
      <c r="F1271" s="156" t="s">
        <v>865</v>
      </c>
    </row>
    <row r="1272" spans="1:6" hidden="1" outlineLevel="1">
      <c r="A1272" t="s">
        <v>866</v>
      </c>
      <c r="B1272" s="275">
        <v>0</v>
      </c>
      <c r="C1272" s="295">
        <v>0</v>
      </c>
      <c r="D1272" s="296">
        <v>11832.48</v>
      </c>
      <c r="E1272" s="212">
        <f t="shared" si="31"/>
        <v>11832.48</v>
      </c>
      <c r="F1272" s="156" t="s">
        <v>867</v>
      </c>
    </row>
    <row r="1273" spans="1:6" hidden="1" outlineLevel="1">
      <c r="A1273" t="s">
        <v>868</v>
      </c>
      <c r="B1273" s="275">
        <v>19077.57</v>
      </c>
      <c r="C1273" s="295">
        <v>5400.8099999999995</v>
      </c>
      <c r="D1273" s="296">
        <v>10135.24</v>
      </c>
      <c r="E1273" s="212">
        <f t="shared" si="31"/>
        <v>34613.619999999995</v>
      </c>
      <c r="F1273" s="156" t="s">
        <v>869</v>
      </c>
    </row>
    <row r="1274" spans="1:6" hidden="1" outlineLevel="1">
      <c r="A1274" t="s">
        <v>870</v>
      </c>
      <c r="B1274" s="275">
        <v>0</v>
      </c>
      <c r="C1274" s="295">
        <v>56673.08</v>
      </c>
      <c r="D1274" s="296">
        <v>38107.68</v>
      </c>
      <c r="E1274" s="212">
        <f t="shared" si="31"/>
        <v>94780.760000000009</v>
      </c>
      <c r="F1274" s="156" t="s">
        <v>871</v>
      </c>
    </row>
    <row r="1275" spans="1:6" hidden="1" outlineLevel="1">
      <c r="A1275" t="s">
        <v>872</v>
      </c>
      <c r="B1275" s="275">
        <v>0</v>
      </c>
      <c r="C1275" s="295">
        <v>1406.7</v>
      </c>
      <c r="D1275" s="296">
        <v>2273.0500000000002</v>
      </c>
      <c r="E1275" s="212">
        <f t="shared" si="31"/>
        <v>3679.75</v>
      </c>
      <c r="F1275" s="156" t="s">
        <v>873</v>
      </c>
    </row>
    <row r="1276" spans="1:6" hidden="1" outlineLevel="1">
      <c r="A1276" t="s">
        <v>874</v>
      </c>
      <c r="B1276" s="275">
        <v>0</v>
      </c>
      <c r="C1276" s="295">
        <v>21.21</v>
      </c>
      <c r="D1276" s="296">
        <v>1407.3600000000001</v>
      </c>
      <c r="E1276" s="212">
        <f t="shared" si="31"/>
        <v>1428.5700000000002</v>
      </c>
      <c r="F1276" s="156" t="s">
        <v>875</v>
      </c>
    </row>
    <row r="1277" spans="1:6" hidden="1" outlineLevel="1">
      <c r="A1277" t="s">
        <v>876</v>
      </c>
      <c r="B1277" s="275">
        <v>0</v>
      </c>
      <c r="C1277" s="295">
        <v>0</v>
      </c>
      <c r="D1277" s="296">
        <v>11258.079999999998</v>
      </c>
      <c r="E1277" s="212">
        <f t="shared" si="31"/>
        <v>11258.079999999998</v>
      </c>
      <c r="F1277" s="156" t="s">
        <v>877</v>
      </c>
    </row>
    <row r="1278" spans="1:6" hidden="1" outlineLevel="1">
      <c r="A1278" t="s">
        <v>878</v>
      </c>
      <c r="B1278" s="275">
        <v>0</v>
      </c>
      <c r="C1278" s="295">
        <v>3671.98</v>
      </c>
      <c r="D1278" s="296">
        <v>203575.9</v>
      </c>
      <c r="E1278" s="212">
        <f t="shared" si="31"/>
        <v>207247.88</v>
      </c>
      <c r="F1278" s="156" t="s">
        <v>879</v>
      </c>
    </row>
    <row r="1279" spans="1:6" hidden="1" outlineLevel="1">
      <c r="A1279" t="s">
        <v>880</v>
      </c>
      <c r="B1279" s="275">
        <v>0</v>
      </c>
      <c r="C1279" s="295">
        <v>18572.84</v>
      </c>
      <c r="D1279" s="296">
        <v>286544.81</v>
      </c>
      <c r="E1279" s="212">
        <f t="shared" si="31"/>
        <v>305117.65000000002</v>
      </c>
      <c r="F1279" s="156" t="s">
        <v>881</v>
      </c>
    </row>
    <row r="1280" spans="1:6" hidden="1" outlineLevel="1">
      <c r="A1280" t="s">
        <v>882</v>
      </c>
      <c r="B1280" s="275">
        <v>0</v>
      </c>
      <c r="C1280" s="295">
        <v>10764.81</v>
      </c>
      <c r="D1280" s="296">
        <v>20955.439999999999</v>
      </c>
      <c r="E1280" s="212">
        <f t="shared" si="31"/>
        <v>31720.25</v>
      </c>
      <c r="F1280" s="156" t="s">
        <v>883</v>
      </c>
    </row>
    <row r="1281" spans="1:6" hidden="1" outlineLevel="1">
      <c r="A1281" t="s">
        <v>884</v>
      </c>
      <c r="B1281" s="275">
        <v>0</v>
      </c>
      <c r="C1281" s="295">
        <v>13136.12</v>
      </c>
      <c r="D1281" s="296">
        <v>103378.70999999999</v>
      </c>
      <c r="E1281" s="212">
        <f t="shared" si="31"/>
        <v>116514.82999999999</v>
      </c>
      <c r="F1281" s="156" t="s">
        <v>885</v>
      </c>
    </row>
    <row r="1282" spans="1:6" hidden="1" outlineLevel="1">
      <c r="A1282" t="s">
        <v>886</v>
      </c>
      <c r="B1282" s="275">
        <v>0</v>
      </c>
      <c r="C1282" s="295">
        <v>275.14999999999998</v>
      </c>
      <c r="D1282" s="296">
        <v>0</v>
      </c>
      <c r="E1282" s="212">
        <f t="shared" si="31"/>
        <v>275.14999999999998</v>
      </c>
      <c r="F1282" s="156" t="s">
        <v>887</v>
      </c>
    </row>
    <row r="1283" spans="1:6" hidden="1" outlineLevel="1">
      <c r="A1283" t="s">
        <v>888</v>
      </c>
      <c r="B1283" s="275">
        <v>0</v>
      </c>
      <c r="C1283" s="295">
        <v>576</v>
      </c>
      <c r="D1283" s="296">
        <v>0</v>
      </c>
      <c r="E1283" s="212">
        <f t="shared" si="31"/>
        <v>576</v>
      </c>
      <c r="F1283" s="156" t="s">
        <v>889</v>
      </c>
    </row>
    <row r="1284" spans="1:6" hidden="1" outlineLevel="1">
      <c r="A1284" t="s">
        <v>890</v>
      </c>
      <c r="B1284" s="275">
        <v>0</v>
      </c>
      <c r="C1284" s="295">
        <v>22305.45</v>
      </c>
      <c r="D1284" s="296">
        <v>13962.36</v>
      </c>
      <c r="E1284" s="212">
        <f t="shared" si="31"/>
        <v>36267.81</v>
      </c>
      <c r="F1284" s="156" t="s">
        <v>891</v>
      </c>
    </row>
    <row r="1285" spans="1:6" hidden="1" outlineLevel="1">
      <c r="A1285" t="s">
        <v>7</v>
      </c>
      <c r="B1285" s="275">
        <v>0</v>
      </c>
      <c r="C1285" s="295">
        <v>0</v>
      </c>
      <c r="D1285" s="296">
        <v>24433.14</v>
      </c>
      <c r="E1285" s="212">
        <f t="shared" si="31"/>
        <v>24433.14</v>
      </c>
      <c r="F1285" s="156" t="s">
        <v>8</v>
      </c>
    </row>
    <row r="1286" spans="1:6" hidden="1" outlineLevel="1">
      <c r="A1286" t="s">
        <v>892</v>
      </c>
      <c r="B1286" s="275">
        <v>0</v>
      </c>
      <c r="C1286" s="295">
        <v>180710.78</v>
      </c>
      <c r="D1286" s="296">
        <v>56738.770000000004</v>
      </c>
      <c r="E1286" s="212">
        <f t="shared" si="31"/>
        <v>237449.55</v>
      </c>
      <c r="F1286" s="156" t="s">
        <v>893</v>
      </c>
    </row>
    <row r="1287" spans="1:6" hidden="1" outlineLevel="1">
      <c r="A1287" t="s">
        <v>894</v>
      </c>
      <c r="B1287" s="275">
        <v>0</v>
      </c>
      <c r="C1287" s="295">
        <v>21573.75</v>
      </c>
      <c r="D1287" s="296">
        <v>0</v>
      </c>
      <c r="E1287" s="212">
        <f t="shared" si="31"/>
        <v>21573.75</v>
      </c>
      <c r="F1287" s="156" t="s">
        <v>895</v>
      </c>
    </row>
    <row r="1288" spans="1:6" hidden="1" outlineLevel="1">
      <c r="A1288" t="s">
        <v>896</v>
      </c>
      <c r="B1288" s="275">
        <v>0</v>
      </c>
      <c r="C1288" s="295">
        <v>9970.09</v>
      </c>
      <c r="D1288" s="296">
        <v>0</v>
      </c>
      <c r="E1288" s="212">
        <f t="shared" si="31"/>
        <v>9970.09</v>
      </c>
      <c r="F1288" s="156" t="s">
        <v>897</v>
      </c>
    </row>
    <row r="1289" spans="1:6" hidden="1" outlineLevel="1">
      <c r="A1289" t="s">
        <v>898</v>
      </c>
      <c r="B1289" s="275">
        <v>0</v>
      </c>
      <c r="C1289" s="295">
        <v>47953.96</v>
      </c>
      <c r="D1289" s="296">
        <v>56225.600000000006</v>
      </c>
      <c r="E1289" s="212">
        <f t="shared" si="31"/>
        <v>104179.56</v>
      </c>
      <c r="F1289" s="156" t="s">
        <v>899</v>
      </c>
    </row>
    <row r="1290" spans="1:6" hidden="1" outlineLevel="1">
      <c r="A1290" t="s">
        <v>900</v>
      </c>
      <c r="B1290" s="275">
        <v>0</v>
      </c>
      <c r="C1290" s="295">
        <v>133521.85</v>
      </c>
      <c r="D1290" s="296">
        <v>394150.51999999996</v>
      </c>
      <c r="E1290" s="212">
        <f t="shared" si="31"/>
        <v>527672.37</v>
      </c>
      <c r="F1290" s="156" t="s">
        <v>901</v>
      </c>
    </row>
    <row r="1291" spans="1:6" hidden="1" outlineLevel="1">
      <c r="A1291" t="s">
        <v>902</v>
      </c>
      <c r="B1291" s="275">
        <v>0</v>
      </c>
      <c r="C1291" s="295">
        <v>270713.78000000003</v>
      </c>
      <c r="D1291" s="296">
        <v>44982.92</v>
      </c>
      <c r="E1291" s="212">
        <f t="shared" si="31"/>
        <v>315696.7</v>
      </c>
      <c r="F1291" s="156" t="s">
        <v>903</v>
      </c>
    </row>
    <row r="1292" spans="1:6" hidden="1" outlineLevel="1">
      <c r="A1292" t="s">
        <v>904</v>
      </c>
      <c r="B1292" s="275">
        <v>0</v>
      </c>
      <c r="C1292" s="295">
        <v>64945.810000000005</v>
      </c>
      <c r="D1292" s="296">
        <v>71156.509999999995</v>
      </c>
      <c r="E1292" s="212">
        <f t="shared" si="31"/>
        <v>136102.32</v>
      </c>
      <c r="F1292" s="156" t="s">
        <v>905</v>
      </c>
    </row>
    <row r="1293" spans="1:6" hidden="1" outlineLevel="1">
      <c r="A1293" t="s">
        <v>906</v>
      </c>
      <c r="B1293" s="275">
        <v>0</v>
      </c>
      <c r="C1293" s="295">
        <v>46405.03</v>
      </c>
      <c r="D1293" s="296">
        <v>373264.41</v>
      </c>
      <c r="E1293" s="212">
        <f t="shared" si="31"/>
        <v>419669.43999999994</v>
      </c>
      <c r="F1293" s="156" t="s">
        <v>907</v>
      </c>
    </row>
    <row r="1294" spans="1:6" hidden="1" outlineLevel="1">
      <c r="A1294" t="s">
        <v>908</v>
      </c>
      <c r="B1294" s="275">
        <v>0</v>
      </c>
      <c r="C1294" s="295">
        <v>16658.79</v>
      </c>
      <c r="D1294" s="296">
        <v>624</v>
      </c>
      <c r="E1294" s="212">
        <f t="shared" si="31"/>
        <v>17282.79</v>
      </c>
      <c r="F1294" s="156" t="s">
        <v>909</v>
      </c>
    </row>
    <row r="1295" spans="1:6" hidden="1" outlineLevel="1">
      <c r="A1295" t="s">
        <v>910</v>
      </c>
      <c r="B1295" s="275">
        <v>0</v>
      </c>
      <c r="C1295" s="295">
        <v>15427.7</v>
      </c>
      <c r="D1295" s="296">
        <v>10244.92</v>
      </c>
      <c r="E1295" s="212">
        <f t="shared" si="31"/>
        <v>25672.620000000003</v>
      </c>
      <c r="F1295" s="156" t="s">
        <v>911</v>
      </c>
    </row>
    <row r="1296" spans="1:6" hidden="1" outlineLevel="1">
      <c r="A1296" t="s">
        <v>912</v>
      </c>
      <c r="B1296" s="275">
        <v>0</v>
      </c>
      <c r="C1296" s="295">
        <v>9113.4699999999993</v>
      </c>
      <c r="D1296" s="296">
        <v>7369.41</v>
      </c>
      <c r="E1296" s="212">
        <f t="shared" si="31"/>
        <v>16482.879999999997</v>
      </c>
      <c r="F1296" s="156" t="s">
        <v>913</v>
      </c>
    </row>
    <row r="1297" spans="1:6" hidden="1" outlineLevel="1">
      <c r="A1297" t="s">
        <v>914</v>
      </c>
      <c r="B1297" s="275">
        <v>0</v>
      </c>
      <c r="C1297" s="295">
        <v>77.69</v>
      </c>
      <c r="D1297" s="296">
        <v>19314.310000000001</v>
      </c>
      <c r="E1297" s="212">
        <f t="shared" si="31"/>
        <v>19392</v>
      </c>
      <c r="F1297" s="156" t="s">
        <v>915</v>
      </c>
    </row>
    <row r="1298" spans="1:6" hidden="1" outlineLevel="1">
      <c r="A1298" t="s">
        <v>916</v>
      </c>
      <c r="B1298" s="275">
        <v>1156.44</v>
      </c>
      <c r="C1298" s="295">
        <v>842.12</v>
      </c>
      <c r="D1298" s="296">
        <v>0</v>
      </c>
      <c r="E1298" s="212">
        <f t="shared" si="31"/>
        <v>1998.56</v>
      </c>
      <c r="F1298" s="156" t="s">
        <v>917</v>
      </c>
    </row>
    <row r="1299" spans="1:6" hidden="1" outlineLevel="1">
      <c r="A1299" t="s">
        <v>918</v>
      </c>
      <c r="B1299" s="275">
        <v>0</v>
      </c>
      <c r="C1299" s="295">
        <v>0</v>
      </c>
      <c r="D1299" s="296">
        <v>17564.07</v>
      </c>
      <c r="E1299" s="212">
        <f t="shared" si="31"/>
        <v>17564.07</v>
      </c>
      <c r="F1299" s="156" t="s">
        <v>919</v>
      </c>
    </row>
    <row r="1300" spans="1:6" hidden="1" outlineLevel="1">
      <c r="A1300" t="s">
        <v>920</v>
      </c>
      <c r="B1300" s="275">
        <v>0</v>
      </c>
      <c r="C1300" s="295">
        <v>5864.12</v>
      </c>
      <c r="D1300" s="296">
        <v>3690.24</v>
      </c>
      <c r="E1300" s="212">
        <f t="shared" si="31"/>
        <v>9554.36</v>
      </c>
      <c r="F1300" s="156" t="s">
        <v>921</v>
      </c>
    </row>
    <row r="1301" spans="1:6" hidden="1" outlineLevel="1">
      <c r="A1301" t="s">
        <v>922</v>
      </c>
      <c r="B1301" s="275">
        <v>0</v>
      </c>
      <c r="C1301" s="295">
        <v>79885.540000000008</v>
      </c>
      <c r="D1301" s="296">
        <v>23953.68</v>
      </c>
      <c r="E1301" s="212">
        <f t="shared" si="31"/>
        <v>103839.22</v>
      </c>
      <c r="F1301" s="156" t="s">
        <v>923</v>
      </c>
    </row>
    <row r="1302" spans="1:6" hidden="1" outlineLevel="1">
      <c r="A1302" t="s">
        <v>924</v>
      </c>
      <c r="B1302" s="275">
        <v>0</v>
      </c>
      <c r="C1302" s="295">
        <v>2322.08</v>
      </c>
      <c r="D1302" s="296">
        <v>22482.43</v>
      </c>
      <c r="E1302" s="212">
        <f t="shared" si="31"/>
        <v>24804.510000000002</v>
      </c>
      <c r="F1302" s="156" t="s">
        <v>925</v>
      </c>
    </row>
    <row r="1303" spans="1:6" hidden="1" outlineLevel="1">
      <c r="A1303" t="s">
        <v>926</v>
      </c>
      <c r="B1303" s="275">
        <v>0</v>
      </c>
      <c r="C1303" s="295">
        <v>25825.3</v>
      </c>
      <c r="D1303" s="296">
        <v>119657.27</v>
      </c>
      <c r="E1303" s="212">
        <f t="shared" si="31"/>
        <v>145482.57</v>
      </c>
      <c r="F1303" s="156" t="s">
        <v>927</v>
      </c>
    </row>
    <row r="1304" spans="1:6" hidden="1" outlineLevel="1">
      <c r="A1304" t="s">
        <v>928</v>
      </c>
      <c r="B1304" s="275">
        <v>0</v>
      </c>
      <c r="C1304" s="295">
        <v>135.03</v>
      </c>
      <c r="D1304" s="296">
        <v>22975.629999999997</v>
      </c>
      <c r="E1304" s="212">
        <f t="shared" si="31"/>
        <v>23110.659999999996</v>
      </c>
      <c r="F1304" s="156" t="s">
        <v>929</v>
      </c>
    </row>
    <row r="1305" spans="1:6" hidden="1" outlineLevel="1">
      <c r="A1305" t="s">
        <v>930</v>
      </c>
      <c r="B1305" s="275">
        <v>0</v>
      </c>
      <c r="C1305" s="295">
        <v>37262.78</v>
      </c>
      <c r="D1305" s="296">
        <v>61039.749999999993</v>
      </c>
      <c r="E1305" s="212">
        <f t="shared" si="31"/>
        <v>98302.53</v>
      </c>
      <c r="F1305" s="156" t="s">
        <v>931</v>
      </c>
    </row>
    <row r="1306" spans="1:6" hidden="1" outlineLevel="1">
      <c r="A1306" t="s">
        <v>932</v>
      </c>
      <c r="B1306" s="275">
        <v>0</v>
      </c>
      <c r="C1306" s="295">
        <v>55602.310000000005</v>
      </c>
      <c r="D1306" s="296">
        <v>305815.72000000003</v>
      </c>
      <c r="E1306" s="212">
        <f t="shared" si="31"/>
        <v>361418.03</v>
      </c>
      <c r="F1306" s="156" t="s">
        <v>933</v>
      </c>
    </row>
    <row r="1307" spans="1:6" hidden="1" outlineLevel="1">
      <c r="A1307" t="s">
        <v>934</v>
      </c>
      <c r="B1307" s="275">
        <v>0</v>
      </c>
      <c r="C1307" s="295">
        <v>178201.5</v>
      </c>
      <c r="D1307" s="296">
        <v>4645212.7600000007</v>
      </c>
      <c r="E1307" s="212">
        <f t="shared" si="31"/>
        <v>4823414.2600000007</v>
      </c>
      <c r="F1307" s="156" t="s">
        <v>935</v>
      </c>
    </row>
    <row r="1308" spans="1:6" hidden="1" outlineLevel="1">
      <c r="A1308" t="s">
        <v>936</v>
      </c>
      <c r="B1308" s="275">
        <v>0</v>
      </c>
      <c r="C1308" s="295">
        <v>27922.91</v>
      </c>
      <c r="D1308" s="296">
        <v>33059.46</v>
      </c>
      <c r="E1308" s="212">
        <f t="shared" si="31"/>
        <v>60982.369999999995</v>
      </c>
      <c r="F1308" s="156" t="s">
        <v>937</v>
      </c>
    </row>
    <row r="1309" spans="1:6" hidden="1" outlineLevel="1">
      <c r="A1309" t="s">
        <v>938</v>
      </c>
      <c r="B1309" s="275">
        <v>0</v>
      </c>
      <c r="C1309" s="295">
        <v>0</v>
      </c>
      <c r="D1309" s="296">
        <v>2638.67</v>
      </c>
      <c r="E1309" s="212">
        <f t="shared" si="31"/>
        <v>2638.67</v>
      </c>
      <c r="F1309" s="156" t="s">
        <v>939</v>
      </c>
    </row>
    <row r="1310" spans="1:6" hidden="1" outlineLevel="1">
      <c r="A1310" t="s">
        <v>940</v>
      </c>
      <c r="B1310" s="275">
        <v>0</v>
      </c>
      <c r="C1310" s="295">
        <v>16555.75</v>
      </c>
      <c r="D1310" s="296">
        <v>0</v>
      </c>
      <c r="E1310" s="212">
        <f t="shared" si="31"/>
        <v>16555.75</v>
      </c>
      <c r="F1310" s="156" t="s">
        <v>941</v>
      </c>
    </row>
    <row r="1311" spans="1:6" hidden="1" outlineLevel="1">
      <c r="A1311" t="s">
        <v>942</v>
      </c>
      <c r="B1311" s="275">
        <v>0</v>
      </c>
      <c r="C1311" s="295">
        <v>0</v>
      </c>
      <c r="D1311" s="296">
        <v>32629.899999999998</v>
      </c>
      <c r="E1311" s="212">
        <f t="shared" si="31"/>
        <v>32629.899999999998</v>
      </c>
      <c r="F1311" s="156" t="s">
        <v>943</v>
      </c>
    </row>
    <row r="1312" spans="1:6" hidden="1" outlineLevel="1">
      <c r="A1312" t="s">
        <v>944</v>
      </c>
      <c r="B1312" s="275">
        <v>0</v>
      </c>
      <c r="C1312" s="295">
        <v>145072.38999999998</v>
      </c>
      <c r="D1312" s="296">
        <v>1116436.72</v>
      </c>
      <c r="E1312" s="212">
        <f t="shared" si="31"/>
        <v>1261509.1099999999</v>
      </c>
      <c r="F1312" s="156" t="s">
        <v>945</v>
      </c>
    </row>
    <row r="1313" spans="1:6" hidden="1" outlineLevel="1">
      <c r="A1313" t="s">
        <v>946</v>
      </c>
      <c r="B1313" s="275">
        <v>0</v>
      </c>
      <c r="C1313" s="295">
        <v>391993.04000000004</v>
      </c>
      <c r="D1313" s="296">
        <v>18383530.050000001</v>
      </c>
      <c r="E1313" s="212">
        <f t="shared" si="31"/>
        <v>18775523.09</v>
      </c>
      <c r="F1313" s="156" t="s">
        <v>947</v>
      </c>
    </row>
    <row r="1314" spans="1:6" hidden="1" outlineLevel="1">
      <c r="A1314" t="s">
        <v>432</v>
      </c>
      <c r="B1314" s="275">
        <v>0</v>
      </c>
      <c r="C1314" s="295">
        <v>2111.1999999999998</v>
      </c>
      <c r="D1314" s="296">
        <v>8527.93</v>
      </c>
      <c r="E1314" s="212">
        <f t="shared" si="31"/>
        <v>10639.130000000001</v>
      </c>
      <c r="F1314" s="156" t="s">
        <v>433</v>
      </c>
    </row>
    <row r="1315" spans="1:6" hidden="1" outlineLevel="1">
      <c r="A1315" t="s">
        <v>948</v>
      </c>
      <c r="B1315" s="275">
        <v>0</v>
      </c>
      <c r="C1315" s="295">
        <v>1090.71</v>
      </c>
      <c r="D1315" s="296">
        <v>0</v>
      </c>
      <c r="E1315" s="212">
        <f t="shared" si="31"/>
        <v>1090.71</v>
      </c>
      <c r="F1315" s="156" t="s">
        <v>949</v>
      </c>
    </row>
    <row r="1316" spans="1:6" hidden="1" outlineLevel="1">
      <c r="A1316" t="s">
        <v>950</v>
      </c>
      <c r="B1316" s="275">
        <v>0</v>
      </c>
      <c r="C1316" s="295">
        <v>16335.06</v>
      </c>
      <c r="D1316" s="296">
        <v>13481.82</v>
      </c>
      <c r="E1316" s="212">
        <f t="shared" si="31"/>
        <v>29816.879999999997</v>
      </c>
      <c r="F1316" s="156" t="s">
        <v>951</v>
      </c>
    </row>
    <row r="1317" spans="1:6" hidden="1" outlineLevel="1">
      <c r="A1317" t="s">
        <v>952</v>
      </c>
      <c r="B1317" s="275">
        <v>4445</v>
      </c>
      <c r="C1317" s="295">
        <v>339486.83</v>
      </c>
      <c r="D1317" s="296">
        <v>5071422.18</v>
      </c>
      <c r="E1317" s="212">
        <f t="shared" si="31"/>
        <v>5415354.0099999998</v>
      </c>
      <c r="F1317" s="156" t="s">
        <v>953</v>
      </c>
    </row>
    <row r="1318" spans="1:6" hidden="1" outlineLevel="1">
      <c r="A1318" t="s">
        <v>954</v>
      </c>
      <c r="B1318" s="275">
        <v>0</v>
      </c>
      <c r="C1318" s="295">
        <v>0</v>
      </c>
      <c r="D1318" s="296">
        <v>9051.67</v>
      </c>
      <c r="E1318" s="212">
        <f t="shared" si="31"/>
        <v>9051.67</v>
      </c>
      <c r="F1318" s="156" t="s">
        <v>955</v>
      </c>
    </row>
    <row r="1319" spans="1:6" hidden="1" outlineLevel="1">
      <c r="A1319" t="s">
        <v>956</v>
      </c>
      <c r="B1319" s="275">
        <v>0</v>
      </c>
      <c r="C1319" s="295">
        <v>17949.78</v>
      </c>
      <c r="D1319" s="296">
        <v>149700.45000000001</v>
      </c>
      <c r="E1319" s="212">
        <f t="shared" si="31"/>
        <v>167650.23000000001</v>
      </c>
      <c r="F1319" s="156" t="s">
        <v>957</v>
      </c>
    </row>
    <row r="1320" spans="1:6" hidden="1" outlineLevel="1">
      <c r="A1320" t="s">
        <v>115</v>
      </c>
      <c r="B1320" s="275">
        <v>468.88</v>
      </c>
      <c r="C1320" s="295">
        <v>707964.09000000008</v>
      </c>
      <c r="D1320" s="296">
        <v>351609.99</v>
      </c>
      <c r="E1320" s="212">
        <f t="shared" si="31"/>
        <v>1060042.96</v>
      </c>
      <c r="F1320" s="156" t="s">
        <v>958</v>
      </c>
    </row>
    <row r="1321" spans="1:6" hidden="1" outlineLevel="1">
      <c r="A1321" t="s">
        <v>959</v>
      </c>
      <c r="B1321" s="275">
        <v>0</v>
      </c>
      <c r="C1321" s="295">
        <v>140765.29999999999</v>
      </c>
      <c r="D1321" s="296">
        <v>489705.69999999995</v>
      </c>
      <c r="E1321" s="212">
        <f t="shared" si="31"/>
        <v>630471</v>
      </c>
      <c r="F1321" s="156" t="s">
        <v>960</v>
      </c>
    </row>
    <row r="1322" spans="1:6" hidden="1" outlineLevel="1">
      <c r="A1322" t="s">
        <v>961</v>
      </c>
      <c r="B1322" s="275">
        <v>0</v>
      </c>
      <c r="C1322" s="295">
        <v>257394.41</v>
      </c>
      <c r="D1322" s="296">
        <v>563472.54999999993</v>
      </c>
      <c r="E1322" s="212">
        <f t="shared" si="31"/>
        <v>820866.96</v>
      </c>
      <c r="F1322" s="156" t="s">
        <v>962</v>
      </c>
    </row>
    <row r="1323" spans="1:6" hidden="1" outlineLevel="1">
      <c r="A1323" t="s">
        <v>963</v>
      </c>
      <c r="B1323" s="275">
        <v>0</v>
      </c>
      <c r="C1323" s="295">
        <v>408.56</v>
      </c>
      <c r="D1323" s="296">
        <v>1505.44</v>
      </c>
      <c r="E1323" s="212">
        <f t="shared" si="31"/>
        <v>1914</v>
      </c>
      <c r="F1323" s="156" t="s">
        <v>964</v>
      </c>
    </row>
    <row r="1324" spans="1:6" hidden="1" outlineLevel="1">
      <c r="A1324" t="s">
        <v>965</v>
      </c>
      <c r="B1324" s="275">
        <v>0</v>
      </c>
      <c r="C1324" s="295">
        <v>42.68</v>
      </c>
      <c r="D1324" s="296">
        <v>51167.95</v>
      </c>
      <c r="E1324" s="212">
        <f t="shared" ref="E1324:E1387" si="32">SUM(B1324:D1324)</f>
        <v>51210.63</v>
      </c>
      <c r="F1324" s="156" t="s">
        <v>966</v>
      </c>
    </row>
    <row r="1325" spans="1:6" hidden="1" outlineLevel="1">
      <c r="A1325" t="s">
        <v>967</v>
      </c>
      <c r="B1325" s="275">
        <v>0</v>
      </c>
      <c r="C1325" s="295">
        <v>0</v>
      </c>
      <c r="D1325" s="296">
        <v>3520</v>
      </c>
      <c r="E1325" s="212">
        <f t="shared" si="32"/>
        <v>3520</v>
      </c>
      <c r="F1325" s="156" t="s">
        <v>968</v>
      </c>
    </row>
    <row r="1326" spans="1:6" hidden="1" outlineLevel="1">
      <c r="A1326" t="s">
        <v>969</v>
      </c>
      <c r="B1326" s="275">
        <v>0</v>
      </c>
      <c r="C1326" s="295">
        <v>4795.67</v>
      </c>
      <c r="D1326" s="296">
        <v>642064.82000000007</v>
      </c>
      <c r="E1326" s="212">
        <f t="shared" si="32"/>
        <v>646860.49000000011</v>
      </c>
      <c r="F1326" s="156" t="s">
        <v>970</v>
      </c>
    </row>
    <row r="1327" spans="1:6" hidden="1" outlineLevel="1">
      <c r="A1327" t="s">
        <v>971</v>
      </c>
      <c r="B1327" s="275">
        <v>0</v>
      </c>
      <c r="C1327" s="295">
        <v>1312612.5900000001</v>
      </c>
      <c r="D1327" s="296">
        <v>1997414.0100000002</v>
      </c>
      <c r="E1327" s="212">
        <f t="shared" si="32"/>
        <v>3310026.6000000006</v>
      </c>
      <c r="F1327" s="156" t="s">
        <v>972</v>
      </c>
    </row>
    <row r="1328" spans="1:6" hidden="1" outlineLevel="1">
      <c r="A1328" t="s">
        <v>973</v>
      </c>
      <c r="B1328" s="275">
        <v>0</v>
      </c>
      <c r="C1328" s="295">
        <v>11101.59</v>
      </c>
      <c r="D1328" s="296">
        <v>7180.2800000000007</v>
      </c>
      <c r="E1328" s="212">
        <f t="shared" si="32"/>
        <v>18281.870000000003</v>
      </c>
      <c r="F1328" s="156" t="s">
        <v>974</v>
      </c>
    </row>
    <row r="1329" spans="1:6" hidden="1" outlineLevel="1">
      <c r="A1329" t="s">
        <v>975</v>
      </c>
      <c r="B1329" s="275">
        <v>0</v>
      </c>
      <c r="C1329" s="295">
        <v>8264.0499999999993</v>
      </c>
      <c r="D1329" s="296">
        <v>9346.1500000000015</v>
      </c>
      <c r="E1329" s="212">
        <f t="shared" si="32"/>
        <v>17610.2</v>
      </c>
      <c r="F1329" s="156" t="s">
        <v>976</v>
      </c>
    </row>
    <row r="1330" spans="1:6" hidden="1" outlineLevel="1">
      <c r="A1330" t="s">
        <v>977</v>
      </c>
      <c r="B1330" s="275">
        <v>0</v>
      </c>
      <c r="C1330" s="295">
        <v>88705.87</v>
      </c>
      <c r="D1330" s="296">
        <v>2192365.8200000003</v>
      </c>
      <c r="E1330" s="212">
        <f t="shared" si="32"/>
        <v>2281071.6900000004</v>
      </c>
      <c r="F1330" s="156" t="s">
        <v>978</v>
      </c>
    </row>
    <row r="1331" spans="1:6" hidden="1" outlineLevel="1">
      <c r="A1331" t="s">
        <v>979</v>
      </c>
      <c r="B1331" s="275">
        <v>0</v>
      </c>
      <c r="C1331" s="295">
        <v>68292.02</v>
      </c>
      <c r="D1331" s="296">
        <v>45695.25</v>
      </c>
      <c r="E1331" s="212">
        <f t="shared" si="32"/>
        <v>113987.27</v>
      </c>
      <c r="F1331" s="156" t="s">
        <v>980</v>
      </c>
    </row>
    <row r="1332" spans="1:6" hidden="1" outlineLevel="1">
      <c r="A1332" t="s">
        <v>981</v>
      </c>
      <c r="B1332" s="275">
        <v>0</v>
      </c>
      <c r="C1332" s="295">
        <v>23945.3</v>
      </c>
      <c r="D1332" s="296">
        <v>35853.240000000005</v>
      </c>
      <c r="E1332" s="212">
        <f t="shared" si="32"/>
        <v>59798.540000000008</v>
      </c>
      <c r="F1332" s="156" t="s">
        <v>982</v>
      </c>
    </row>
    <row r="1333" spans="1:6" hidden="1" outlineLevel="1">
      <c r="A1333" t="s">
        <v>983</v>
      </c>
      <c r="B1333" s="275">
        <v>0</v>
      </c>
      <c r="C1333" s="295">
        <v>1945.22</v>
      </c>
      <c r="D1333" s="296">
        <v>51685.1</v>
      </c>
      <c r="E1333" s="212">
        <f t="shared" si="32"/>
        <v>53630.32</v>
      </c>
      <c r="F1333" s="156" t="s">
        <v>984</v>
      </c>
    </row>
    <row r="1334" spans="1:6" hidden="1" outlineLevel="1">
      <c r="A1334" t="s">
        <v>985</v>
      </c>
      <c r="B1334" s="275">
        <v>0</v>
      </c>
      <c r="C1334" s="295">
        <v>30563.040000000001</v>
      </c>
      <c r="D1334" s="296">
        <v>343616.04</v>
      </c>
      <c r="E1334" s="212">
        <f t="shared" si="32"/>
        <v>374179.07999999996</v>
      </c>
      <c r="F1334" s="156" t="s">
        <v>986</v>
      </c>
    </row>
    <row r="1335" spans="1:6" hidden="1" outlineLevel="1">
      <c r="A1335" t="s">
        <v>987</v>
      </c>
      <c r="B1335" s="275">
        <v>0</v>
      </c>
      <c r="C1335" s="295">
        <v>58723.64</v>
      </c>
      <c r="D1335" s="296">
        <v>84411.87</v>
      </c>
      <c r="E1335" s="212">
        <f t="shared" si="32"/>
        <v>143135.51</v>
      </c>
      <c r="F1335" s="156" t="s">
        <v>988</v>
      </c>
    </row>
    <row r="1336" spans="1:6" hidden="1" outlineLevel="1">
      <c r="A1336" t="s">
        <v>989</v>
      </c>
      <c r="B1336" s="275">
        <v>0</v>
      </c>
      <c r="C1336" s="295">
        <v>4524.82</v>
      </c>
      <c r="D1336" s="296">
        <v>85319.56</v>
      </c>
      <c r="E1336" s="212">
        <f t="shared" si="32"/>
        <v>89844.38</v>
      </c>
      <c r="F1336" s="156" t="s">
        <v>990</v>
      </c>
    </row>
    <row r="1337" spans="1:6" hidden="1" outlineLevel="1">
      <c r="A1337" t="s">
        <v>991</v>
      </c>
      <c r="B1337" s="275">
        <v>0</v>
      </c>
      <c r="C1337" s="295">
        <v>0</v>
      </c>
      <c r="D1337" s="296">
        <v>62854.53</v>
      </c>
      <c r="E1337" s="212">
        <f t="shared" si="32"/>
        <v>62854.53</v>
      </c>
      <c r="F1337" s="156" t="s">
        <v>992</v>
      </c>
    </row>
    <row r="1338" spans="1:6" hidden="1" outlineLevel="1">
      <c r="A1338" t="s">
        <v>993</v>
      </c>
      <c r="B1338" s="275">
        <v>0</v>
      </c>
      <c r="C1338" s="295">
        <v>0</v>
      </c>
      <c r="D1338" s="296">
        <v>12920.36</v>
      </c>
      <c r="E1338" s="212">
        <f t="shared" si="32"/>
        <v>12920.36</v>
      </c>
      <c r="F1338" s="156" t="s">
        <v>994</v>
      </c>
    </row>
    <row r="1339" spans="1:6" hidden="1" outlineLevel="1">
      <c r="A1339" t="s">
        <v>995</v>
      </c>
      <c r="B1339" s="275">
        <v>0</v>
      </c>
      <c r="C1339" s="295">
        <v>35076.28</v>
      </c>
      <c r="D1339" s="296">
        <v>95271.55</v>
      </c>
      <c r="E1339" s="212">
        <f t="shared" si="32"/>
        <v>130347.83</v>
      </c>
      <c r="F1339" s="156" t="s">
        <v>996</v>
      </c>
    </row>
    <row r="1340" spans="1:6" hidden="1" outlineLevel="1">
      <c r="A1340" t="s">
        <v>997</v>
      </c>
      <c r="B1340" s="275">
        <v>0</v>
      </c>
      <c r="C1340" s="295">
        <v>47608.91</v>
      </c>
      <c r="D1340" s="296">
        <v>21602</v>
      </c>
      <c r="E1340" s="212">
        <f t="shared" si="32"/>
        <v>69210.91</v>
      </c>
      <c r="F1340" s="156" t="s">
        <v>998</v>
      </c>
    </row>
    <row r="1341" spans="1:6" hidden="1" outlineLevel="1">
      <c r="A1341" t="s">
        <v>999</v>
      </c>
      <c r="B1341" s="275">
        <v>0</v>
      </c>
      <c r="C1341" s="295">
        <v>74831.09</v>
      </c>
      <c r="D1341" s="296">
        <v>137864.28</v>
      </c>
      <c r="E1341" s="212">
        <f t="shared" si="32"/>
        <v>212695.37</v>
      </c>
      <c r="F1341" s="156" t="s">
        <v>1000</v>
      </c>
    </row>
    <row r="1342" spans="1:6" hidden="1" outlineLevel="1">
      <c r="A1342" t="s">
        <v>1001</v>
      </c>
      <c r="B1342" s="275">
        <v>0</v>
      </c>
      <c r="C1342" s="295">
        <v>44467.519999999997</v>
      </c>
      <c r="D1342" s="296">
        <v>105599.98000000001</v>
      </c>
      <c r="E1342" s="212">
        <f t="shared" si="32"/>
        <v>150067.5</v>
      </c>
      <c r="F1342" s="156" t="s">
        <v>1002</v>
      </c>
    </row>
    <row r="1343" spans="1:6" hidden="1" outlineLevel="1">
      <c r="A1343" t="s">
        <v>1003</v>
      </c>
      <c r="B1343" s="275">
        <v>0</v>
      </c>
      <c r="C1343" s="295">
        <v>2012.36</v>
      </c>
      <c r="D1343" s="296">
        <v>14931.73</v>
      </c>
      <c r="E1343" s="212">
        <f t="shared" si="32"/>
        <v>16944.09</v>
      </c>
      <c r="F1343" s="156" t="s">
        <v>1004</v>
      </c>
    </row>
    <row r="1344" spans="1:6" hidden="1" outlineLevel="1">
      <c r="A1344" t="s">
        <v>1005</v>
      </c>
      <c r="B1344" s="275">
        <v>0</v>
      </c>
      <c r="C1344" s="295">
        <v>5830.09</v>
      </c>
      <c r="D1344" s="296">
        <v>81521.84</v>
      </c>
      <c r="E1344" s="212">
        <f t="shared" si="32"/>
        <v>87351.93</v>
      </c>
      <c r="F1344" s="156" t="s">
        <v>1006</v>
      </c>
    </row>
    <row r="1345" spans="1:6" hidden="1" outlineLevel="1">
      <c r="A1345" t="s">
        <v>1007</v>
      </c>
      <c r="B1345" s="275">
        <v>0</v>
      </c>
      <c r="C1345" s="295">
        <v>64367.72</v>
      </c>
      <c r="D1345" s="296">
        <v>845246.88000000012</v>
      </c>
      <c r="E1345" s="212">
        <f t="shared" si="32"/>
        <v>909614.60000000009</v>
      </c>
      <c r="F1345" s="156" t="s">
        <v>1008</v>
      </c>
    </row>
    <row r="1346" spans="1:6" hidden="1" outlineLevel="1">
      <c r="A1346" t="s">
        <v>1009</v>
      </c>
      <c r="B1346" s="275">
        <v>0</v>
      </c>
      <c r="C1346" s="295">
        <v>0</v>
      </c>
      <c r="D1346" s="296">
        <v>18742.910000000003</v>
      </c>
      <c r="E1346" s="212">
        <f t="shared" si="32"/>
        <v>18742.910000000003</v>
      </c>
      <c r="F1346" s="156" t="s">
        <v>1010</v>
      </c>
    </row>
    <row r="1347" spans="1:6" hidden="1" outlineLevel="1">
      <c r="A1347" t="s">
        <v>1011</v>
      </c>
      <c r="B1347" s="275">
        <v>0</v>
      </c>
      <c r="C1347" s="295">
        <v>95490.459999999992</v>
      </c>
      <c r="D1347" s="296">
        <v>20358.919999999998</v>
      </c>
      <c r="E1347" s="212">
        <f t="shared" si="32"/>
        <v>115849.37999999999</v>
      </c>
      <c r="F1347" s="156" t="s">
        <v>1012</v>
      </c>
    </row>
    <row r="1348" spans="1:6" hidden="1" outlineLevel="1">
      <c r="A1348" t="s">
        <v>1013</v>
      </c>
      <c r="B1348" s="275">
        <v>0</v>
      </c>
      <c r="C1348" s="295">
        <v>30333.23</v>
      </c>
      <c r="D1348" s="296">
        <v>332045.18</v>
      </c>
      <c r="E1348" s="212">
        <f t="shared" si="32"/>
        <v>362378.41</v>
      </c>
      <c r="F1348" s="156" t="s">
        <v>1014</v>
      </c>
    </row>
    <row r="1349" spans="1:6" hidden="1" outlineLevel="1">
      <c r="A1349" t="s">
        <v>1015</v>
      </c>
      <c r="B1349" s="275">
        <v>0</v>
      </c>
      <c r="C1349" s="295">
        <v>42867.22</v>
      </c>
      <c r="D1349" s="296">
        <v>13101.720000000001</v>
      </c>
      <c r="E1349" s="212">
        <f t="shared" si="32"/>
        <v>55968.94</v>
      </c>
      <c r="F1349" s="156" t="s">
        <v>1016</v>
      </c>
    </row>
    <row r="1350" spans="1:6" hidden="1" outlineLevel="1">
      <c r="A1350" t="s">
        <v>1017</v>
      </c>
      <c r="B1350" s="275">
        <v>29596.65</v>
      </c>
      <c r="C1350" s="295">
        <v>40933.26</v>
      </c>
      <c r="D1350" s="296">
        <v>88282.14</v>
      </c>
      <c r="E1350" s="212">
        <f t="shared" si="32"/>
        <v>158812.04999999999</v>
      </c>
      <c r="F1350" s="156" t="s">
        <v>1018</v>
      </c>
    </row>
    <row r="1351" spans="1:6" hidden="1" outlineLevel="1">
      <c r="A1351" t="s">
        <v>1019</v>
      </c>
      <c r="B1351" s="275">
        <v>0</v>
      </c>
      <c r="C1351" s="295">
        <v>77716.58</v>
      </c>
      <c r="D1351" s="296">
        <v>160593.57999999999</v>
      </c>
      <c r="E1351" s="212">
        <f t="shared" si="32"/>
        <v>238310.15999999997</v>
      </c>
      <c r="F1351" s="156" t="s">
        <v>1020</v>
      </c>
    </row>
    <row r="1352" spans="1:6" hidden="1" outlineLevel="1">
      <c r="A1352" t="s">
        <v>1021</v>
      </c>
      <c r="B1352" s="275">
        <v>0</v>
      </c>
      <c r="C1352" s="295">
        <v>82646.350000000006</v>
      </c>
      <c r="D1352" s="296">
        <v>50996.959999999999</v>
      </c>
      <c r="E1352" s="212">
        <f t="shared" si="32"/>
        <v>133643.31</v>
      </c>
      <c r="F1352" s="156" t="s">
        <v>1022</v>
      </c>
    </row>
    <row r="1353" spans="1:6" hidden="1" outlineLevel="1">
      <c r="A1353" t="s">
        <v>1023</v>
      </c>
      <c r="B1353" s="275">
        <v>0</v>
      </c>
      <c r="C1353" s="295">
        <v>919.7</v>
      </c>
      <c r="D1353" s="296">
        <v>8002.9599999999991</v>
      </c>
      <c r="E1353" s="212">
        <f t="shared" si="32"/>
        <v>8922.66</v>
      </c>
      <c r="F1353" s="156" t="s">
        <v>1024</v>
      </c>
    </row>
    <row r="1354" spans="1:6" hidden="1" outlineLevel="1">
      <c r="A1354" t="s">
        <v>1025</v>
      </c>
      <c r="B1354" s="275">
        <v>0</v>
      </c>
      <c r="C1354" s="295">
        <v>82493.11</v>
      </c>
      <c r="D1354" s="296">
        <v>192097.06</v>
      </c>
      <c r="E1354" s="212">
        <f t="shared" si="32"/>
        <v>274590.17</v>
      </c>
      <c r="F1354" s="156" t="s">
        <v>1026</v>
      </c>
    </row>
    <row r="1355" spans="1:6" hidden="1" outlineLevel="1">
      <c r="A1355" t="s">
        <v>1027</v>
      </c>
      <c r="B1355" s="275">
        <v>0</v>
      </c>
      <c r="C1355" s="295">
        <v>282.62</v>
      </c>
      <c r="D1355" s="296">
        <v>1764.42</v>
      </c>
      <c r="E1355" s="212">
        <f t="shared" si="32"/>
        <v>2047.04</v>
      </c>
      <c r="F1355" s="156" t="s">
        <v>1028</v>
      </c>
    </row>
    <row r="1356" spans="1:6" hidden="1" outlineLevel="1">
      <c r="A1356" t="s">
        <v>1029</v>
      </c>
      <c r="B1356" s="275">
        <v>0</v>
      </c>
      <c r="C1356" s="295">
        <v>37029.699999999997</v>
      </c>
      <c r="D1356" s="296">
        <v>158455.29</v>
      </c>
      <c r="E1356" s="212">
        <f t="shared" si="32"/>
        <v>195484.99</v>
      </c>
      <c r="F1356" s="156" t="s">
        <v>1030</v>
      </c>
    </row>
    <row r="1357" spans="1:6" hidden="1" outlineLevel="1">
      <c r="A1357" t="s">
        <v>1031</v>
      </c>
      <c r="B1357" s="275">
        <v>1037.28</v>
      </c>
      <c r="C1357" s="295">
        <v>2086.59</v>
      </c>
      <c r="D1357" s="296">
        <v>6273.84</v>
      </c>
      <c r="E1357" s="212">
        <f t="shared" si="32"/>
        <v>9397.7099999999991</v>
      </c>
      <c r="F1357" s="156" t="s">
        <v>1032</v>
      </c>
    </row>
    <row r="1358" spans="1:6" hidden="1" outlineLevel="1">
      <c r="A1358" t="s">
        <v>1033</v>
      </c>
      <c r="B1358" s="275">
        <v>0</v>
      </c>
      <c r="C1358" s="295">
        <v>0</v>
      </c>
      <c r="D1358" s="296">
        <v>33133.68</v>
      </c>
      <c r="E1358" s="212">
        <f t="shared" si="32"/>
        <v>33133.68</v>
      </c>
      <c r="F1358" s="156" t="s">
        <v>1034</v>
      </c>
    </row>
    <row r="1359" spans="1:6" hidden="1" outlineLevel="1">
      <c r="A1359" t="s">
        <v>1035</v>
      </c>
      <c r="B1359" s="275">
        <v>0</v>
      </c>
      <c r="C1359" s="295">
        <v>2344.42</v>
      </c>
      <c r="D1359" s="296">
        <v>58996.95</v>
      </c>
      <c r="E1359" s="212">
        <f t="shared" si="32"/>
        <v>61341.369999999995</v>
      </c>
      <c r="F1359" s="156" t="s">
        <v>1036</v>
      </c>
    </row>
    <row r="1360" spans="1:6" hidden="1" outlineLevel="1">
      <c r="A1360" t="s">
        <v>1037</v>
      </c>
      <c r="B1360" s="275">
        <v>0</v>
      </c>
      <c r="C1360" s="295">
        <v>6544.75</v>
      </c>
      <c r="D1360" s="296">
        <v>6119.2</v>
      </c>
      <c r="E1360" s="212">
        <f t="shared" si="32"/>
        <v>12663.95</v>
      </c>
      <c r="F1360" s="156" t="s">
        <v>1038</v>
      </c>
    </row>
    <row r="1361" spans="1:6" hidden="1" outlineLevel="1">
      <c r="A1361" t="s">
        <v>1039</v>
      </c>
      <c r="B1361" s="275">
        <v>0</v>
      </c>
      <c r="C1361" s="295">
        <v>4018.01</v>
      </c>
      <c r="D1361" s="296">
        <v>84182.6</v>
      </c>
      <c r="E1361" s="212">
        <f t="shared" si="32"/>
        <v>88200.61</v>
      </c>
      <c r="F1361" s="156" t="s">
        <v>1040</v>
      </c>
    </row>
    <row r="1362" spans="1:6" hidden="1" outlineLevel="1">
      <c r="A1362" t="s">
        <v>1041</v>
      </c>
      <c r="B1362" s="275">
        <v>0</v>
      </c>
      <c r="C1362" s="295">
        <v>5767.7</v>
      </c>
      <c r="D1362" s="296">
        <v>31171.32</v>
      </c>
      <c r="E1362" s="212">
        <f t="shared" si="32"/>
        <v>36939.019999999997</v>
      </c>
      <c r="F1362" s="156" t="s">
        <v>1042</v>
      </c>
    </row>
    <row r="1363" spans="1:6" hidden="1" outlineLevel="1">
      <c r="A1363" t="s">
        <v>1043</v>
      </c>
      <c r="B1363" s="275">
        <v>0</v>
      </c>
      <c r="C1363" s="295">
        <v>11730.009999999998</v>
      </c>
      <c r="D1363" s="296">
        <v>93472.86</v>
      </c>
      <c r="E1363" s="212">
        <f t="shared" si="32"/>
        <v>105202.87</v>
      </c>
      <c r="F1363" s="156" t="s">
        <v>1044</v>
      </c>
    </row>
    <row r="1364" spans="1:6" hidden="1" outlineLevel="1">
      <c r="A1364" t="s">
        <v>1045</v>
      </c>
      <c r="B1364" s="275">
        <v>0</v>
      </c>
      <c r="C1364" s="295">
        <v>35046.46</v>
      </c>
      <c r="D1364" s="296">
        <v>29571.32</v>
      </c>
      <c r="E1364" s="212">
        <f t="shared" si="32"/>
        <v>64617.78</v>
      </c>
      <c r="F1364" s="156" t="s">
        <v>1046</v>
      </c>
    </row>
    <row r="1365" spans="1:6" hidden="1" outlineLevel="1">
      <c r="A1365" t="s">
        <v>1047</v>
      </c>
      <c r="B1365" s="275">
        <v>0</v>
      </c>
      <c r="C1365" s="295">
        <v>17679.18</v>
      </c>
      <c r="D1365" s="296">
        <v>112745.76</v>
      </c>
      <c r="E1365" s="212">
        <f t="shared" si="32"/>
        <v>130424.94</v>
      </c>
      <c r="F1365" s="156" t="s">
        <v>1048</v>
      </c>
    </row>
    <row r="1366" spans="1:6" hidden="1" outlineLevel="1">
      <c r="A1366" t="s">
        <v>1049</v>
      </c>
      <c r="B1366" s="275">
        <v>0</v>
      </c>
      <c r="C1366" s="295">
        <v>7931.43</v>
      </c>
      <c r="D1366" s="296">
        <v>84504.320000000007</v>
      </c>
      <c r="E1366" s="212">
        <f t="shared" si="32"/>
        <v>92435.75</v>
      </c>
      <c r="F1366" s="156" t="s">
        <v>1050</v>
      </c>
    </row>
    <row r="1367" spans="1:6" hidden="1" outlineLevel="1">
      <c r="A1367" t="s">
        <v>1051</v>
      </c>
      <c r="B1367" s="275">
        <v>0</v>
      </c>
      <c r="C1367" s="295">
        <v>39757.21</v>
      </c>
      <c r="D1367" s="296">
        <v>63872.479999999996</v>
      </c>
      <c r="E1367" s="212">
        <f t="shared" si="32"/>
        <v>103629.69</v>
      </c>
      <c r="F1367" s="156" t="s">
        <v>1052</v>
      </c>
    </row>
    <row r="1368" spans="1:6" hidden="1" outlineLevel="1">
      <c r="A1368" t="s">
        <v>1053</v>
      </c>
      <c r="B1368" s="275">
        <v>0</v>
      </c>
      <c r="C1368" s="295">
        <v>19120.23</v>
      </c>
      <c r="D1368" s="296">
        <v>39692.199999999997</v>
      </c>
      <c r="E1368" s="212">
        <f t="shared" si="32"/>
        <v>58812.429999999993</v>
      </c>
      <c r="F1368" s="156" t="s">
        <v>1054</v>
      </c>
    </row>
    <row r="1369" spans="1:6" hidden="1" outlineLevel="1">
      <c r="A1369" t="s">
        <v>1055</v>
      </c>
      <c r="B1369" s="275">
        <v>0</v>
      </c>
      <c r="C1369" s="295">
        <v>4550.62</v>
      </c>
      <c r="D1369" s="296">
        <v>717.24</v>
      </c>
      <c r="E1369" s="212">
        <f t="shared" si="32"/>
        <v>5267.86</v>
      </c>
      <c r="F1369" s="156" t="s">
        <v>1056</v>
      </c>
    </row>
    <row r="1370" spans="1:6" hidden="1" outlineLevel="1">
      <c r="A1370" t="s">
        <v>1057</v>
      </c>
      <c r="B1370" s="275">
        <v>0</v>
      </c>
      <c r="C1370" s="295">
        <v>25801.91</v>
      </c>
      <c r="D1370" s="296">
        <v>38265.17</v>
      </c>
      <c r="E1370" s="212">
        <f t="shared" si="32"/>
        <v>64067.08</v>
      </c>
      <c r="F1370" s="156" t="s">
        <v>1058</v>
      </c>
    </row>
    <row r="1371" spans="1:6" hidden="1" outlineLevel="1">
      <c r="A1371" t="s">
        <v>1059</v>
      </c>
      <c r="B1371" s="275">
        <v>0</v>
      </c>
      <c r="C1371" s="295">
        <v>4865.1899999999996</v>
      </c>
      <c r="D1371" s="296">
        <v>30825.59</v>
      </c>
      <c r="E1371" s="212">
        <f t="shared" si="32"/>
        <v>35690.78</v>
      </c>
      <c r="F1371" s="156" t="s">
        <v>1060</v>
      </c>
    </row>
    <row r="1372" spans="1:6" hidden="1" outlineLevel="1">
      <c r="A1372" t="s">
        <v>1061</v>
      </c>
      <c r="B1372" s="275">
        <v>0</v>
      </c>
      <c r="C1372" s="295">
        <v>0</v>
      </c>
      <c r="D1372" s="296">
        <v>5142</v>
      </c>
      <c r="E1372" s="212">
        <f t="shared" si="32"/>
        <v>5142</v>
      </c>
      <c r="F1372" s="156" t="s">
        <v>1062</v>
      </c>
    </row>
    <row r="1373" spans="1:6" hidden="1" outlineLevel="1">
      <c r="A1373" t="s">
        <v>1063</v>
      </c>
      <c r="B1373" s="275">
        <v>0</v>
      </c>
      <c r="C1373" s="295">
        <v>7509.31</v>
      </c>
      <c r="D1373" s="296">
        <v>53779.07</v>
      </c>
      <c r="E1373" s="212">
        <f t="shared" si="32"/>
        <v>61288.38</v>
      </c>
      <c r="F1373" s="156" t="s">
        <v>1064</v>
      </c>
    </row>
    <row r="1374" spans="1:6" hidden="1" outlineLevel="1">
      <c r="A1374" t="s">
        <v>1065</v>
      </c>
      <c r="B1374" s="275">
        <v>0</v>
      </c>
      <c r="C1374" s="295">
        <v>14790.64</v>
      </c>
      <c r="D1374" s="296">
        <v>19931.600000000002</v>
      </c>
      <c r="E1374" s="212">
        <f t="shared" si="32"/>
        <v>34722.240000000005</v>
      </c>
      <c r="F1374" s="156" t="s">
        <v>1066</v>
      </c>
    </row>
    <row r="1375" spans="1:6" hidden="1" outlineLevel="1">
      <c r="A1375" t="s">
        <v>1067</v>
      </c>
      <c r="B1375" s="275">
        <v>1773.83</v>
      </c>
      <c r="C1375" s="295">
        <v>12032.11</v>
      </c>
      <c r="D1375" s="296">
        <v>24191.760000000002</v>
      </c>
      <c r="E1375" s="212">
        <f t="shared" si="32"/>
        <v>37997.700000000004</v>
      </c>
      <c r="F1375" s="156" t="s">
        <v>1068</v>
      </c>
    </row>
    <row r="1376" spans="1:6" hidden="1" outlineLevel="1">
      <c r="A1376" t="s">
        <v>1069</v>
      </c>
      <c r="B1376" s="275">
        <v>0</v>
      </c>
      <c r="C1376" s="295">
        <v>3252.82</v>
      </c>
      <c r="D1376" s="296">
        <v>28480</v>
      </c>
      <c r="E1376" s="212">
        <f t="shared" si="32"/>
        <v>31732.82</v>
      </c>
      <c r="F1376" s="156" t="s">
        <v>1070</v>
      </c>
    </row>
    <row r="1377" spans="1:6" hidden="1" outlineLevel="1">
      <c r="A1377" t="s">
        <v>1071</v>
      </c>
      <c r="B1377" s="275">
        <v>0</v>
      </c>
      <c r="C1377" s="295">
        <v>36229.660000000003</v>
      </c>
      <c r="D1377" s="296">
        <v>77795.01999999999</v>
      </c>
      <c r="E1377" s="212">
        <f t="shared" si="32"/>
        <v>114024.68</v>
      </c>
      <c r="F1377" s="156" t="s">
        <v>1072</v>
      </c>
    </row>
    <row r="1378" spans="1:6" hidden="1" outlineLevel="1">
      <c r="A1378" t="s">
        <v>1073</v>
      </c>
      <c r="B1378" s="275">
        <v>0</v>
      </c>
      <c r="C1378" s="295">
        <v>8707.93</v>
      </c>
      <c r="D1378" s="296">
        <v>47696.520000000004</v>
      </c>
      <c r="E1378" s="212">
        <f t="shared" si="32"/>
        <v>56404.450000000004</v>
      </c>
      <c r="F1378" s="156" t="s">
        <v>1074</v>
      </c>
    </row>
    <row r="1379" spans="1:6" hidden="1" outlineLevel="1">
      <c r="A1379" t="s">
        <v>1075</v>
      </c>
      <c r="B1379" s="275">
        <v>0</v>
      </c>
      <c r="C1379" s="295">
        <v>3116.71</v>
      </c>
      <c r="D1379" s="296">
        <v>150564.57</v>
      </c>
      <c r="E1379" s="212">
        <f t="shared" si="32"/>
        <v>153681.28</v>
      </c>
      <c r="F1379" s="156" t="s">
        <v>1076</v>
      </c>
    </row>
    <row r="1380" spans="1:6" hidden="1" outlineLevel="1">
      <c r="A1380" t="s">
        <v>1077</v>
      </c>
      <c r="B1380" s="275">
        <v>0</v>
      </c>
      <c r="C1380" s="295">
        <v>6839.16</v>
      </c>
      <c r="D1380" s="296">
        <v>371269.13</v>
      </c>
      <c r="E1380" s="212">
        <f t="shared" si="32"/>
        <v>378108.29</v>
      </c>
      <c r="F1380" s="156" t="s">
        <v>1078</v>
      </c>
    </row>
    <row r="1381" spans="1:6" hidden="1" outlineLevel="1">
      <c r="A1381" t="s">
        <v>1079</v>
      </c>
      <c r="B1381" s="275">
        <v>0</v>
      </c>
      <c r="C1381" s="295">
        <v>4014.76</v>
      </c>
      <c r="D1381" s="296">
        <v>8782.0400000000009</v>
      </c>
      <c r="E1381" s="212">
        <f t="shared" si="32"/>
        <v>12796.800000000001</v>
      </c>
      <c r="F1381" s="156" t="s">
        <v>1080</v>
      </c>
    </row>
    <row r="1382" spans="1:6" hidden="1" outlineLevel="1">
      <c r="A1382" t="s">
        <v>1081</v>
      </c>
      <c r="B1382" s="275">
        <v>0</v>
      </c>
      <c r="C1382" s="295">
        <v>2358.5700000000002</v>
      </c>
      <c r="D1382" s="296">
        <v>9266718.5800000019</v>
      </c>
      <c r="E1382" s="212">
        <f t="shared" si="32"/>
        <v>9269077.1500000022</v>
      </c>
      <c r="F1382" s="156" t="s">
        <v>1082</v>
      </c>
    </row>
    <row r="1383" spans="1:6" hidden="1" outlineLevel="1">
      <c r="A1383" t="s">
        <v>1083</v>
      </c>
      <c r="B1383" s="275">
        <v>0</v>
      </c>
      <c r="C1383" s="295">
        <v>92379.96</v>
      </c>
      <c r="D1383" s="296">
        <v>146822.99</v>
      </c>
      <c r="E1383" s="212">
        <f t="shared" si="32"/>
        <v>239202.95</v>
      </c>
      <c r="F1383" s="156" t="s">
        <v>1084</v>
      </c>
    </row>
    <row r="1384" spans="1:6" hidden="1" outlineLevel="1">
      <c r="A1384" t="s">
        <v>1085</v>
      </c>
      <c r="B1384" s="275">
        <v>0</v>
      </c>
      <c r="C1384" s="295">
        <v>20693.239999999998</v>
      </c>
      <c r="D1384" s="296">
        <v>528901.43000000005</v>
      </c>
      <c r="E1384" s="212">
        <f t="shared" si="32"/>
        <v>549594.67000000004</v>
      </c>
      <c r="F1384" s="156" t="s">
        <v>1086</v>
      </c>
    </row>
    <row r="1385" spans="1:6" hidden="1" outlineLevel="1">
      <c r="A1385" t="s">
        <v>1087</v>
      </c>
      <c r="B1385" s="275">
        <v>0</v>
      </c>
      <c r="C1385" s="295">
        <v>30502.12</v>
      </c>
      <c r="D1385" s="296">
        <v>3953.04</v>
      </c>
      <c r="E1385" s="212">
        <f t="shared" si="32"/>
        <v>34455.159999999996</v>
      </c>
      <c r="F1385" s="156" t="s">
        <v>1088</v>
      </c>
    </row>
    <row r="1386" spans="1:6" hidden="1" outlineLevel="1">
      <c r="A1386" t="s">
        <v>1089</v>
      </c>
      <c r="B1386" s="275">
        <v>0</v>
      </c>
      <c r="C1386" s="295">
        <v>5701</v>
      </c>
      <c r="D1386" s="296">
        <v>407126.58</v>
      </c>
      <c r="E1386" s="212">
        <f t="shared" si="32"/>
        <v>412827.58</v>
      </c>
      <c r="F1386" s="156" t="s">
        <v>1090</v>
      </c>
    </row>
    <row r="1387" spans="1:6" hidden="1" outlineLevel="1">
      <c r="A1387" t="s">
        <v>1091</v>
      </c>
      <c r="B1387" s="275">
        <v>0</v>
      </c>
      <c r="C1387" s="295">
        <v>5243.32</v>
      </c>
      <c r="D1387" s="296">
        <v>20970.77</v>
      </c>
      <c r="E1387" s="212">
        <f t="shared" si="32"/>
        <v>26214.09</v>
      </c>
      <c r="F1387" s="156" t="s">
        <v>1092</v>
      </c>
    </row>
    <row r="1388" spans="1:6" hidden="1" outlineLevel="1">
      <c r="A1388" t="s">
        <v>1093</v>
      </c>
      <c r="B1388" s="275">
        <v>0</v>
      </c>
      <c r="C1388" s="295">
        <v>16253.8</v>
      </c>
      <c r="D1388" s="296">
        <v>45214.07</v>
      </c>
      <c r="E1388" s="212">
        <f t="shared" ref="E1388:E1451" si="33">SUM(B1388:D1388)</f>
        <v>61467.869999999995</v>
      </c>
      <c r="F1388" s="156" t="s">
        <v>1094</v>
      </c>
    </row>
    <row r="1389" spans="1:6" hidden="1" outlineLevel="1">
      <c r="A1389" t="s">
        <v>1095</v>
      </c>
      <c r="B1389" s="275">
        <v>0</v>
      </c>
      <c r="C1389" s="295">
        <v>87052.74</v>
      </c>
      <c r="D1389" s="296">
        <v>40203.22</v>
      </c>
      <c r="E1389" s="212">
        <f t="shared" si="33"/>
        <v>127255.96</v>
      </c>
      <c r="F1389" s="156" t="s">
        <v>1096</v>
      </c>
    </row>
    <row r="1390" spans="1:6" hidden="1" outlineLevel="1">
      <c r="A1390" t="s">
        <v>1097</v>
      </c>
      <c r="B1390" s="275">
        <v>0</v>
      </c>
      <c r="C1390" s="295">
        <v>65606.350000000006</v>
      </c>
      <c r="D1390" s="296">
        <v>136983.19</v>
      </c>
      <c r="E1390" s="212">
        <f t="shared" si="33"/>
        <v>202589.54</v>
      </c>
      <c r="F1390" s="156" t="s">
        <v>1098</v>
      </c>
    </row>
    <row r="1391" spans="1:6" hidden="1" outlineLevel="1">
      <c r="A1391" t="s">
        <v>1099</v>
      </c>
      <c r="B1391" s="275">
        <v>3768.47</v>
      </c>
      <c r="C1391" s="295">
        <v>38971.42</v>
      </c>
      <c r="D1391" s="296">
        <v>89496.959999999992</v>
      </c>
      <c r="E1391" s="212">
        <f t="shared" si="33"/>
        <v>132236.84999999998</v>
      </c>
      <c r="F1391" s="156" t="s">
        <v>1100</v>
      </c>
    </row>
    <row r="1392" spans="1:6" hidden="1" outlineLevel="1">
      <c r="A1392" t="s">
        <v>1101</v>
      </c>
      <c r="B1392" s="275">
        <v>0</v>
      </c>
      <c r="C1392" s="295">
        <v>40260.089999999997</v>
      </c>
      <c r="D1392" s="296">
        <v>66402.44</v>
      </c>
      <c r="E1392" s="212">
        <f t="shared" si="33"/>
        <v>106662.53</v>
      </c>
      <c r="F1392" s="156" t="s">
        <v>1102</v>
      </c>
    </row>
    <row r="1393" spans="1:6" hidden="1" outlineLevel="1">
      <c r="A1393" t="s">
        <v>1103</v>
      </c>
      <c r="B1393" s="275">
        <v>0</v>
      </c>
      <c r="C1393" s="295">
        <v>2161.7800000000002</v>
      </c>
      <c r="D1393" s="296">
        <v>11977.2</v>
      </c>
      <c r="E1393" s="212">
        <f t="shared" si="33"/>
        <v>14138.980000000001</v>
      </c>
      <c r="F1393" s="156" t="s">
        <v>1104</v>
      </c>
    </row>
    <row r="1394" spans="1:6" hidden="1" outlineLevel="1">
      <c r="A1394" t="s">
        <v>1105</v>
      </c>
      <c r="B1394" s="275">
        <v>0</v>
      </c>
      <c r="C1394" s="295">
        <v>0</v>
      </c>
      <c r="D1394" s="296">
        <v>11281.300000000001</v>
      </c>
      <c r="E1394" s="212">
        <f t="shared" si="33"/>
        <v>11281.300000000001</v>
      </c>
      <c r="F1394" s="156" t="s">
        <v>1106</v>
      </c>
    </row>
    <row r="1395" spans="1:6" hidden="1" outlineLevel="1">
      <c r="A1395" t="s">
        <v>1107</v>
      </c>
      <c r="B1395" s="275">
        <v>0</v>
      </c>
      <c r="C1395" s="295">
        <v>10678.74</v>
      </c>
      <c r="D1395" s="296">
        <v>73724.950000000012</v>
      </c>
      <c r="E1395" s="212">
        <f t="shared" si="33"/>
        <v>84403.690000000017</v>
      </c>
      <c r="F1395" s="156" t="s">
        <v>1108</v>
      </c>
    </row>
    <row r="1396" spans="1:6" hidden="1" outlineLevel="1">
      <c r="A1396" t="s">
        <v>1109</v>
      </c>
      <c r="B1396" s="275">
        <v>36856.36</v>
      </c>
      <c r="C1396" s="295">
        <v>79462</v>
      </c>
      <c r="D1396" s="296">
        <v>479505.19</v>
      </c>
      <c r="E1396" s="212">
        <f t="shared" si="33"/>
        <v>595823.55000000005</v>
      </c>
      <c r="F1396" s="156" t="s">
        <v>1110</v>
      </c>
    </row>
    <row r="1397" spans="1:6" hidden="1" outlineLevel="1">
      <c r="A1397" t="s">
        <v>1111</v>
      </c>
      <c r="B1397" s="275">
        <v>0</v>
      </c>
      <c r="C1397" s="295">
        <v>1109.7</v>
      </c>
      <c r="D1397" s="296">
        <v>0</v>
      </c>
      <c r="E1397" s="212">
        <f t="shared" si="33"/>
        <v>1109.7</v>
      </c>
      <c r="F1397" s="156" t="s">
        <v>1112</v>
      </c>
    </row>
    <row r="1398" spans="1:6" hidden="1" outlineLevel="1">
      <c r="A1398" t="s">
        <v>1113</v>
      </c>
      <c r="B1398" s="275">
        <v>0</v>
      </c>
      <c r="C1398" s="295">
        <v>52166.879999999997</v>
      </c>
      <c r="D1398" s="296">
        <v>26954.639999999999</v>
      </c>
      <c r="E1398" s="212">
        <f t="shared" si="33"/>
        <v>79121.51999999999</v>
      </c>
      <c r="F1398" s="156" t="s">
        <v>1114</v>
      </c>
    </row>
    <row r="1399" spans="1:6" hidden="1" outlineLevel="1">
      <c r="A1399" t="s">
        <v>1115</v>
      </c>
      <c r="B1399" s="275">
        <v>0</v>
      </c>
      <c r="C1399" s="295">
        <v>74718.95</v>
      </c>
      <c r="D1399" s="296">
        <v>128785.9</v>
      </c>
      <c r="E1399" s="212">
        <f t="shared" si="33"/>
        <v>203504.84999999998</v>
      </c>
      <c r="F1399" s="156" t="s">
        <v>1116</v>
      </c>
    </row>
    <row r="1400" spans="1:6" hidden="1" outlineLevel="1">
      <c r="A1400" t="s">
        <v>1117</v>
      </c>
      <c r="B1400" s="275">
        <v>0</v>
      </c>
      <c r="C1400" s="295">
        <v>36541.08</v>
      </c>
      <c r="D1400" s="296">
        <v>94587.840000000011</v>
      </c>
      <c r="E1400" s="212">
        <f t="shared" si="33"/>
        <v>131128.92000000001</v>
      </c>
      <c r="F1400" s="156" t="s">
        <v>1118</v>
      </c>
    </row>
    <row r="1401" spans="1:6" hidden="1" outlineLevel="1">
      <c r="A1401" t="s">
        <v>1119</v>
      </c>
      <c r="B1401" s="275">
        <v>205.55</v>
      </c>
      <c r="C1401" s="295">
        <v>88444.35</v>
      </c>
      <c r="D1401" s="296">
        <v>30542.149999999998</v>
      </c>
      <c r="E1401" s="212">
        <f t="shared" si="33"/>
        <v>119192.05</v>
      </c>
      <c r="F1401" s="156" t="s">
        <v>1120</v>
      </c>
    </row>
    <row r="1402" spans="1:6" hidden="1" outlineLevel="1">
      <c r="A1402" t="s">
        <v>1121</v>
      </c>
      <c r="B1402" s="275">
        <v>7275.56</v>
      </c>
      <c r="C1402" s="295">
        <v>31270.68</v>
      </c>
      <c r="D1402" s="296">
        <v>144235.41</v>
      </c>
      <c r="E1402" s="212">
        <f t="shared" si="33"/>
        <v>182781.65</v>
      </c>
      <c r="F1402" s="156" t="s">
        <v>1122</v>
      </c>
    </row>
    <row r="1403" spans="1:6" hidden="1" outlineLevel="1">
      <c r="A1403" t="s">
        <v>1123</v>
      </c>
      <c r="B1403" s="275">
        <v>0</v>
      </c>
      <c r="C1403" s="295">
        <v>648.39</v>
      </c>
      <c r="D1403" s="296">
        <v>13251.24</v>
      </c>
      <c r="E1403" s="212">
        <f t="shared" si="33"/>
        <v>13899.63</v>
      </c>
      <c r="F1403" s="156" t="s">
        <v>1124</v>
      </c>
    </row>
    <row r="1404" spans="1:6" hidden="1" outlineLevel="1">
      <c r="A1404" t="s">
        <v>1125</v>
      </c>
      <c r="B1404" s="275">
        <v>0</v>
      </c>
      <c r="C1404" s="295">
        <v>2278.21</v>
      </c>
      <c r="D1404" s="296">
        <v>24154.639999999999</v>
      </c>
      <c r="E1404" s="212">
        <f t="shared" si="33"/>
        <v>26432.85</v>
      </c>
      <c r="F1404" s="156" t="s">
        <v>1126</v>
      </c>
    </row>
    <row r="1405" spans="1:6" hidden="1" outlineLevel="1">
      <c r="A1405" t="s">
        <v>1127</v>
      </c>
      <c r="B1405" s="275">
        <v>0</v>
      </c>
      <c r="C1405" s="295">
        <v>167927.97999999998</v>
      </c>
      <c r="D1405" s="296">
        <v>151761.60999999999</v>
      </c>
      <c r="E1405" s="212">
        <f t="shared" si="33"/>
        <v>319689.58999999997</v>
      </c>
      <c r="F1405" s="156" t="s">
        <v>1128</v>
      </c>
    </row>
    <row r="1406" spans="1:6" hidden="1" outlineLevel="1">
      <c r="A1406" t="s">
        <v>1129</v>
      </c>
      <c r="B1406" s="275">
        <v>0</v>
      </c>
      <c r="C1406" s="295">
        <v>4905.6899999999996</v>
      </c>
      <c r="D1406" s="296">
        <v>8145.66</v>
      </c>
      <c r="E1406" s="212">
        <f t="shared" si="33"/>
        <v>13051.349999999999</v>
      </c>
      <c r="F1406" s="156" t="s">
        <v>1130</v>
      </c>
    </row>
    <row r="1407" spans="1:6" hidden="1" outlineLevel="1">
      <c r="A1407" t="s">
        <v>1131</v>
      </c>
      <c r="B1407" s="275">
        <v>0</v>
      </c>
      <c r="C1407" s="295">
        <v>7518.39</v>
      </c>
      <c r="D1407" s="296">
        <v>14223.15</v>
      </c>
      <c r="E1407" s="212">
        <f t="shared" si="33"/>
        <v>21741.54</v>
      </c>
      <c r="F1407" s="156" t="s">
        <v>1132</v>
      </c>
    </row>
    <row r="1408" spans="1:6" hidden="1" outlineLevel="1">
      <c r="A1408" t="s">
        <v>1133</v>
      </c>
      <c r="B1408" s="275">
        <v>0</v>
      </c>
      <c r="C1408" s="295">
        <v>27212.780000000002</v>
      </c>
      <c r="D1408" s="296">
        <v>57915.909999999996</v>
      </c>
      <c r="E1408" s="212">
        <f t="shared" si="33"/>
        <v>85128.69</v>
      </c>
      <c r="F1408" s="156" t="s">
        <v>1134</v>
      </c>
    </row>
    <row r="1409" spans="1:6" hidden="1" outlineLevel="1">
      <c r="A1409" t="s">
        <v>1135</v>
      </c>
      <c r="B1409" s="275">
        <v>0</v>
      </c>
      <c r="C1409" s="295">
        <v>3.79</v>
      </c>
      <c r="D1409" s="296">
        <v>4067.84</v>
      </c>
      <c r="E1409" s="212">
        <f t="shared" si="33"/>
        <v>4071.63</v>
      </c>
      <c r="F1409" s="156" t="s">
        <v>1136</v>
      </c>
    </row>
    <row r="1410" spans="1:6" hidden="1" outlineLevel="1">
      <c r="A1410" t="s">
        <v>1137</v>
      </c>
      <c r="B1410" s="275">
        <v>0</v>
      </c>
      <c r="C1410" s="295">
        <v>15839.13</v>
      </c>
      <c r="D1410" s="296">
        <v>2301654.15</v>
      </c>
      <c r="E1410" s="212">
        <f t="shared" si="33"/>
        <v>2317493.2799999998</v>
      </c>
      <c r="F1410" s="156" t="s">
        <v>1138</v>
      </c>
    </row>
    <row r="1411" spans="1:6" hidden="1" outlineLevel="1">
      <c r="A1411" t="s">
        <v>1139</v>
      </c>
      <c r="B1411" s="275">
        <v>0</v>
      </c>
      <c r="C1411" s="295">
        <v>27137.97</v>
      </c>
      <c r="D1411" s="296">
        <v>71169.42</v>
      </c>
      <c r="E1411" s="212">
        <f t="shared" si="33"/>
        <v>98307.39</v>
      </c>
      <c r="F1411" s="156" t="s">
        <v>1140</v>
      </c>
    </row>
    <row r="1412" spans="1:6" hidden="1" outlineLevel="1">
      <c r="A1412" t="s">
        <v>1141</v>
      </c>
      <c r="B1412" s="275">
        <v>0</v>
      </c>
      <c r="C1412" s="295">
        <v>124333.54999999999</v>
      </c>
      <c r="D1412" s="296">
        <v>776974.7</v>
      </c>
      <c r="E1412" s="212">
        <f t="shared" si="33"/>
        <v>901308.25</v>
      </c>
      <c r="F1412" s="156" t="s">
        <v>1142</v>
      </c>
    </row>
    <row r="1413" spans="1:6" hidden="1" outlineLevel="1">
      <c r="A1413" t="s">
        <v>1143</v>
      </c>
      <c r="B1413" s="275">
        <v>0</v>
      </c>
      <c r="C1413" s="295">
        <v>17191.52</v>
      </c>
      <c r="D1413" s="296">
        <v>30784.2</v>
      </c>
      <c r="E1413" s="212">
        <f t="shared" si="33"/>
        <v>47975.72</v>
      </c>
      <c r="F1413" s="156" t="s">
        <v>1144</v>
      </c>
    </row>
    <row r="1414" spans="1:6" hidden="1" outlineLevel="1">
      <c r="A1414" t="s">
        <v>1145</v>
      </c>
      <c r="B1414" s="275">
        <v>0</v>
      </c>
      <c r="C1414" s="295">
        <v>31835.9</v>
      </c>
      <c r="D1414" s="296">
        <v>30922.45</v>
      </c>
      <c r="E1414" s="212">
        <f t="shared" si="33"/>
        <v>62758.350000000006</v>
      </c>
      <c r="F1414" s="156" t="s">
        <v>1146</v>
      </c>
    </row>
    <row r="1415" spans="1:6" hidden="1" outlineLevel="1">
      <c r="A1415" t="s">
        <v>1147</v>
      </c>
      <c r="B1415" s="275">
        <v>774.47</v>
      </c>
      <c r="C1415" s="295">
        <v>21227.56</v>
      </c>
      <c r="D1415" s="296">
        <v>573574.46</v>
      </c>
      <c r="E1415" s="212">
        <f t="shared" si="33"/>
        <v>595576.49</v>
      </c>
      <c r="F1415" s="156" t="s">
        <v>1148</v>
      </c>
    </row>
    <row r="1416" spans="1:6" hidden="1" outlineLevel="1">
      <c r="A1416" t="s">
        <v>1149</v>
      </c>
      <c r="B1416" s="275">
        <v>0</v>
      </c>
      <c r="C1416" s="295">
        <v>125025.14</v>
      </c>
      <c r="D1416" s="296">
        <v>178733.22</v>
      </c>
      <c r="E1416" s="212">
        <f t="shared" si="33"/>
        <v>303758.36</v>
      </c>
      <c r="F1416" s="156" t="s">
        <v>1150</v>
      </c>
    </row>
    <row r="1417" spans="1:6" hidden="1" outlineLevel="1">
      <c r="A1417" t="s">
        <v>1151</v>
      </c>
      <c r="B1417" s="275">
        <v>0</v>
      </c>
      <c r="C1417" s="295">
        <v>2513.16</v>
      </c>
      <c r="D1417" s="296">
        <v>63807.81</v>
      </c>
      <c r="E1417" s="212">
        <f t="shared" si="33"/>
        <v>66320.97</v>
      </c>
      <c r="F1417" s="156" t="s">
        <v>1152</v>
      </c>
    </row>
    <row r="1418" spans="1:6" hidden="1" outlineLevel="1">
      <c r="A1418" t="s">
        <v>1153</v>
      </c>
      <c r="B1418" s="275">
        <v>0</v>
      </c>
      <c r="C1418" s="295">
        <v>11263.13</v>
      </c>
      <c r="D1418" s="296">
        <v>67567.16</v>
      </c>
      <c r="E1418" s="212">
        <f t="shared" si="33"/>
        <v>78830.290000000008</v>
      </c>
      <c r="F1418" s="156" t="s">
        <v>1154</v>
      </c>
    </row>
    <row r="1419" spans="1:6" hidden="1" outlineLevel="1">
      <c r="A1419" t="s">
        <v>1155</v>
      </c>
      <c r="B1419" s="275">
        <v>0</v>
      </c>
      <c r="C1419" s="295">
        <v>2347.9</v>
      </c>
      <c r="D1419" s="296">
        <v>3227.98</v>
      </c>
      <c r="E1419" s="212">
        <f t="shared" si="33"/>
        <v>5575.88</v>
      </c>
      <c r="F1419" s="156" t="s">
        <v>1156</v>
      </c>
    </row>
    <row r="1420" spans="1:6" hidden="1" outlineLevel="1">
      <c r="A1420" t="s">
        <v>1157</v>
      </c>
      <c r="B1420" s="275">
        <v>11022.42</v>
      </c>
      <c r="C1420" s="295">
        <v>74750.259999999995</v>
      </c>
      <c r="D1420" s="296">
        <v>24797.85</v>
      </c>
      <c r="E1420" s="212">
        <f t="shared" si="33"/>
        <v>110570.53</v>
      </c>
      <c r="F1420" s="156" t="s">
        <v>1158</v>
      </c>
    </row>
    <row r="1421" spans="1:6" hidden="1" outlineLevel="1">
      <c r="A1421" t="s">
        <v>1159</v>
      </c>
      <c r="B1421" s="275">
        <v>0</v>
      </c>
      <c r="C1421" s="295">
        <v>29383.280000000002</v>
      </c>
      <c r="D1421" s="296">
        <v>128822.34</v>
      </c>
      <c r="E1421" s="212">
        <f t="shared" si="33"/>
        <v>158205.62</v>
      </c>
      <c r="F1421" s="156" t="s">
        <v>1160</v>
      </c>
    </row>
    <row r="1422" spans="1:6" hidden="1" outlineLevel="1">
      <c r="A1422" t="s">
        <v>1161</v>
      </c>
      <c r="B1422" s="275">
        <v>0</v>
      </c>
      <c r="C1422" s="295">
        <v>26563.07</v>
      </c>
      <c r="D1422" s="296">
        <v>1250260.9800000002</v>
      </c>
      <c r="E1422" s="212">
        <f t="shared" si="33"/>
        <v>1276824.0500000003</v>
      </c>
      <c r="F1422" s="156" t="s">
        <v>1162</v>
      </c>
    </row>
    <row r="1423" spans="1:6" hidden="1" outlineLevel="1">
      <c r="A1423" t="s">
        <v>1163</v>
      </c>
      <c r="B1423" s="275">
        <v>0</v>
      </c>
      <c r="C1423" s="295">
        <v>24739.71</v>
      </c>
      <c r="D1423" s="296">
        <v>38741.279999999999</v>
      </c>
      <c r="E1423" s="212">
        <f t="shared" si="33"/>
        <v>63480.99</v>
      </c>
      <c r="F1423" s="156" t="s">
        <v>1164</v>
      </c>
    </row>
    <row r="1424" spans="1:6" hidden="1" outlineLevel="1">
      <c r="A1424" t="s">
        <v>1165</v>
      </c>
      <c r="B1424" s="275">
        <v>0</v>
      </c>
      <c r="C1424" s="295">
        <v>2439.6999999999998</v>
      </c>
      <c r="D1424" s="296">
        <v>56689.34</v>
      </c>
      <c r="E1424" s="212">
        <f t="shared" si="33"/>
        <v>59129.039999999994</v>
      </c>
      <c r="F1424" s="156" t="s">
        <v>1166</v>
      </c>
    </row>
    <row r="1425" spans="1:6" hidden="1" outlineLevel="1">
      <c r="A1425" t="s">
        <v>1167</v>
      </c>
      <c r="B1425" s="275">
        <v>0</v>
      </c>
      <c r="C1425" s="295">
        <v>1513.12</v>
      </c>
      <c r="D1425" s="296">
        <v>6151.68</v>
      </c>
      <c r="E1425" s="212">
        <f t="shared" si="33"/>
        <v>7664.8</v>
      </c>
      <c r="F1425" s="156" t="s">
        <v>1168</v>
      </c>
    </row>
    <row r="1426" spans="1:6" hidden="1" outlineLevel="1">
      <c r="A1426" t="s">
        <v>1169</v>
      </c>
      <c r="B1426" s="275">
        <v>89708.24</v>
      </c>
      <c r="C1426" s="295">
        <v>0</v>
      </c>
      <c r="D1426" s="296">
        <v>806423.26</v>
      </c>
      <c r="E1426" s="212">
        <f t="shared" si="33"/>
        <v>896131.5</v>
      </c>
      <c r="F1426" s="156" t="s">
        <v>1170</v>
      </c>
    </row>
    <row r="1427" spans="1:6" hidden="1" outlineLevel="1">
      <c r="A1427" t="s">
        <v>1171</v>
      </c>
      <c r="B1427" s="275">
        <v>0</v>
      </c>
      <c r="C1427" s="295">
        <v>1809.22</v>
      </c>
      <c r="D1427" s="296">
        <v>54873.34</v>
      </c>
      <c r="E1427" s="212">
        <f t="shared" si="33"/>
        <v>56682.559999999998</v>
      </c>
      <c r="F1427" s="156" t="s">
        <v>1172</v>
      </c>
    </row>
    <row r="1428" spans="1:6" hidden="1" outlineLevel="1">
      <c r="A1428" t="s">
        <v>1173</v>
      </c>
      <c r="B1428" s="275">
        <v>0</v>
      </c>
      <c r="C1428" s="295">
        <v>21645.030000000002</v>
      </c>
      <c r="D1428" s="296">
        <v>1119.04</v>
      </c>
      <c r="E1428" s="212">
        <f t="shared" si="33"/>
        <v>22764.070000000003</v>
      </c>
      <c r="F1428" s="156" t="s">
        <v>1174</v>
      </c>
    </row>
    <row r="1429" spans="1:6" hidden="1" outlineLevel="1">
      <c r="A1429" t="s">
        <v>1175</v>
      </c>
      <c r="B1429" s="275">
        <v>0</v>
      </c>
      <c r="C1429" s="295">
        <v>7946.18</v>
      </c>
      <c r="D1429" s="296">
        <v>10287.280000000001</v>
      </c>
      <c r="E1429" s="212">
        <f t="shared" si="33"/>
        <v>18233.46</v>
      </c>
      <c r="F1429" s="156" t="s">
        <v>1176</v>
      </c>
    </row>
    <row r="1430" spans="1:6" hidden="1" outlineLevel="1">
      <c r="A1430" t="s">
        <v>1177</v>
      </c>
      <c r="B1430" s="275">
        <v>0</v>
      </c>
      <c r="C1430" s="295">
        <v>12737.96</v>
      </c>
      <c r="D1430" s="296">
        <v>99999.03</v>
      </c>
      <c r="E1430" s="212">
        <f t="shared" si="33"/>
        <v>112736.98999999999</v>
      </c>
      <c r="F1430" s="156" t="s">
        <v>1178</v>
      </c>
    </row>
    <row r="1431" spans="1:6" hidden="1" outlineLevel="1">
      <c r="A1431" t="s">
        <v>1179</v>
      </c>
      <c r="B1431" s="275">
        <v>0</v>
      </c>
      <c r="C1431" s="295">
        <v>2412.9699999999998</v>
      </c>
      <c r="D1431" s="296">
        <v>157106.44</v>
      </c>
      <c r="E1431" s="212">
        <f t="shared" si="33"/>
        <v>159519.41</v>
      </c>
      <c r="F1431" s="156" t="s">
        <v>1180</v>
      </c>
    </row>
    <row r="1432" spans="1:6" hidden="1" outlineLevel="1">
      <c r="A1432" t="s">
        <v>1181</v>
      </c>
      <c r="B1432" s="275">
        <v>0</v>
      </c>
      <c r="C1432" s="295">
        <v>11652.71</v>
      </c>
      <c r="D1432" s="296">
        <v>43667.31</v>
      </c>
      <c r="E1432" s="212">
        <f t="shared" si="33"/>
        <v>55320.02</v>
      </c>
      <c r="F1432" s="156" t="s">
        <v>1182</v>
      </c>
    </row>
    <row r="1433" spans="1:6" hidden="1" outlineLevel="1">
      <c r="A1433" t="s">
        <v>1183</v>
      </c>
      <c r="B1433" s="275">
        <v>0</v>
      </c>
      <c r="C1433" s="295">
        <v>18101.2</v>
      </c>
      <c r="D1433" s="296">
        <v>556291.73</v>
      </c>
      <c r="E1433" s="212">
        <f t="shared" si="33"/>
        <v>574392.92999999993</v>
      </c>
      <c r="F1433" s="156" t="s">
        <v>1184</v>
      </c>
    </row>
    <row r="1434" spans="1:6" hidden="1" outlineLevel="1">
      <c r="A1434" t="s">
        <v>1185</v>
      </c>
      <c r="B1434" s="275">
        <v>0</v>
      </c>
      <c r="C1434" s="295">
        <v>66984.89</v>
      </c>
      <c r="D1434" s="296">
        <v>28485.66</v>
      </c>
      <c r="E1434" s="212">
        <f t="shared" si="33"/>
        <v>95470.55</v>
      </c>
      <c r="F1434" s="156" t="s">
        <v>1186</v>
      </c>
    </row>
    <row r="1435" spans="1:6" hidden="1" outlineLevel="1">
      <c r="A1435" t="s">
        <v>1187</v>
      </c>
      <c r="B1435" s="275">
        <v>0</v>
      </c>
      <c r="C1435" s="295">
        <v>24982.44</v>
      </c>
      <c r="D1435" s="296">
        <v>126176.66</v>
      </c>
      <c r="E1435" s="212">
        <f t="shared" si="33"/>
        <v>151159.1</v>
      </c>
      <c r="F1435" s="156" t="s">
        <v>1188</v>
      </c>
    </row>
    <row r="1436" spans="1:6" hidden="1" outlineLevel="1">
      <c r="A1436" t="s">
        <v>1189</v>
      </c>
      <c r="B1436" s="275">
        <v>0</v>
      </c>
      <c r="C1436" s="295">
        <v>18376.099999999999</v>
      </c>
      <c r="D1436" s="296">
        <v>102251.63</v>
      </c>
      <c r="E1436" s="212">
        <f t="shared" si="33"/>
        <v>120627.73000000001</v>
      </c>
      <c r="F1436" s="156" t="s">
        <v>1190</v>
      </c>
    </row>
    <row r="1437" spans="1:6" hidden="1" outlineLevel="1">
      <c r="A1437" t="s">
        <v>1191</v>
      </c>
      <c r="B1437" s="275">
        <v>0</v>
      </c>
      <c r="C1437" s="295">
        <v>4921.1499999999996</v>
      </c>
      <c r="D1437" s="296">
        <v>36525.369999999995</v>
      </c>
      <c r="E1437" s="212">
        <f t="shared" si="33"/>
        <v>41446.519999999997</v>
      </c>
      <c r="F1437" s="156" t="s">
        <v>1192</v>
      </c>
    </row>
    <row r="1438" spans="1:6" hidden="1" outlineLevel="1">
      <c r="A1438" t="s">
        <v>1193</v>
      </c>
      <c r="B1438" s="275">
        <v>0</v>
      </c>
      <c r="C1438" s="295">
        <v>37349.61</v>
      </c>
      <c r="D1438" s="296">
        <v>3472772.42</v>
      </c>
      <c r="E1438" s="212">
        <f t="shared" si="33"/>
        <v>3510122.03</v>
      </c>
      <c r="F1438" s="156" t="s">
        <v>1194</v>
      </c>
    </row>
    <row r="1439" spans="1:6" hidden="1" outlineLevel="1">
      <c r="A1439" t="s">
        <v>1195</v>
      </c>
      <c r="B1439" s="275">
        <v>0</v>
      </c>
      <c r="C1439" s="295">
        <v>44478.22</v>
      </c>
      <c r="D1439" s="296">
        <v>258289.10000000003</v>
      </c>
      <c r="E1439" s="212">
        <f t="shared" si="33"/>
        <v>302767.32000000007</v>
      </c>
      <c r="F1439" s="156" t="s">
        <v>1196</v>
      </c>
    </row>
    <row r="1440" spans="1:6" hidden="1" outlineLevel="1">
      <c r="A1440" t="s">
        <v>1197</v>
      </c>
      <c r="B1440" s="275">
        <v>0</v>
      </c>
      <c r="C1440" s="295">
        <v>57870.45</v>
      </c>
      <c r="D1440" s="296">
        <v>10414.32</v>
      </c>
      <c r="E1440" s="212">
        <f t="shared" si="33"/>
        <v>68284.76999999999</v>
      </c>
      <c r="F1440" s="156" t="s">
        <v>1198</v>
      </c>
    </row>
    <row r="1441" spans="1:6" hidden="1" outlineLevel="1">
      <c r="A1441" t="s">
        <v>1199</v>
      </c>
      <c r="B1441" s="275">
        <v>0</v>
      </c>
      <c r="C1441" s="295">
        <v>21714.71</v>
      </c>
      <c r="D1441" s="296">
        <v>88887.26</v>
      </c>
      <c r="E1441" s="212">
        <f t="shared" si="33"/>
        <v>110601.97</v>
      </c>
      <c r="F1441" s="156" t="s">
        <v>1200</v>
      </c>
    </row>
    <row r="1442" spans="1:6" hidden="1" outlineLevel="1">
      <c r="A1442" t="s">
        <v>1201</v>
      </c>
      <c r="B1442" s="275">
        <v>0</v>
      </c>
      <c r="C1442" s="295">
        <v>102941.82</v>
      </c>
      <c r="D1442" s="296">
        <v>12156.279999999999</v>
      </c>
      <c r="E1442" s="212">
        <f t="shared" si="33"/>
        <v>115098.1</v>
      </c>
      <c r="F1442" s="156" t="s">
        <v>1202</v>
      </c>
    </row>
    <row r="1443" spans="1:6" hidden="1" outlineLevel="1">
      <c r="A1443" t="s">
        <v>1203</v>
      </c>
      <c r="B1443" s="275">
        <v>0</v>
      </c>
      <c r="C1443" s="295">
        <v>2338.36</v>
      </c>
      <c r="D1443" s="296">
        <v>0</v>
      </c>
      <c r="E1443" s="212">
        <f t="shared" si="33"/>
        <v>2338.36</v>
      </c>
      <c r="F1443" s="156" t="s">
        <v>1204</v>
      </c>
    </row>
    <row r="1444" spans="1:6" hidden="1" outlineLevel="1">
      <c r="A1444" t="s">
        <v>1205</v>
      </c>
      <c r="B1444" s="275">
        <v>0</v>
      </c>
      <c r="C1444" s="295">
        <v>23194.73</v>
      </c>
      <c r="D1444" s="296">
        <v>887.99</v>
      </c>
      <c r="E1444" s="212">
        <f t="shared" si="33"/>
        <v>24082.720000000001</v>
      </c>
      <c r="F1444" s="156" t="s">
        <v>1206</v>
      </c>
    </row>
    <row r="1445" spans="1:6" hidden="1" outlineLevel="1">
      <c r="A1445" t="s">
        <v>1207</v>
      </c>
      <c r="B1445" s="275">
        <v>0</v>
      </c>
      <c r="C1445" s="295">
        <v>7787.42</v>
      </c>
      <c r="D1445" s="296">
        <v>16435.759999999998</v>
      </c>
      <c r="E1445" s="212">
        <f t="shared" si="33"/>
        <v>24223.18</v>
      </c>
      <c r="F1445" s="156" t="s">
        <v>1208</v>
      </c>
    </row>
    <row r="1446" spans="1:6" hidden="1" outlineLevel="1">
      <c r="A1446" t="s">
        <v>1209</v>
      </c>
      <c r="B1446" s="275">
        <v>0</v>
      </c>
      <c r="C1446" s="295">
        <v>35798.99</v>
      </c>
      <c r="D1446" s="296">
        <v>98907.47</v>
      </c>
      <c r="E1446" s="212">
        <f t="shared" si="33"/>
        <v>134706.46</v>
      </c>
      <c r="F1446" s="156" t="s">
        <v>1210</v>
      </c>
    </row>
    <row r="1447" spans="1:6" hidden="1" outlineLevel="1">
      <c r="A1447" t="s">
        <v>1211</v>
      </c>
      <c r="B1447" s="275">
        <v>0</v>
      </c>
      <c r="C1447" s="295">
        <v>0</v>
      </c>
      <c r="D1447" s="296">
        <v>1897.8</v>
      </c>
      <c r="E1447" s="212">
        <f t="shared" si="33"/>
        <v>1897.8</v>
      </c>
      <c r="F1447" s="156" t="s">
        <v>1212</v>
      </c>
    </row>
    <row r="1448" spans="1:6" hidden="1" outlineLevel="1">
      <c r="A1448" t="s">
        <v>1213</v>
      </c>
      <c r="B1448" s="275">
        <v>0</v>
      </c>
      <c r="C1448" s="295">
        <v>96003.579999999987</v>
      </c>
      <c r="D1448" s="296">
        <v>156233.29999999999</v>
      </c>
      <c r="E1448" s="212">
        <f t="shared" si="33"/>
        <v>252236.87999999998</v>
      </c>
      <c r="F1448" s="156" t="s">
        <v>1214</v>
      </c>
    </row>
    <row r="1449" spans="1:6" hidden="1" outlineLevel="1">
      <c r="A1449" t="s">
        <v>1215</v>
      </c>
      <c r="B1449" s="275">
        <v>0</v>
      </c>
      <c r="C1449" s="295">
        <v>11298.24</v>
      </c>
      <c r="D1449" s="296">
        <v>146105.04</v>
      </c>
      <c r="E1449" s="212">
        <f t="shared" si="33"/>
        <v>157403.28</v>
      </c>
      <c r="F1449" s="156" t="s">
        <v>1216</v>
      </c>
    </row>
    <row r="1450" spans="1:6" hidden="1" outlineLevel="1">
      <c r="A1450" t="s">
        <v>1217</v>
      </c>
      <c r="B1450" s="275">
        <v>0</v>
      </c>
      <c r="C1450" s="295">
        <v>19353.36</v>
      </c>
      <c r="D1450" s="296">
        <v>56353.31</v>
      </c>
      <c r="E1450" s="212">
        <f t="shared" si="33"/>
        <v>75706.67</v>
      </c>
      <c r="F1450" s="156" t="s">
        <v>1218</v>
      </c>
    </row>
    <row r="1451" spans="1:6" hidden="1" outlineLevel="1">
      <c r="A1451" t="s">
        <v>1219</v>
      </c>
      <c r="B1451" s="275">
        <v>0</v>
      </c>
      <c r="C1451" s="295">
        <v>7906.6</v>
      </c>
      <c r="D1451" s="296">
        <v>100110.42</v>
      </c>
      <c r="E1451" s="212">
        <f t="shared" si="33"/>
        <v>108017.02</v>
      </c>
      <c r="F1451" s="156" t="s">
        <v>1220</v>
      </c>
    </row>
    <row r="1452" spans="1:6" hidden="1" outlineLevel="1">
      <c r="A1452" t="s">
        <v>1221</v>
      </c>
      <c r="B1452" s="275">
        <v>0</v>
      </c>
      <c r="C1452" s="295">
        <v>62793.93</v>
      </c>
      <c r="D1452" s="296">
        <v>51566.55</v>
      </c>
      <c r="E1452" s="212">
        <f t="shared" ref="E1452:E1515" si="34">SUM(B1452:D1452)</f>
        <v>114360.48000000001</v>
      </c>
      <c r="F1452" s="156" t="s">
        <v>1222</v>
      </c>
    </row>
    <row r="1453" spans="1:6" hidden="1" outlineLevel="1">
      <c r="A1453" t="s">
        <v>1223</v>
      </c>
      <c r="B1453" s="275">
        <v>0</v>
      </c>
      <c r="C1453" s="295">
        <v>0</v>
      </c>
      <c r="D1453" s="296">
        <v>369156.49</v>
      </c>
      <c r="E1453" s="212">
        <f t="shared" si="34"/>
        <v>369156.49</v>
      </c>
      <c r="F1453" s="156" t="s">
        <v>1224</v>
      </c>
    </row>
    <row r="1454" spans="1:6" hidden="1" outlineLevel="1">
      <c r="A1454" t="s">
        <v>1225</v>
      </c>
      <c r="B1454" s="275">
        <v>0</v>
      </c>
      <c r="C1454" s="295">
        <v>28086.68</v>
      </c>
      <c r="D1454" s="296">
        <v>180160.62</v>
      </c>
      <c r="E1454" s="212">
        <f t="shared" si="34"/>
        <v>208247.3</v>
      </c>
      <c r="F1454" s="156" t="s">
        <v>1226</v>
      </c>
    </row>
    <row r="1455" spans="1:6" hidden="1" outlineLevel="1">
      <c r="A1455" t="s">
        <v>1227</v>
      </c>
      <c r="B1455" s="275">
        <v>0</v>
      </c>
      <c r="C1455" s="295">
        <v>5409.84</v>
      </c>
      <c r="D1455" s="296">
        <v>9658.1</v>
      </c>
      <c r="E1455" s="212">
        <f t="shared" si="34"/>
        <v>15067.94</v>
      </c>
      <c r="F1455" s="156" t="s">
        <v>1228</v>
      </c>
    </row>
    <row r="1456" spans="1:6" hidden="1" outlineLevel="1">
      <c r="A1456" t="s">
        <v>1229</v>
      </c>
      <c r="B1456" s="275">
        <v>0</v>
      </c>
      <c r="C1456" s="295">
        <v>9177.6299999999992</v>
      </c>
      <c r="D1456" s="296">
        <v>76739.44</v>
      </c>
      <c r="E1456" s="212">
        <f t="shared" si="34"/>
        <v>85917.07</v>
      </c>
      <c r="F1456" s="156" t="s">
        <v>1230</v>
      </c>
    </row>
    <row r="1457" spans="1:6" hidden="1" outlineLevel="1">
      <c r="A1457" t="s">
        <v>1231</v>
      </c>
      <c r="B1457" s="275">
        <v>0</v>
      </c>
      <c r="C1457" s="295">
        <v>14650.06</v>
      </c>
      <c r="D1457" s="296">
        <v>24483.82</v>
      </c>
      <c r="E1457" s="212">
        <f t="shared" si="34"/>
        <v>39133.879999999997</v>
      </c>
      <c r="F1457" s="156" t="s">
        <v>1232</v>
      </c>
    </row>
    <row r="1458" spans="1:6" hidden="1" outlineLevel="1">
      <c r="A1458" t="s">
        <v>1233</v>
      </c>
      <c r="B1458" s="275">
        <v>0</v>
      </c>
      <c r="C1458" s="295">
        <v>2689.79</v>
      </c>
      <c r="D1458" s="296">
        <v>86206.47</v>
      </c>
      <c r="E1458" s="212">
        <f t="shared" si="34"/>
        <v>88896.26</v>
      </c>
      <c r="F1458" s="156" t="s">
        <v>1234</v>
      </c>
    </row>
    <row r="1459" spans="1:6" hidden="1" outlineLevel="1">
      <c r="A1459" t="s">
        <v>1235</v>
      </c>
      <c r="B1459" s="275">
        <v>0</v>
      </c>
      <c r="C1459" s="295">
        <v>16629.8</v>
      </c>
      <c r="D1459" s="296">
        <v>8311.7199999999993</v>
      </c>
      <c r="E1459" s="212">
        <f t="shared" si="34"/>
        <v>24941.519999999997</v>
      </c>
      <c r="F1459" s="156" t="s">
        <v>1236</v>
      </c>
    </row>
    <row r="1460" spans="1:6" hidden="1" outlineLevel="1">
      <c r="A1460" t="s">
        <v>1237</v>
      </c>
      <c r="B1460" s="275">
        <v>0</v>
      </c>
      <c r="C1460" s="295">
        <v>19903.919999999998</v>
      </c>
      <c r="D1460" s="296">
        <v>87150.45</v>
      </c>
      <c r="E1460" s="212">
        <f t="shared" si="34"/>
        <v>107054.37</v>
      </c>
      <c r="F1460" s="156" t="s">
        <v>1238</v>
      </c>
    </row>
    <row r="1461" spans="1:6" hidden="1" outlineLevel="1">
      <c r="A1461" t="s">
        <v>1239</v>
      </c>
      <c r="B1461" s="275">
        <v>0</v>
      </c>
      <c r="C1461" s="295">
        <v>3581.04</v>
      </c>
      <c r="D1461" s="296">
        <v>2365.6</v>
      </c>
      <c r="E1461" s="212">
        <f t="shared" si="34"/>
        <v>5946.6399999999994</v>
      </c>
      <c r="F1461" s="156" t="s">
        <v>1240</v>
      </c>
    </row>
    <row r="1462" spans="1:6" hidden="1" outlineLevel="1">
      <c r="A1462" t="s">
        <v>1241</v>
      </c>
      <c r="B1462" s="275">
        <v>0</v>
      </c>
      <c r="C1462" s="295">
        <v>2675.71</v>
      </c>
      <c r="D1462" s="296">
        <v>28691.360000000001</v>
      </c>
      <c r="E1462" s="212">
        <f t="shared" si="34"/>
        <v>31367.07</v>
      </c>
      <c r="F1462" s="156" t="s">
        <v>1242</v>
      </c>
    </row>
    <row r="1463" spans="1:6" hidden="1" outlineLevel="1">
      <c r="A1463" t="s">
        <v>1243</v>
      </c>
      <c r="B1463" s="275">
        <v>0</v>
      </c>
      <c r="C1463" s="295">
        <v>1103.43</v>
      </c>
      <c r="D1463" s="296">
        <v>106203.79999999999</v>
      </c>
      <c r="E1463" s="212">
        <f t="shared" si="34"/>
        <v>107307.22999999998</v>
      </c>
      <c r="F1463" s="156" t="s">
        <v>1244</v>
      </c>
    </row>
    <row r="1464" spans="1:6" hidden="1" outlineLevel="1">
      <c r="A1464" t="s">
        <v>1245</v>
      </c>
      <c r="B1464" s="275">
        <v>0</v>
      </c>
      <c r="C1464" s="295">
        <v>5255.39</v>
      </c>
      <c r="D1464" s="296">
        <v>55797.7</v>
      </c>
      <c r="E1464" s="212">
        <f t="shared" si="34"/>
        <v>61053.09</v>
      </c>
      <c r="F1464" s="156" t="s">
        <v>1246</v>
      </c>
    </row>
    <row r="1465" spans="1:6" hidden="1" outlineLevel="1">
      <c r="A1465" t="s">
        <v>1247</v>
      </c>
      <c r="B1465" s="275">
        <v>0</v>
      </c>
      <c r="C1465" s="295">
        <v>94.19</v>
      </c>
      <c r="D1465" s="296">
        <v>22265.02</v>
      </c>
      <c r="E1465" s="212">
        <f t="shared" si="34"/>
        <v>22359.21</v>
      </c>
      <c r="F1465" s="156" t="s">
        <v>1248</v>
      </c>
    </row>
    <row r="1466" spans="1:6" hidden="1" outlineLevel="1">
      <c r="A1466" t="s">
        <v>1249</v>
      </c>
      <c r="B1466" s="275">
        <v>0</v>
      </c>
      <c r="C1466" s="295">
        <v>10518.72</v>
      </c>
      <c r="D1466" s="296">
        <v>9519.6</v>
      </c>
      <c r="E1466" s="212">
        <f t="shared" si="34"/>
        <v>20038.32</v>
      </c>
      <c r="F1466" s="156" t="s">
        <v>1250</v>
      </c>
    </row>
    <row r="1467" spans="1:6" hidden="1" outlineLevel="1">
      <c r="A1467" t="s">
        <v>1251</v>
      </c>
      <c r="B1467" s="275">
        <v>0</v>
      </c>
      <c r="C1467" s="295">
        <v>672.25</v>
      </c>
      <c r="D1467" s="296">
        <v>8795.84</v>
      </c>
      <c r="E1467" s="212">
        <f t="shared" si="34"/>
        <v>9468.09</v>
      </c>
      <c r="F1467" s="156" t="s">
        <v>1252</v>
      </c>
    </row>
    <row r="1468" spans="1:6" hidden="1" outlineLevel="1">
      <c r="A1468" t="s">
        <v>1253</v>
      </c>
      <c r="B1468" s="275">
        <v>0</v>
      </c>
      <c r="C1468" s="295">
        <v>1107.1600000000001</v>
      </c>
      <c r="D1468" s="296">
        <v>2230.7199999999998</v>
      </c>
      <c r="E1468" s="212">
        <f t="shared" si="34"/>
        <v>3337.88</v>
      </c>
      <c r="F1468" s="156" t="s">
        <v>1254</v>
      </c>
    </row>
    <row r="1469" spans="1:6" hidden="1" outlineLevel="1">
      <c r="A1469" t="s">
        <v>1255</v>
      </c>
      <c r="B1469" s="275">
        <v>0</v>
      </c>
      <c r="C1469" s="295">
        <v>0</v>
      </c>
      <c r="D1469" s="296">
        <v>13198.72</v>
      </c>
      <c r="E1469" s="212">
        <f t="shared" si="34"/>
        <v>13198.72</v>
      </c>
      <c r="F1469" s="156" t="s">
        <v>1256</v>
      </c>
    </row>
    <row r="1470" spans="1:6" hidden="1" outlineLevel="1">
      <c r="A1470" t="s">
        <v>1257</v>
      </c>
      <c r="B1470" s="275">
        <v>0</v>
      </c>
      <c r="C1470" s="295">
        <v>31030.44</v>
      </c>
      <c r="D1470" s="296">
        <v>46717.8</v>
      </c>
      <c r="E1470" s="212">
        <f t="shared" si="34"/>
        <v>77748.240000000005</v>
      </c>
      <c r="F1470" s="156" t="s">
        <v>1258</v>
      </c>
    </row>
    <row r="1471" spans="1:6" hidden="1" outlineLevel="1">
      <c r="A1471" t="s">
        <v>1259</v>
      </c>
      <c r="B1471" s="275">
        <v>15214.69</v>
      </c>
      <c r="C1471" s="295">
        <v>66285.19</v>
      </c>
      <c r="D1471" s="296">
        <v>31232.080000000002</v>
      </c>
      <c r="E1471" s="212">
        <f t="shared" si="34"/>
        <v>112731.96</v>
      </c>
      <c r="F1471" s="156" t="s">
        <v>1260</v>
      </c>
    </row>
    <row r="1472" spans="1:6" hidden="1" outlineLevel="1">
      <c r="A1472" t="s">
        <v>1261</v>
      </c>
      <c r="B1472" s="275">
        <v>0</v>
      </c>
      <c r="C1472" s="295">
        <v>10362.209999999999</v>
      </c>
      <c r="D1472" s="296">
        <v>389037.63</v>
      </c>
      <c r="E1472" s="212">
        <f t="shared" si="34"/>
        <v>399399.84</v>
      </c>
      <c r="F1472" s="156" t="s">
        <v>1262</v>
      </c>
    </row>
    <row r="1473" spans="1:6" hidden="1" outlineLevel="1">
      <c r="A1473" t="s">
        <v>1263</v>
      </c>
      <c r="B1473" s="275">
        <v>0</v>
      </c>
      <c r="C1473" s="295">
        <v>7564.26</v>
      </c>
      <c r="D1473" s="296">
        <v>24122.920000000002</v>
      </c>
      <c r="E1473" s="212">
        <f t="shared" si="34"/>
        <v>31687.18</v>
      </c>
      <c r="F1473" s="156" t="s">
        <v>1264</v>
      </c>
    </row>
    <row r="1474" spans="1:6" hidden="1" outlineLevel="1">
      <c r="A1474" t="s">
        <v>1265</v>
      </c>
      <c r="B1474" s="275">
        <v>0</v>
      </c>
      <c r="C1474" s="295">
        <v>26738.92</v>
      </c>
      <c r="D1474" s="296">
        <v>39308.92</v>
      </c>
      <c r="E1474" s="212">
        <f t="shared" si="34"/>
        <v>66047.839999999997</v>
      </c>
      <c r="F1474" s="156" t="s">
        <v>1266</v>
      </c>
    </row>
    <row r="1475" spans="1:6" hidden="1" outlineLevel="1">
      <c r="A1475" t="s">
        <v>1267</v>
      </c>
      <c r="B1475" s="275">
        <v>0</v>
      </c>
      <c r="C1475" s="295">
        <v>0</v>
      </c>
      <c r="D1475" s="296">
        <v>676.24</v>
      </c>
      <c r="E1475" s="212">
        <f t="shared" si="34"/>
        <v>676.24</v>
      </c>
      <c r="F1475" s="156" t="s">
        <v>1268</v>
      </c>
    </row>
    <row r="1476" spans="1:6" hidden="1" outlineLevel="1">
      <c r="A1476" t="s">
        <v>1269</v>
      </c>
      <c r="B1476" s="275">
        <v>0</v>
      </c>
      <c r="C1476" s="295">
        <v>0</v>
      </c>
      <c r="D1476" s="296">
        <v>37699.64</v>
      </c>
      <c r="E1476" s="212">
        <f t="shared" si="34"/>
        <v>37699.64</v>
      </c>
      <c r="F1476" s="156" t="s">
        <v>1270</v>
      </c>
    </row>
    <row r="1477" spans="1:6" hidden="1" outlineLevel="1">
      <c r="A1477" t="s">
        <v>1271</v>
      </c>
      <c r="B1477" s="275">
        <v>0</v>
      </c>
      <c r="C1477" s="295">
        <v>8155.09</v>
      </c>
      <c r="D1477" s="296">
        <v>0</v>
      </c>
      <c r="E1477" s="212">
        <f t="shared" si="34"/>
        <v>8155.09</v>
      </c>
      <c r="F1477" s="156" t="s">
        <v>1272</v>
      </c>
    </row>
    <row r="1478" spans="1:6" hidden="1" outlineLevel="1">
      <c r="A1478" t="s">
        <v>1273</v>
      </c>
      <c r="B1478" s="275">
        <v>0</v>
      </c>
      <c r="C1478" s="295">
        <v>1425.1</v>
      </c>
      <c r="D1478" s="296">
        <v>50687.820000000007</v>
      </c>
      <c r="E1478" s="212">
        <f t="shared" si="34"/>
        <v>52112.920000000006</v>
      </c>
      <c r="F1478" s="156" t="s">
        <v>1274</v>
      </c>
    </row>
    <row r="1479" spans="1:6" hidden="1" outlineLevel="1">
      <c r="A1479" t="s">
        <v>1275</v>
      </c>
      <c r="B1479" s="275">
        <v>0</v>
      </c>
      <c r="C1479" s="295">
        <v>1629.01</v>
      </c>
      <c r="D1479" s="296">
        <v>21543.759999999998</v>
      </c>
      <c r="E1479" s="212">
        <f t="shared" si="34"/>
        <v>23172.769999999997</v>
      </c>
      <c r="F1479" s="156" t="s">
        <v>1276</v>
      </c>
    </row>
    <row r="1480" spans="1:6" hidden="1" outlineLevel="1">
      <c r="A1480" t="s">
        <v>1277</v>
      </c>
      <c r="B1480" s="275">
        <v>0</v>
      </c>
      <c r="C1480" s="295">
        <v>10628.490000000002</v>
      </c>
      <c r="D1480" s="296">
        <v>29589.089999999997</v>
      </c>
      <c r="E1480" s="212">
        <f t="shared" si="34"/>
        <v>40217.58</v>
      </c>
      <c r="F1480" s="156" t="s">
        <v>1278</v>
      </c>
    </row>
    <row r="1481" spans="1:6" hidden="1" outlineLevel="1">
      <c r="A1481" t="s">
        <v>1279</v>
      </c>
      <c r="B1481" s="275">
        <v>0</v>
      </c>
      <c r="C1481" s="295">
        <v>5722.37</v>
      </c>
      <c r="D1481" s="296">
        <v>6952.67</v>
      </c>
      <c r="E1481" s="212">
        <f t="shared" si="34"/>
        <v>12675.04</v>
      </c>
      <c r="F1481" s="156" t="s">
        <v>1280</v>
      </c>
    </row>
    <row r="1482" spans="1:6" hidden="1" outlineLevel="1">
      <c r="A1482" t="s">
        <v>1281</v>
      </c>
      <c r="B1482" s="275">
        <v>0</v>
      </c>
      <c r="C1482" s="295">
        <v>20796.919999999998</v>
      </c>
      <c r="D1482" s="296">
        <v>19890.760000000002</v>
      </c>
      <c r="E1482" s="212">
        <f t="shared" si="34"/>
        <v>40687.68</v>
      </c>
      <c r="F1482" s="156" t="s">
        <v>1282</v>
      </c>
    </row>
    <row r="1483" spans="1:6" hidden="1" outlineLevel="1">
      <c r="A1483" t="s">
        <v>1283</v>
      </c>
      <c r="B1483" s="275">
        <v>0</v>
      </c>
      <c r="C1483" s="295">
        <v>27782.89</v>
      </c>
      <c r="D1483" s="296">
        <v>14242.96</v>
      </c>
      <c r="E1483" s="212">
        <f t="shared" si="34"/>
        <v>42025.85</v>
      </c>
      <c r="F1483" s="156" t="s">
        <v>1284</v>
      </c>
    </row>
    <row r="1484" spans="1:6" hidden="1" outlineLevel="1">
      <c r="A1484" t="s">
        <v>1285</v>
      </c>
      <c r="B1484" s="275">
        <v>0</v>
      </c>
      <c r="C1484" s="295">
        <v>4445.71</v>
      </c>
      <c r="D1484" s="296">
        <v>2896.7200000000003</v>
      </c>
      <c r="E1484" s="212">
        <f t="shared" si="34"/>
        <v>7342.43</v>
      </c>
      <c r="F1484" s="156" t="s">
        <v>1286</v>
      </c>
    </row>
    <row r="1485" spans="1:6" hidden="1" outlineLevel="1">
      <c r="A1485" t="s">
        <v>1287</v>
      </c>
      <c r="B1485" s="275">
        <v>0</v>
      </c>
      <c r="C1485" s="295">
        <v>33307.74</v>
      </c>
      <c r="D1485" s="296">
        <v>240285.99</v>
      </c>
      <c r="E1485" s="212">
        <f t="shared" si="34"/>
        <v>273593.73</v>
      </c>
      <c r="F1485" s="156" t="s">
        <v>1288</v>
      </c>
    </row>
    <row r="1486" spans="1:6" hidden="1" outlineLevel="1">
      <c r="A1486" t="s">
        <v>1289</v>
      </c>
      <c r="B1486" s="275">
        <v>0</v>
      </c>
      <c r="C1486" s="295">
        <v>55379.34</v>
      </c>
      <c r="D1486" s="296">
        <v>72166.929999999993</v>
      </c>
      <c r="E1486" s="212">
        <f t="shared" si="34"/>
        <v>127546.26999999999</v>
      </c>
      <c r="F1486" s="156" t="s">
        <v>1290</v>
      </c>
    </row>
    <row r="1487" spans="1:6" hidden="1" outlineLevel="1">
      <c r="A1487" t="s">
        <v>1291</v>
      </c>
      <c r="B1487" s="275">
        <v>0</v>
      </c>
      <c r="C1487" s="295">
        <v>1832.65</v>
      </c>
      <c r="D1487" s="296">
        <v>26577.97</v>
      </c>
      <c r="E1487" s="212">
        <f t="shared" si="34"/>
        <v>28410.620000000003</v>
      </c>
      <c r="F1487" s="156" t="s">
        <v>1292</v>
      </c>
    </row>
    <row r="1488" spans="1:6" hidden="1" outlineLevel="1">
      <c r="A1488" t="s">
        <v>1293</v>
      </c>
      <c r="B1488" s="275">
        <v>0</v>
      </c>
      <c r="C1488" s="295">
        <v>32683.599999999999</v>
      </c>
      <c r="D1488" s="296">
        <v>32604.36</v>
      </c>
      <c r="E1488" s="212">
        <f t="shared" si="34"/>
        <v>65287.96</v>
      </c>
      <c r="F1488" s="156" t="s">
        <v>1294</v>
      </c>
    </row>
    <row r="1489" spans="1:6" hidden="1" outlineLevel="1">
      <c r="A1489" t="s">
        <v>1295</v>
      </c>
      <c r="B1489" s="275">
        <v>0</v>
      </c>
      <c r="C1489" s="295">
        <v>12195.8</v>
      </c>
      <c r="D1489" s="296">
        <v>0</v>
      </c>
      <c r="E1489" s="212">
        <f t="shared" si="34"/>
        <v>12195.8</v>
      </c>
      <c r="F1489" s="156" t="s">
        <v>1296</v>
      </c>
    </row>
    <row r="1490" spans="1:6" hidden="1" outlineLevel="1">
      <c r="A1490" t="s">
        <v>1297</v>
      </c>
      <c r="B1490" s="275">
        <v>0</v>
      </c>
      <c r="C1490" s="295">
        <v>36977.96</v>
      </c>
      <c r="D1490" s="296">
        <v>99702.239999999991</v>
      </c>
      <c r="E1490" s="212">
        <f t="shared" si="34"/>
        <v>136680.19999999998</v>
      </c>
      <c r="F1490" s="156" t="s">
        <v>1298</v>
      </c>
    </row>
    <row r="1491" spans="1:6" hidden="1" outlineLevel="1">
      <c r="A1491" t="s">
        <v>1299</v>
      </c>
      <c r="B1491" s="275">
        <v>0</v>
      </c>
      <c r="C1491" s="295">
        <v>0</v>
      </c>
      <c r="D1491" s="296">
        <v>1841.31</v>
      </c>
      <c r="E1491" s="212">
        <f t="shared" si="34"/>
        <v>1841.31</v>
      </c>
      <c r="F1491" s="156" t="s">
        <v>1300</v>
      </c>
    </row>
    <row r="1492" spans="1:6" hidden="1" outlineLevel="1">
      <c r="A1492" t="s">
        <v>1301</v>
      </c>
      <c r="B1492" s="275">
        <v>0</v>
      </c>
      <c r="C1492" s="295">
        <v>3506.49</v>
      </c>
      <c r="D1492" s="296">
        <v>8079.76</v>
      </c>
      <c r="E1492" s="212">
        <f t="shared" si="34"/>
        <v>11586.25</v>
      </c>
      <c r="F1492" s="156" t="s">
        <v>1302</v>
      </c>
    </row>
    <row r="1493" spans="1:6" hidden="1" outlineLevel="1">
      <c r="A1493" t="s">
        <v>1303</v>
      </c>
      <c r="B1493" s="275">
        <v>0</v>
      </c>
      <c r="C1493" s="295">
        <v>0</v>
      </c>
      <c r="D1493" s="296">
        <v>5760</v>
      </c>
      <c r="E1493" s="212">
        <f t="shared" si="34"/>
        <v>5760</v>
      </c>
      <c r="F1493" s="156" t="s">
        <v>1304</v>
      </c>
    </row>
    <row r="1494" spans="1:6" hidden="1" outlineLevel="1">
      <c r="A1494" t="s">
        <v>1305</v>
      </c>
      <c r="B1494" s="275">
        <v>0</v>
      </c>
      <c r="C1494" s="295">
        <v>4740.7299999999996</v>
      </c>
      <c r="D1494" s="296">
        <v>36801.56</v>
      </c>
      <c r="E1494" s="212">
        <f t="shared" si="34"/>
        <v>41542.289999999994</v>
      </c>
      <c r="F1494" s="156" t="s">
        <v>1306</v>
      </c>
    </row>
    <row r="1495" spans="1:6" hidden="1" outlineLevel="1">
      <c r="A1495" t="s">
        <v>1307</v>
      </c>
      <c r="B1495" s="275">
        <v>0</v>
      </c>
      <c r="C1495" s="295">
        <v>136254.15</v>
      </c>
      <c r="D1495" s="296">
        <v>742784.4800000001</v>
      </c>
      <c r="E1495" s="212">
        <f t="shared" si="34"/>
        <v>879038.63000000012</v>
      </c>
      <c r="F1495" s="156" t="s">
        <v>1308</v>
      </c>
    </row>
    <row r="1496" spans="1:6" hidden="1" outlineLevel="1">
      <c r="A1496" t="s">
        <v>1309</v>
      </c>
      <c r="B1496" s="275">
        <v>0</v>
      </c>
      <c r="C1496" s="295">
        <v>4192.38</v>
      </c>
      <c r="D1496" s="296">
        <v>24100.91</v>
      </c>
      <c r="E1496" s="212">
        <f t="shared" si="34"/>
        <v>28293.29</v>
      </c>
      <c r="F1496" s="156" t="s">
        <v>1310</v>
      </c>
    </row>
    <row r="1497" spans="1:6" hidden="1" outlineLevel="1">
      <c r="A1497" t="s">
        <v>1311</v>
      </c>
      <c r="B1497" s="275">
        <v>0</v>
      </c>
      <c r="C1497" s="295">
        <v>10173.23</v>
      </c>
      <c r="D1497" s="296">
        <v>22349.02</v>
      </c>
      <c r="E1497" s="212">
        <f t="shared" si="34"/>
        <v>32522.25</v>
      </c>
      <c r="F1497" s="156" t="s">
        <v>1312</v>
      </c>
    </row>
    <row r="1498" spans="1:6" hidden="1" outlineLevel="1">
      <c r="A1498" t="s">
        <v>1313</v>
      </c>
      <c r="B1498" s="275">
        <v>0</v>
      </c>
      <c r="C1498" s="295">
        <v>882935.1100000001</v>
      </c>
      <c r="D1498" s="296">
        <v>20254230.640000001</v>
      </c>
      <c r="E1498" s="212">
        <f t="shared" si="34"/>
        <v>21137165.75</v>
      </c>
      <c r="F1498" s="156" t="s">
        <v>1314</v>
      </c>
    </row>
    <row r="1499" spans="1:6" hidden="1" outlineLevel="1">
      <c r="A1499" t="s">
        <v>1315</v>
      </c>
      <c r="B1499" s="275">
        <v>12354.85</v>
      </c>
      <c r="C1499" s="295">
        <v>14212.73</v>
      </c>
      <c r="D1499" s="296">
        <v>73.319999999999993</v>
      </c>
      <c r="E1499" s="212">
        <f t="shared" si="34"/>
        <v>26640.9</v>
      </c>
      <c r="F1499" s="156" t="s">
        <v>1316</v>
      </c>
    </row>
    <row r="1500" spans="1:6" hidden="1" outlineLevel="1">
      <c r="A1500" t="s">
        <v>1317</v>
      </c>
      <c r="B1500" s="275">
        <v>0</v>
      </c>
      <c r="C1500" s="295">
        <v>20367.140000000003</v>
      </c>
      <c r="D1500" s="296">
        <v>25205.08</v>
      </c>
      <c r="E1500" s="212">
        <f t="shared" si="34"/>
        <v>45572.22</v>
      </c>
      <c r="F1500" s="156" t="s">
        <v>1318</v>
      </c>
    </row>
    <row r="1501" spans="1:6" hidden="1" outlineLevel="1">
      <c r="A1501" t="s">
        <v>1319</v>
      </c>
      <c r="B1501" s="275">
        <v>0</v>
      </c>
      <c r="C1501" s="295">
        <v>672635.16</v>
      </c>
      <c r="D1501" s="296">
        <v>30360955.68</v>
      </c>
      <c r="E1501" s="212">
        <f t="shared" si="34"/>
        <v>31033590.84</v>
      </c>
      <c r="F1501" s="156" t="s">
        <v>1320</v>
      </c>
    </row>
    <row r="1502" spans="1:6" hidden="1" outlineLevel="1">
      <c r="A1502" t="s">
        <v>1321</v>
      </c>
      <c r="B1502" s="275">
        <v>0</v>
      </c>
      <c r="C1502" s="295">
        <v>22413.01</v>
      </c>
      <c r="D1502" s="296">
        <v>73464.920000000013</v>
      </c>
      <c r="E1502" s="212">
        <f t="shared" si="34"/>
        <v>95877.930000000008</v>
      </c>
      <c r="F1502" s="156" t="s">
        <v>1322</v>
      </c>
    </row>
    <row r="1503" spans="1:6" hidden="1" outlineLevel="1">
      <c r="A1503" t="s">
        <v>1323</v>
      </c>
      <c r="B1503" s="275">
        <v>0</v>
      </c>
      <c r="C1503" s="295">
        <v>21649.32</v>
      </c>
      <c r="D1503" s="296">
        <v>51103.999999999993</v>
      </c>
      <c r="E1503" s="212">
        <f t="shared" si="34"/>
        <v>72753.319999999992</v>
      </c>
      <c r="F1503" s="156" t="s">
        <v>1324</v>
      </c>
    </row>
    <row r="1504" spans="1:6" hidden="1" outlineLevel="1">
      <c r="A1504" t="s">
        <v>1325</v>
      </c>
      <c r="B1504" s="275">
        <v>0</v>
      </c>
      <c r="C1504" s="295">
        <v>727.27</v>
      </c>
      <c r="D1504" s="296">
        <v>1826896.19</v>
      </c>
      <c r="E1504" s="212">
        <f t="shared" si="34"/>
        <v>1827623.46</v>
      </c>
      <c r="F1504" s="156" t="s">
        <v>1326</v>
      </c>
    </row>
    <row r="1505" spans="1:6" hidden="1" outlineLevel="1">
      <c r="A1505" t="s">
        <v>628</v>
      </c>
      <c r="B1505" s="275">
        <v>0</v>
      </c>
      <c r="C1505" s="295">
        <v>41161.14</v>
      </c>
      <c r="D1505" s="296">
        <v>8472.64</v>
      </c>
      <c r="E1505" s="212">
        <f t="shared" si="34"/>
        <v>49633.78</v>
      </c>
      <c r="F1505" s="156" t="s">
        <v>1327</v>
      </c>
    </row>
    <row r="1506" spans="1:6" hidden="1" outlineLevel="1">
      <c r="A1506" t="s">
        <v>1328</v>
      </c>
      <c r="B1506" s="275">
        <v>864057.97</v>
      </c>
      <c r="C1506" s="295">
        <v>0</v>
      </c>
      <c r="D1506" s="296">
        <v>0</v>
      </c>
      <c r="E1506" s="212">
        <f t="shared" si="34"/>
        <v>864057.97</v>
      </c>
      <c r="F1506" s="156" t="s">
        <v>1329</v>
      </c>
    </row>
    <row r="1507" spans="1:6" hidden="1" outlineLevel="1">
      <c r="A1507" t="s">
        <v>1330</v>
      </c>
      <c r="B1507" s="275">
        <v>0</v>
      </c>
      <c r="C1507" s="295">
        <v>208228.35000000003</v>
      </c>
      <c r="D1507" s="296">
        <v>2015810.8599999999</v>
      </c>
      <c r="E1507" s="212">
        <f t="shared" si="34"/>
        <v>2224039.21</v>
      </c>
      <c r="F1507" s="156" t="s">
        <v>1331</v>
      </c>
    </row>
    <row r="1508" spans="1:6" hidden="1" outlineLevel="1">
      <c r="A1508" t="s">
        <v>1332</v>
      </c>
      <c r="B1508" s="275">
        <v>0</v>
      </c>
      <c r="C1508" s="295">
        <v>91117.16</v>
      </c>
      <c r="D1508" s="296">
        <v>90137.069999999992</v>
      </c>
      <c r="E1508" s="212">
        <f t="shared" si="34"/>
        <v>181254.22999999998</v>
      </c>
      <c r="F1508" s="156" t="s">
        <v>1333</v>
      </c>
    </row>
    <row r="1509" spans="1:6" hidden="1" outlineLevel="1">
      <c r="A1509" t="s">
        <v>1334</v>
      </c>
      <c r="B1509" s="275">
        <v>0</v>
      </c>
      <c r="C1509" s="295">
        <v>24420.03</v>
      </c>
      <c r="D1509" s="296">
        <v>101238.56</v>
      </c>
      <c r="E1509" s="212">
        <f t="shared" si="34"/>
        <v>125658.59</v>
      </c>
      <c r="F1509" s="156" t="s">
        <v>1335</v>
      </c>
    </row>
    <row r="1510" spans="1:6" hidden="1" outlineLevel="1">
      <c r="A1510" t="s">
        <v>131</v>
      </c>
      <c r="B1510" s="275">
        <v>0</v>
      </c>
      <c r="C1510" s="295">
        <v>51317.56</v>
      </c>
      <c r="D1510" s="296">
        <v>77421.95</v>
      </c>
      <c r="E1510" s="212">
        <f t="shared" si="34"/>
        <v>128739.51</v>
      </c>
      <c r="F1510" s="156" t="s">
        <v>132</v>
      </c>
    </row>
    <row r="1511" spans="1:6" hidden="1" outlineLevel="1">
      <c r="A1511" t="s">
        <v>1336</v>
      </c>
      <c r="B1511" s="275">
        <v>0</v>
      </c>
      <c r="C1511" s="295">
        <v>13885.69</v>
      </c>
      <c r="D1511" s="296">
        <v>27297.8</v>
      </c>
      <c r="E1511" s="212">
        <f t="shared" si="34"/>
        <v>41183.49</v>
      </c>
      <c r="F1511" s="156" t="s">
        <v>1337</v>
      </c>
    </row>
    <row r="1512" spans="1:6" hidden="1" outlineLevel="1">
      <c r="A1512" t="s">
        <v>1338</v>
      </c>
      <c r="B1512" s="275">
        <v>0</v>
      </c>
      <c r="C1512" s="295">
        <v>71740.289999999994</v>
      </c>
      <c r="D1512" s="296">
        <v>108950.2</v>
      </c>
      <c r="E1512" s="212">
        <f t="shared" si="34"/>
        <v>180690.49</v>
      </c>
      <c r="F1512" s="156" t="s">
        <v>1339</v>
      </c>
    </row>
    <row r="1513" spans="1:6" hidden="1" outlineLevel="1">
      <c r="A1513" t="s">
        <v>1340</v>
      </c>
      <c r="B1513" s="275">
        <v>0</v>
      </c>
      <c r="C1513" s="295">
        <v>63030.7</v>
      </c>
      <c r="D1513" s="296">
        <v>337249.66000000003</v>
      </c>
      <c r="E1513" s="212">
        <f t="shared" si="34"/>
        <v>400280.36000000004</v>
      </c>
      <c r="F1513" s="156" t="s">
        <v>1341</v>
      </c>
    </row>
    <row r="1514" spans="1:6" hidden="1" outlineLevel="1">
      <c r="A1514" t="s">
        <v>1342</v>
      </c>
      <c r="B1514" s="275">
        <v>0</v>
      </c>
      <c r="C1514" s="295">
        <v>0</v>
      </c>
      <c r="D1514" s="296">
        <v>6947.28</v>
      </c>
      <c r="E1514" s="212">
        <f t="shared" si="34"/>
        <v>6947.28</v>
      </c>
      <c r="F1514" s="156" t="s">
        <v>1343</v>
      </c>
    </row>
    <row r="1515" spans="1:6" hidden="1" outlineLevel="1">
      <c r="A1515" t="s">
        <v>1344</v>
      </c>
      <c r="B1515" s="275">
        <v>0</v>
      </c>
      <c r="C1515" s="295">
        <v>8070.16</v>
      </c>
      <c r="D1515" s="296">
        <v>21794.079999999998</v>
      </c>
      <c r="E1515" s="212">
        <f t="shared" si="34"/>
        <v>29864.239999999998</v>
      </c>
      <c r="F1515" s="156" t="s">
        <v>1345</v>
      </c>
    </row>
    <row r="1516" spans="1:6" hidden="1" outlineLevel="1">
      <c r="A1516" t="s">
        <v>243</v>
      </c>
      <c r="B1516" s="275">
        <v>0</v>
      </c>
      <c r="C1516" s="295">
        <v>10629.58</v>
      </c>
      <c r="D1516" s="296">
        <v>10250.36</v>
      </c>
      <c r="E1516" s="212">
        <f t="shared" ref="E1516:E1531" si="35">SUM(B1516:D1516)</f>
        <v>20879.940000000002</v>
      </c>
      <c r="F1516" s="156" t="s">
        <v>1346</v>
      </c>
    </row>
    <row r="1517" spans="1:6" hidden="1" outlineLevel="1">
      <c r="A1517" t="s">
        <v>1347</v>
      </c>
      <c r="B1517" s="275">
        <v>0</v>
      </c>
      <c r="C1517" s="295">
        <v>18947.669999999998</v>
      </c>
      <c r="D1517" s="296">
        <v>34628.879999999997</v>
      </c>
      <c r="E1517" s="212">
        <f t="shared" si="35"/>
        <v>53576.549999999996</v>
      </c>
      <c r="F1517" s="156" t="s">
        <v>1348</v>
      </c>
    </row>
    <row r="1518" spans="1:6" hidden="1" outlineLevel="1">
      <c r="A1518" t="s">
        <v>1349</v>
      </c>
      <c r="B1518" s="275">
        <v>0</v>
      </c>
      <c r="C1518" s="295">
        <v>8249.43</v>
      </c>
      <c r="D1518" s="296">
        <v>52118.610000000008</v>
      </c>
      <c r="E1518" s="212">
        <f t="shared" si="35"/>
        <v>60368.040000000008</v>
      </c>
      <c r="F1518" s="156" t="s">
        <v>1350</v>
      </c>
    </row>
    <row r="1519" spans="1:6" hidden="1" outlineLevel="1">
      <c r="A1519" t="s">
        <v>1351</v>
      </c>
      <c r="B1519" s="275">
        <v>0</v>
      </c>
      <c r="C1519" s="295">
        <v>12591.39</v>
      </c>
      <c r="D1519" s="296">
        <v>7133.76</v>
      </c>
      <c r="E1519" s="212">
        <f t="shared" si="35"/>
        <v>19725.150000000001</v>
      </c>
      <c r="F1519" s="156" t="s">
        <v>1352</v>
      </c>
    </row>
    <row r="1520" spans="1:6" hidden="1" outlineLevel="1">
      <c r="A1520" t="s">
        <v>1353</v>
      </c>
      <c r="B1520" s="275">
        <v>0</v>
      </c>
      <c r="C1520" s="295">
        <v>3161.9300000000003</v>
      </c>
      <c r="D1520" s="296">
        <v>116010.04</v>
      </c>
      <c r="E1520" s="212">
        <f t="shared" si="35"/>
        <v>119171.97</v>
      </c>
      <c r="F1520" s="156" t="s">
        <v>1354</v>
      </c>
    </row>
    <row r="1521" spans="1:6" hidden="1" outlineLevel="1">
      <c r="A1521" t="s">
        <v>1355</v>
      </c>
      <c r="B1521" s="275">
        <v>0</v>
      </c>
      <c r="C1521" s="295">
        <v>843498.81</v>
      </c>
      <c r="D1521" s="296">
        <v>442862</v>
      </c>
      <c r="E1521" s="212">
        <f t="shared" si="35"/>
        <v>1286360.81</v>
      </c>
      <c r="F1521" s="156" t="s">
        <v>1356</v>
      </c>
    </row>
    <row r="1522" spans="1:6" hidden="1" outlineLevel="1">
      <c r="A1522" t="s">
        <v>1357</v>
      </c>
      <c r="B1522" s="275">
        <v>0</v>
      </c>
      <c r="C1522" s="295">
        <v>112961.11</v>
      </c>
      <c r="D1522" s="296">
        <v>141049.72</v>
      </c>
      <c r="E1522" s="212">
        <f t="shared" si="35"/>
        <v>254010.83000000002</v>
      </c>
      <c r="F1522" s="156" t="s">
        <v>1358</v>
      </c>
    </row>
    <row r="1523" spans="1:6" hidden="1" outlineLevel="1">
      <c r="A1523" t="s">
        <v>422</v>
      </c>
      <c r="B1523" s="275">
        <v>0</v>
      </c>
      <c r="C1523" s="295">
        <v>1753595.68</v>
      </c>
      <c r="D1523" s="296">
        <v>1383489.2000000002</v>
      </c>
      <c r="E1523" s="212">
        <f t="shared" si="35"/>
        <v>3137084.88</v>
      </c>
      <c r="F1523" s="156" t="s">
        <v>423</v>
      </c>
    </row>
    <row r="1524" spans="1:6" hidden="1" outlineLevel="1">
      <c r="A1524" t="s">
        <v>384</v>
      </c>
      <c r="B1524" s="275">
        <v>0</v>
      </c>
      <c r="C1524" s="295">
        <v>34157.589999999997</v>
      </c>
      <c r="D1524" s="296">
        <v>35588.44</v>
      </c>
      <c r="E1524" s="212">
        <f t="shared" si="35"/>
        <v>69746.03</v>
      </c>
      <c r="F1524" s="156" t="s">
        <v>1359</v>
      </c>
    </row>
    <row r="1525" spans="1:6" hidden="1" outlineLevel="1">
      <c r="A1525" t="s">
        <v>1360</v>
      </c>
      <c r="B1525" s="275">
        <v>0</v>
      </c>
      <c r="C1525" s="295">
        <v>19285.560000000001</v>
      </c>
      <c r="D1525" s="296">
        <v>65331.12</v>
      </c>
      <c r="E1525" s="212">
        <f t="shared" si="35"/>
        <v>84616.680000000008</v>
      </c>
      <c r="F1525" s="156" t="s">
        <v>1361</v>
      </c>
    </row>
    <row r="1526" spans="1:6" hidden="1" outlineLevel="1">
      <c r="A1526" t="s">
        <v>1362</v>
      </c>
      <c r="B1526" s="275">
        <v>0</v>
      </c>
      <c r="C1526" s="295">
        <v>29627.13</v>
      </c>
      <c r="D1526" s="296">
        <v>22016.21</v>
      </c>
      <c r="E1526" s="212">
        <f t="shared" si="35"/>
        <v>51643.34</v>
      </c>
      <c r="F1526" s="156" t="s">
        <v>1363</v>
      </c>
    </row>
    <row r="1527" spans="1:6" hidden="1" outlineLevel="1">
      <c r="A1527" t="s">
        <v>93</v>
      </c>
      <c r="B1527" s="275">
        <v>0</v>
      </c>
      <c r="C1527" s="295">
        <v>0</v>
      </c>
      <c r="D1527" s="296">
        <v>13886</v>
      </c>
      <c r="E1527" s="212">
        <f t="shared" si="35"/>
        <v>13886</v>
      </c>
      <c r="F1527" s="156" t="s">
        <v>94</v>
      </c>
    </row>
    <row r="1528" spans="1:6" hidden="1" outlineLevel="1">
      <c r="A1528" t="s">
        <v>1364</v>
      </c>
      <c r="B1528" s="275">
        <v>0</v>
      </c>
      <c r="C1528" s="295">
        <v>0</v>
      </c>
      <c r="D1528" s="296">
        <v>8908938.6500000004</v>
      </c>
      <c r="E1528" s="212">
        <f t="shared" si="35"/>
        <v>8908938.6500000004</v>
      </c>
      <c r="F1528" s="156" t="s">
        <v>1365</v>
      </c>
    </row>
    <row r="1529" spans="1:6" hidden="1" outlineLevel="1">
      <c r="A1529" t="s">
        <v>1366</v>
      </c>
      <c r="B1529" s="275">
        <v>0</v>
      </c>
      <c r="C1529" s="295">
        <v>0</v>
      </c>
      <c r="D1529" s="296">
        <v>9456614.8200000003</v>
      </c>
      <c r="E1529" s="212">
        <f t="shared" si="35"/>
        <v>9456614.8200000003</v>
      </c>
      <c r="F1529" s="156" t="s">
        <v>1367</v>
      </c>
    </row>
    <row r="1530" spans="1:6" hidden="1" outlineLevel="1">
      <c r="A1530" t="s">
        <v>1368</v>
      </c>
      <c r="B1530" s="275">
        <v>0</v>
      </c>
      <c r="C1530" s="295">
        <v>0</v>
      </c>
      <c r="D1530" s="296">
        <v>484541.69</v>
      </c>
      <c r="E1530" s="212">
        <f t="shared" si="35"/>
        <v>484541.69</v>
      </c>
      <c r="F1530" s="156" t="s">
        <v>1369</v>
      </c>
    </row>
    <row r="1531" spans="1:6" hidden="1" outlineLevel="1">
      <c r="A1531" t="s">
        <v>824</v>
      </c>
      <c r="B1531" s="275">
        <v>0</v>
      </c>
      <c r="C1531" s="295">
        <v>3154.57</v>
      </c>
      <c r="D1531" s="296">
        <v>1702.32</v>
      </c>
      <c r="E1531" s="212">
        <f t="shared" si="35"/>
        <v>4856.8900000000003</v>
      </c>
      <c r="F1531" s="156" t="s">
        <v>1370</v>
      </c>
    </row>
    <row r="1532" spans="1:6" collapsed="1">
      <c r="A1532" s="148" t="s">
        <v>1371</v>
      </c>
      <c r="B1532" s="297">
        <f>SUM(B1533:B1655)</f>
        <v>528322.93000000005</v>
      </c>
      <c r="C1532" s="298">
        <f t="shared" ref="C1532:D1532" si="36">SUM(C1533:C1655)</f>
        <v>20442494.340000004</v>
      </c>
      <c r="D1532" s="299">
        <f t="shared" si="36"/>
        <v>48874057.470000036</v>
      </c>
      <c r="E1532" s="300">
        <f t="shared" si="21"/>
        <v>69844874.740000039</v>
      </c>
      <c r="F1532" s="156"/>
    </row>
    <row r="1533" spans="1:6" hidden="1" outlineLevel="1">
      <c r="A1533" t="s">
        <v>1372</v>
      </c>
      <c r="B1533" s="275"/>
      <c r="C1533" s="295">
        <v>18633.39</v>
      </c>
      <c r="D1533" s="296">
        <v>16725.03</v>
      </c>
      <c r="E1533" s="210">
        <f t="shared" si="21"/>
        <v>35358.42</v>
      </c>
      <c r="F1533" s="9" t="s">
        <v>1373</v>
      </c>
    </row>
    <row r="1534" spans="1:6" hidden="1" outlineLevel="1">
      <c r="A1534" t="s">
        <v>1374</v>
      </c>
      <c r="B1534" s="275"/>
      <c r="C1534" s="295">
        <v>48455.85</v>
      </c>
      <c r="D1534" s="296">
        <v>331431.8</v>
      </c>
      <c r="E1534" s="301">
        <f t="shared" ref="E1534:E1597" si="37">SUM(B1534:D1534)</f>
        <v>379887.64999999997</v>
      </c>
      <c r="F1534" s="9" t="s">
        <v>1375</v>
      </c>
    </row>
    <row r="1535" spans="1:6" hidden="1" outlineLevel="1">
      <c r="A1535" t="s">
        <v>1376</v>
      </c>
      <c r="B1535" s="275"/>
      <c r="C1535" s="295">
        <v>50948.87</v>
      </c>
      <c r="D1535" s="296">
        <v>234894.04</v>
      </c>
      <c r="E1535" s="301">
        <f t="shared" si="37"/>
        <v>285842.91000000003</v>
      </c>
      <c r="F1535" s="9" t="s">
        <v>1377</v>
      </c>
    </row>
    <row r="1536" spans="1:6" hidden="1" outlineLevel="1">
      <c r="A1536" t="s">
        <v>1378</v>
      </c>
      <c r="B1536" s="275"/>
      <c r="C1536" s="295">
        <v>3526.45</v>
      </c>
      <c r="D1536" s="296">
        <v>42237.52</v>
      </c>
      <c r="E1536" s="301">
        <f t="shared" si="37"/>
        <v>45763.969999999994</v>
      </c>
      <c r="F1536" s="9" t="s">
        <v>1379</v>
      </c>
    </row>
    <row r="1537" spans="1:6" hidden="1" outlineLevel="1">
      <c r="A1537" t="s">
        <v>1380</v>
      </c>
      <c r="B1537" s="275"/>
      <c r="C1537" s="295">
        <v>5500.24</v>
      </c>
      <c r="D1537" s="296">
        <v>52903.4</v>
      </c>
      <c r="E1537" s="301">
        <f t="shared" si="37"/>
        <v>58403.64</v>
      </c>
      <c r="F1537" s="9" t="s">
        <v>1381</v>
      </c>
    </row>
    <row r="1538" spans="1:6" hidden="1" outlineLevel="1">
      <c r="A1538" t="s">
        <v>1382</v>
      </c>
      <c r="B1538" s="275"/>
      <c r="C1538" s="295">
        <v>27937.94</v>
      </c>
      <c r="D1538" s="296">
        <v>508.32</v>
      </c>
      <c r="E1538" s="301">
        <f t="shared" si="37"/>
        <v>28446.26</v>
      </c>
      <c r="F1538" s="9" t="s">
        <v>1383</v>
      </c>
    </row>
    <row r="1539" spans="1:6" hidden="1" outlineLevel="1">
      <c r="A1539" t="s">
        <v>1384</v>
      </c>
      <c r="B1539" s="275"/>
      <c r="C1539" s="295">
        <v>6627.69</v>
      </c>
      <c r="D1539" s="296">
        <v>20578.12</v>
      </c>
      <c r="E1539" s="301">
        <f t="shared" si="37"/>
        <v>27205.809999999998</v>
      </c>
      <c r="F1539" s="9" t="s">
        <v>1385</v>
      </c>
    </row>
    <row r="1540" spans="1:6" hidden="1" outlineLevel="1">
      <c r="A1540" t="s">
        <v>1386</v>
      </c>
      <c r="B1540" s="275"/>
      <c r="C1540" s="295">
        <v>175902.62</v>
      </c>
      <c r="D1540" s="296">
        <v>1425696.69</v>
      </c>
      <c r="E1540" s="301">
        <f t="shared" si="37"/>
        <v>1601599.31</v>
      </c>
      <c r="F1540" s="9" t="s">
        <v>1387</v>
      </c>
    </row>
    <row r="1541" spans="1:6" hidden="1" outlineLevel="1">
      <c r="A1541" t="s">
        <v>1388</v>
      </c>
      <c r="B1541" s="275"/>
      <c r="C1541" s="295">
        <v>65500.74</v>
      </c>
      <c r="D1541" s="296">
        <v>520544.2</v>
      </c>
      <c r="E1541" s="301">
        <f t="shared" si="37"/>
        <v>586044.94000000006</v>
      </c>
      <c r="F1541" s="9" t="s">
        <v>1389</v>
      </c>
    </row>
    <row r="1542" spans="1:6" hidden="1" outlineLevel="1">
      <c r="A1542" t="s">
        <v>1390</v>
      </c>
      <c r="B1542" s="275"/>
      <c r="C1542" s="295">
        <v>9639.69</v>
      </c>
      <c r="D1542" s="296">
        <v>31229.72</v>
      </c>
      <c r="E1542" s="301">
        <f t="shared" si="37"/>
        <v>40869.410000000003</v>
      </c>
      <c r="F1542" s="9" t="s">
        <v>1391</v>
      </c>
    </row>
    <row r="1543" spans="1:6" hidden="1" outlineLevel="1">
      <c r="A1543" t="s">
        <v>1392</v>
      </c>
      <c r="B1543" s="275"/>
      <c r="C1543" s="295">
        <v>1146.92</v>
      </c>
      <c r="D1543" s="296">
        <v>5714.92</v>
      </c>
      <c r="E1543" s="301">
        <f t="shared" si="37"/>
        <v>6861.84</v>
      </c>
      <c r="F1543" s="9" t="s">
        <v>1393</v>
      </c>
    </row>
    <row r="1544" spans="1:6" hidden="1" outlineLevel="1">
      <c r="A1544" t="s">
        <v>1394</v>
      </c>
      <c r="B1544" s="275"/>
      <c r="C1544" s="295">
        <v>5963.72</v>
      </c>
      <c r="D1544" s="296">
        <v>4780.6400000000003</v>
      </c>
      <c r="E1544" s="301">
        <f t="shared" si="37"/>
        <v>10744.36</v>
      </c>
      <c r="F1544" s="9" t="s">
        <v>1395</v>
      </c>
    </row>
    <row r="1545" spans="1:6" hidden="1" outlineLevel="1">
      <c r="A1545" t="s">
        <v>1396</v>
      </c>
      <c r="B1545" s="275"/>
      <c r="C1545" s="295">
        <v>138874.39000000001</v>
      </c>
      <c r="D1545" s="296">
        <v>513404.51</v>
      </c>
      <c r="E1545" s="301">
        <f t="shared" si="37"/>
        <v>652278.9</v>
      </c>
      <c r="F1545" s="9" t="s">
        <v>1397</v>
      </c>
    </row>
    <row r="1546" spans="1:6" hidden="1" outlineLevel="1">
      <c r="A1546" t="s">
        <v>366</v>
      </c>
      <c r="B1546" s="275"/>
      <c r="C1546" s="295">
        <v>6951.69</v>
      </c>
      <c r="D1546" s="296">
        <v>51865.32</v>
      </c>
      <c r="E1546" s="301">
        <f t="shared" si="37"/>
        <v>58817.01</v>
      </c>
      <c r="F1546" s="9" t="s">
        <v>367</v>
      </c>
    </row>
    <row r="1547" spans="1:6" hidden="1" outlineLevel="1">
      <c r="A1547" t="s">
        <v>1398</v>
      </c>
      <c r="B1547" s="275">
        <v>104.09</v>
      </c>
      <c r="C1547" s="295">
        <v>43984.69</v>
      </c>
      <c r="D1547" s="296">
        <v>150003.24</v>
      </c>
      <c r="E1547" s="301">
        <f t="shared" si="37"/>
        <v>194092.02</v>
      </c>
      <c r="F1547" s="9" t="s">
        <v>1399</v>
      </c>
    </row>
    <row r="1548" spans="1:6" hidden="1" outlineLevel="1">
      <c r="A1548" t="s">
        <v>1400</v>
      </c>
      <c r="B1548" s="275"/>
      <c r="C1548" s="295">
        <v>14801.92</v>
      </c>
      <c r="D1548" s="296">
        <v>67364.240000000005</v>
      </c>
      <c r="E1548" s="301">
        <f t="shared" si="37"/>
        <v>82166.16</v>
      </c>
      <c r="F1548" s="9" t="s">
        <v>1401</v>
      </c>
    </row>
    <row r="1549" spans="1:6" hidden="1" outlineLevel="1">
      <c r="A1549" t="s">
        <v>1402</v>
      </c>
      <c r="B1549" s="275"/>
      <c r="C1549" s="295">
        <v>67713.850000000006</v>
      </c>
      <c r="D1549" s="296">
        <v>59744.27</v>
      </c>
      <c r="E1549" s="301">
        <f t="shared" si="37"/>
        <v>127458.12</v>
      </c>
      <c r="F1549" s="9" t="s">
        <v>1403</v>
      </c>
    </row>
    <row r="1550" spans="1:6" hidden="1" outlineLevel="1">
      <c r="A1550" t="s">
        <v>1404</v>
      </c>
      <c r="B1550" s="275">
        <v>1918.11</v>
      </c>
      <c r="C1550" s="295">
        <v>97234.64</v>
      </c>
      <c r="D1550" s="296">
        <v>1020328.36</v>
      </c>
      <c r="E1550" s="301">
        <f t="shared" si="37"/>
        <v>1119481.1099999999</v>
      </c>
      <c r="F1550" s="9" t="s">
        <v>1405</v>
      </c>
    </row>
    <row r="1551" spans="1:6" hidden="1" outlineLevel="1">
      <c r="A1551" t="s">
        <v>1267</v>
      </c>
      <c r="B1551" s="275"/>
      <c r="C1551" s="295">
        <v>22033.35</v>
      </c>
      <c r="D1551" s="296">
        <v>335622.89</v>
      </c>
      <c r="E1551" s="301">
        <f t="shared" si="37"/>
        <v>357656.24</v>
      </c>
      <c r="F1551" s="9" t="s">
        <v>1268</v>
      </c>
    </row>
    <row r="1552" spans="1:6" hidden="1" outlineLevel="1">
      <c r="A1552" t="s">
        <v>1406</v>
      </c>
      <c r="B1552" s="275"/>
      <c r="C1552" s="295">
        <v>68632.070000000007</v>
      </c>
      <c r="D1552" s="296">
        <v>230393.84</v>
      </c>
      <c r="E1552" s="301">
        <f t="shared" si="37"/>
        <v>299025.91000000003</v>
      </c>
      <c r="F1552" s="9" t="s">
        <v>1407</v>
      </c>
    </row>
    <row r="1553" spans="1:6" hidden="1" outlineLevel="1">
      <c r="A1553" t="s">
        <v>1408</v>
      </c>
      <c r="B1553" s="275"/>
      <c r="C1553" s="295">
        <v>1767.83</v>
      </c>
      <c r="D1553" s="296">
        <v>54516.06</v>
      </c>
      <c r="E1553" s="301">
        <f t="shared" si="37"/>
        <v>56283.89</v>
      </c>
      <c r="F1553" s="9" t="s">
        <v>1409</v>
      </c>
    </row>
    <row r="1554" spans="1:6" hidden="1" outlineLevel="1">
      <c r="A1554" t="s">
        <v>1410</v>
      </c>
      <c r="B1554" s="275"/>
      <c r="C1554" s="295">
        <v>15408.07</v>
      </c>
      <c r="D1554" s="296">
        <v>34784.44</v>
      </c>
      <c r="E1554" s="301">
        <f t="shared" si="37"/>
        <v>50192.51</v>
      </c>
      <c r="F1554" s="9" t="s">
        <v>1411</v>
      </c>
    </row>
    <row r="1555" spans="1:6" hidden="1" outlineLevel="1">
      <c r="A1555" t="s">
        <v>1412</v>
      </c>
      <c r="B1555" s="275"/>
      <c r="C1555" s="295">
        <v>1302.08</v>
      </c>
      <c r="D1555" s="296">
        <v>21072.240000000002</v>
      </c>
      <c r="E1555" s="301">
        <f t="shared" si="37"/>
        <v>22374.32</v>
      </c>
      <c r="F1555" s="9" t="s">
        <v>1413</v>
      </c>
    </row>
    <row r="1556" spans="1:6" hidden="1" outlineLevel="1">
      <c r="A1556" t="s">
        <v>1414</v>
      </c>
      <c r="B1556" s="275"/>
      <c r="C1556" s="295">
        <v>877.13</v>
      </c>
      <c r="D1556" s="296">
        <v>10086.719999999999</v>
      </c>
      <c r="E1556" s="301">
        <f t="shared" si="37"/>
        <v>10963.849999999999</v>
      </c>
      <c r="F1556" s="9" t="s">
        <v>1415</v>
      </c>
    </row>
    <row r="1557" spans="1:6" hidden="1" outlineLevel="1">
      <c r="A1557" t="s">
        <v>1416</v>
      </c>
      <c r="B1557" s="275"/>
      <c r="C1557" s="295">
        <v>37155.4</v>
      </c>
      <c r="D1557" s="296">
        <v>209283.55</v>
      </c>
      <c r="E1557" s="301">
        <f t="shared" si="37"/>
        <v>246438.94999999998</v>
      </c>
      <c r="F1557" s="9" t="s">
        <v>1417</v>
      </c>
    </row>
    <row r="1558" spans="1:6" hidden="1" outlineLevel="1">
      <c r="A1558" t="s">
        <v>1418</v>
      </c>
      <c r="B1558" s="275"/>
      <c r="C1558" s="295">
        <v>921837.11</v>
      </c>
      <c r="D1558" s="296">
        <v>71161.13</v>
      </c>
      <c r="E1558" s="301">
        <f t="shared" si="37"/>
        <v>992998.24</v>
      </c>
      <c r="F1558" s="9" t="s">
        <v>1419</v>
      </c>
    </row>
    <row r="1559" spans="1:6" hidden="1" outlineLevel="1">
      <c r="A1559" t="s">
        <v>1420</v>
      </c>
      <c r="B1559" s="275"/>
      <c r="C1559" s="295">
        <v>40393.839999999997</v>
      </c>
      <c r="D1559" s="296">
        <v>62178.720000000001</v>
      </c>
      <c r="E1559" s="301">
        <f t="shared" si="37"/>
        <v>102572.56</v>
      </c>
      <c r="F1559" s="9" t="s">
        <v>1421</v>
      </c>
    </row>
    <row r="1560" spans="1:6" hidden="1" outlineLevel="1">
      <c r="A1560" t="s">
        <v>1422</v>
      </c>
      <c r="B1560" s="275"/>
      <c r="C1560" s="295">
        <v>86644.75</v>
      </c>
      <c r="D1560" s="296">
        <v>156117.07999999999</v>
      </c>
      <c r="E1560" s="301">
        <f t="shared" si="37"/>
        <v>242761.83</v>
      </c>
      <c r="F1560" s="9" t="s">
        <v>1423</v>
      </c>
    </row>
    <row r="1561" spans="1:6" hidden="1" outlineLevel="1">
      <c r="A1561" t="s">
        <v>1424</v>
      </c>
      <c r="B1561" s="275"/>
      <c r="C1561" s="295">
        <v>8851.36</v>
      </c>
      <c r="D1561" s="296">
        <v>7304.64</v>
      </c>
      <c r="E1561" s="301">
        <f t="shared" si="37"/>
        <v>16156</v>
      </c>
      <c r="F1561" s="9" t="s">
        <v>1425</v>
      </c>
    </row>
    <row r="1562" spans="1:6" hidden="1" outlineLevel="1">
      <c r="A1562" t="s">
        <v>1426</v>
      </c>
      <c r="B1562" s="275"/>
      <c r="C1562" s="295">
        <v>8670.17</v>
      </c>
      <c r="D1562" s="296">
        <v>50732.72</v>
      </c>
      <c r="E1562" s="301">
        <f t="shared" si="37"/>
        <v>59402.89</v>
      </c>
      <c r="F1562" s="9" t="s">
        <v>1427</v>
      </c>
    </row>
    <row r="1563" spans="1:6" hidden="1" outlineLevel="1">
      <c r="A1563" t="s">
        <v>1428</v>
      </c>
      <c r="B1563" s="275">
        <v>44366.15</v>
      </c>
      <c r="C1563" s="295">
        <v>135771.26999999999</v>
      </c>
      <c r="D1563" s="296">
        <v>320407.51</v>
      </c>
      <c r="E1563" s="301">
        <f t="shared" si="37"/>
        <v>500544.93</v>
      </c>
      <c r="F1563" s="9" t="s">
        <v>1429</v>
      </c>
    </row>
    <row r="1564" spans="1:6" hidden="1" outlineLevel="1">
      <c r="A1564" t="s">
        <v>1430</v>
      </c>
      <c r="B1564" s="275">
        <v>122.64</v>
      </c>
      <c r="C1564" s="295">
        <v>4576.1000000000004</v>
      </c>
      <c r="D1564" s="296">
        <v>0</v>
      </c>
      <c r="E1564" s="301">
        <f t="shared" si="37"/>
        <v>4698.7400000000007</v>
      </c>
      <c r="F1564" s="9" t="s">
        <v>1431</v>
      </c>
    </row>
    <row r="1565" spans="1:6" hidden="1" outlineLevel="1">
      <c r="A1565" t="s">
        <v>1432</v>
      </c>
      <c r="B1565" s="275"/>
      <c r="C1565" s="295">
        <v>124325.96</v>
      </c>
      <c r="D1565" s="296">
        <v>39224.6</v>
      </c>
      <c r="E1565" s="301">
        <f t="shared" si="37"/>
        <v>163550.56</v>
      </c>
      <c r="F1565" s="9" t="s">
        <v>1433</v>
      </c>
    </row>
    <row r="1566" spans="1:6" hidden="1" outlineLevel="1">
      <c r="A1566" t="s">
        <v>1434</v>
      </c>
      <c r="B1566" s="275"/>
      <c r="C1566" s="295">
        <v>110838.95</v>
      </c>
      <c r="D1566" s="296">
        <v>4056822.67</v>
      </c>
      <c r="E1566" s="301">
        <f t="shared" si="37"/>
        <v>4167661.62</v>
      </c>
      <c r="F1566" s="9" t="s">
        <v>1435</v>
      </c>
    </row>
    <row r="1567" spans="1:6" hidden="1" outlineLevel="1">
      <c r="A1567" t="s">
        <v>1436</v>
      </c>
      <c r="B1567" s="275"/>
      <c r="C1567" s="295"/>
      <c r="D1567" s="296">
        <v>14497.84</v>
      </c>
      <c r="E1567" s="301">
        <f t="shared" si="37"/>
        <v>14497.84</v>
      </c>
      <c r="F1567" s="9" t="s">
        <v>1437</v>
      </c>
    </row>
    <row r="1568" spans="1:6" hidden="1" outlineLevel="1">
      <c r="A1568" t="s">
        <v>93</v>
      </c>
      <c r="B1568" s="275"/>
      <c r="C1568" s="295"/>
      <c r="D1568" s="296">
        <v>64000</v>
      </c>
      <c r="E1568" s="301">
        <f t="shared" si="37"/>
        <v>64000</v>
      </c>
      <c r="F1568" s="9" t="s">
        <v>94</v>
      </c>
    </row>
    <row r="1569" spans="1:6" hidden="1" outlineLevel="1">
      <c r="A1569" t="s">
        <v>1438</v>
      </c>
      <c r="B1569" s="275"/>
      <c r="C1569" s="295">
        <v>101026.19</v>
      </c>
      <c r="D1569" s="296">
        <v>150424.88</v>
      </c>
      <c r="E1569" s="301">
        <f t="shared" si="37"/>
        <v>251451.07</v>
      </c>
      <c r="F1569" s="9" t="s">
        <v>1439</v>
      </c>
    </row>
    <row r="1570" spans="1:6" hidden="1" outlineLevel="1">
      <c r="A1570" t="s">
        <v>1440</v>
      </c>
      <c r="B1570" s="275"/>
      <c r="C1570" s="295">
        <v>25764</v>
      </c>
      <c r="D1570" s="296">
        <v>110315.82</v>
      </c>
      <c r="E1570" s="301">
        <f t="shared" si="37"/>
        <v>136079.82</v>
      </c>
      <c r="F1570" s="9" t="s">
        <v>1441</v>
      </c>
    </row>
    <row r="1571" spans="1:6" hidden="1" outlineLevel="1">
      <c r="A1571" t="s">
        <v>1442</v>
      </c>
      <c r="B1571" s="275"/>
      <c r="C1571" s="295">
        <v>2123.64</v>
      </c>
      <c r="D1571" s="296">
        <v>0</v>
      </c>
      <c r="E1571" s="301">
        <f t="shared" si="37"/>
        <v>2123.64</v>
      </c>
      <c r="F1571" s="9" t="s">
        <v>1443</v>
      </c>
    </row>
    <row r="1572" spans="1:6" hidden="1" outlineLevel="1">
      <c r="A1572" t="s">
        <v>452</v>
      </c>
      <c r="B1572" s="275"/>
      <c r="C1572" s="295">
        <v>194390.31</v>
      </c>
      <c r="D1572" s="296">
        <v>2651180.14</v>
      </c>
      <c r="E1572" s="301">
        <f t="shared" si="37"/>
        <v>2845570.45</v>
      </c>
      <c r="F1572" s="9" t="s">
        <v>453</v>
      </c>
    </row>
    <row r="1573" spans="1:6" hidden="1" outlineLevel="1">
      <c r="A1573" t="s">
        <v>1444</v>
      </c>
      <c r="B1573" s="275"/>
      <c r="C1573" s="295">
        <v>25531.53</v>
      </c>
      <c r="D1573" s="296">
        <v>33633</v>
      </c>
      <c r="E1573" s="301">
        <f t="shared" si="37"/>
        <v>59164.53</v>
      </c>
      <c r="F1573" s="9" t="s">
        <v>1445</v>
      </c>
    </row>
    <row r="1574" spans="1:6" hidden="1" outlineLevel="1">
      <c r="A1574" t="s">
        <v>1446</v>
      </c>
      <c r="B1574" s="275"/>
      <c r="C1574" s="295">
        <v>14226.19</v>
      </c>
      <c r="D1574" s="296">
        <v>265933.28999999998</v>
      </c>
      <c r="E1574" s="301">
        <f t="shared" si="37"/>
        <v>280159.48</v>
      </c>
      <c r="F1574" s="9" t="s">
        <v>1447</v>
      </c>
    </row>
    <row r="1575" spans="1:6" hidden="1" outlineLevel="1">
      <c r="A1575" t="s">
        <v>1448</v>
      </c>
      <c r="B1575" s="275"/>
      <c r="C1575" s="295">
        <v>43793.08</v>
      </c>
      <c r="D1575" s="296">
        <v>400988.68</v>
      </c>
      <c r="E1575" s="301">
        <f t="shared" si="37"/>
        <v>444781.76</v>
      </c>
      <c r="F1575" s="9" t="s">
        <v>1449</v>
      </c>
    </row>
    <row r="1576" spans="1:6" hidden="1" outlineLevel="1">
      <c r="A1576" t="s">
        <v>1450</v>
      </c>
      <c r="B1576" s="275"/>
      <c r="C1576" s="295">
        <v>2064.2399999999998</v>
      </c>
      <c r="D1576" s="296">
        <v>10724.04</v>
      </c>
      <c r="E1576" s="301">
        <f t="shared" si="37"/>
        <v>12788.28</v>
      </c>
      <c r="F1576" s="9" t="s">
        <v>1451</v>
      </c>
    </row>
    <row r="1577" spans="1:6" hidden="1" outlineLevel="1">
      <c r="A1577" t="s">
        <v>1452</v>
      </c>
      <c r="B1577" s="275"/>
      <c r="C1577" s="295">
        <v>14130.16</v>
      </c>
      <c r="D1577" s="296">
        <v>34768.239999999998</v>
      </c>
      <c r="E1577" s="301">
        <f t="shared" si="37"/>
        <v>48898.399999999994</v>
      </c>
      <c r="F1577" s="9" t="s">
        <v>1453</v>
      </c>
    </row>
    <row r="1578" spans="1:6" hidden="1" outlineLevel="1">
      <c r="A1578" t="s">
        <v>1454</v>
      </c>
      <c r="B1578" s="275"/>
      <c r="C1578" s="295">
        <v>277925.03000000003</v>
      </c>
      <c r="D1578" s="296">
        <v>882226.86</v>
      </c>
      <c r="E1578" s="301">
        <f t="shared" si="37"/>
        <v>1160151.8900000001</v>
      </c>
      <c r="F1578" s="9" t="s">
        <v>1455</v>
      </c>
    </row>
    <row r="1579" spans="1:6" hidden="1" outlineLevel="1">
      <c r="A1579" t="s">
        <v>1456</v>
      </c>
      <c r="B1579" s="275"/>
      <c r="C1579" s="295">
        <v>5606.17</v>
      </c>
      <c r="D1579" s="296">
        <v>61937.08</v>
      </c>
      <c r="E1579" s="301">
        <f t="shared" si="37"/>
        <v>67543.25</v>
      </c>
      <c r="F1579" s="9" t="s">
        <v>1457</v>
      </c>
    </row>
    <row r="1580" spans="1:6" hidden="1" outlineLevel="1">
      <c r="A1580" t="s">
        <v>1458</v>
      </c>
      <c r="B1580" s="275"/>
      <c r="C1580" s="295">
        <v>61221.89</v>
      </c>
      <c r="D1580" s="296">
        <v>109753.66</v>
      </c>
      <c r="E1580" s="301">
        <f t="shared" si="37"/>
        <v>170975.55</v>
      </c>
      <c r="F1580" s="9" t="s">
        <v>1459</v>
      </c>
    </row>
    <row r="1581" spans="1:6" hidden="1" outlineLevel="1">
      <c r="A1581" t="s">
        <v>1460</v>
      </c>
      <c r="B1581" s="275"/>
      <c r="C1581" s="295">
        <v>15110.9</v>
      </c>
      <c r="D1581" s="296">
        <v>122708.96</v>
      </c>
      <c r="E1581" s="301">
        <f t="shared" si="37"/>
        <v>137819.86000000002</v>
      </c>
      <c r="F1581" s="9" t="s">
        <v>1461</v>
      </c>
    </row>
    <row r="1582" spans="1:6" hidden="1" outlineLevel="1">
      <c r="A1582" t="s">
        <v>1462</v>
      </c>
      <c r="B1582" s="275"/>
      <c r="C1582" s="295">
        <v>25117.66</v>
      </c>
      <c r="D1582" s="296">
        <v>127245.32</v>
      </c>
      <c r="E1582" s="301">
        <f t="shared" si="37"/>
        <v>152362.98000000001</v>
      </c>
      <c r="F1582" s="9" t="s">
        <v>1463</v>
      </c>
    </row>
    <row r="1583" spans="1:6" hidden="1" outlineLevel="1">
      <c r="A1583" t="s">
        <v>1464</v>
      </c>
      <c r="B1583" s="275"/>
      <c r="C1583" s="295">
        <v>5378.14</v>
      </c>
      <c r="D1583" s="296">
        <v>16000</v>
      </c>
      <c r="E1583" s="301">
        <f t="shared" si="37"/>
        <v>21378.14</v>
      </c>
      <c r="F1583" s="9" t="s">
        <v>1465</v>
      </c>
    </row>
    <row r="1584" spans="1:6" hidden="1" outlineLevel="1">
      <c r="A1584" t="s">
        <v>1466</v>
      </c>
      <c r="B1584" s="275"/>
      <c r="C1584" s="295">
        <v>66590.14</v>
      </c>
      <c r="D1584" s="296">
        <v>147879.76</v>
      </c>
      <c r="E1584" s="301">
        <f t="shared" si="37"/>
        <v>214469.90000000002</v>
      </c>
      <c r="F1584" s="9" t="s">
        <v>1467</v>
      </c>
    </row>
    <row r="1585" spans="1:6" hidden="1" outlineLevel="1">
      <c r="A1585" t="s">
        <v>1468</v>
      </c>
      <c r="B1585" s="275"/>
      <c r="C1585" s="295"/>
      <c r="D1585" s="296">
        <v>1789.28</v>
      </c>
      <c r="E1585" s="301">
        <f t="shared" si="37"/>
        <v>1789.28</v>
      </c>
      <c r="F1585" s="9" t="s">
        <v>1469</v>
      </c>
    </row>
    <row r="1586" spans="1:6" hidden="1" outlineLevel="1">
      <c r="A1586" t="s">
        <v>1470</v>
      </c>
      <c r="B1586" s="275"/>
      <c r="C1586" s="295">
        <v>528.92999999999995</v>
      </c>
      <c r="D1586" s="296">
        <v>49333.55</v>
      </c>
      <c r="E1586" s="301">
        <f t="shared" si="37"/>
        <v>49862.48</v>
      </c>
      <c r="F1586" s="9" t="s">
        <v>1471</v>
      </c>
    </row>
    <row r="1587" spans="1:6" hidden="1" outlineLevel="1">
      <c r="A1587" t="s">
        <v>1472</v>
      </c>
      <c r="B1587" s="275"/>
      <c r="C1587" s="295"/>
      <c r="D1587" s="296">
        <v>4556</v>
      </c>
      <c r="E1587" s="301">
        <f t="shared" si="37"/>
        <v>4556</v>
      </c>
      <c r="F1587" s="9" t="s">
        <v>1473</v>
      </c>
    </row>
    <row r="1588" spans="1:6" hidden="1" outlineLevel="1">
      <c r="A1588" t="s">
        <v>1474</v>
      </c>
      <c r="B1588" s="275"/>
      <c r="C1588" s="295">
        <v>22707.18</v>
      </c>
      <c r="D1588" s="296">
        <v>63418.879999999997</v>
      </c>
      <c r="E1588" s="301">
        <f t="shared" si="37"/>
        <v>86126.06</v>
      </c>
      <c r="F1588" s="9" t="s">
        <v>1475</v>
      </c>
    </row>
    <row r="1589" spans="1:6" hidden="1" outlineLevel="1">
      <c r="A1589" t="s">
        <v>1476</v>
      </c>
      <c r="B1589" s="275"/>
      <c r="C1589" s="295"/>
      <c r="D1589" s="296">
        <v>26365.26</v>
      </c>
      <c r="E1589" s="301">
        <f t="shared" si="37"/>
        <v>26365.26</v>
      </c>
      <c r="F1589" s="9" t="s">
        <v>1477</v>
      </c>
    </row>
    <row r="1590" spans="1:6" hidden="1" outlineLevel="1">
      <c r="A1590" t="s">
        <v>1478</v>
      </c>
      <c r="B1590" s="275"/>
      <c r="C1590" s="295">
        <v>57907.08</v>
      </c>
      <c r="D1590" s="296">
        <v>24519.32</v>
      </c>
      <c r="E1590" s="301">
        <f t="shared" si="37"/>
        <v>82426.399999999994</v>
      </c>
      <c r="F1590" s="9" t="s">
        <v>1479</v>
      </c>
    </row>
    <row r="1591" spans="1:6" hidden="1" outlineLevel="1">
      <c r="A1591" t="s">
        <v>1480</v>
      </c>
      <c r="B1591" s="275"/>
      <c r="C1591" s="295">
        <v>635079.09</v>
      </c>
      <c r="D1591" s="296">
        <v>3856728.24</v>
      </c>
      <c r="E1591" s="301">
        <f t="shared" si="37"/>
        <v>4491807.33</v>
      </c>
      <c r="F1591" s="9" t="s">
        <v>1481</v>
      </c>
    </row>
    <row r="1592" spans="1:6" hidden="1" outlineLevel="1">
      <c r="A1592" t="s">
        <v>1482</v>
      </c>
      <c r="B1592" s="275">
        <v>1504.9</v>
      </c>
      <c r="C1592" s="295"/>
      <c r="D1592" s="296">
        <v>5882.64</v>
      </c>
      <c r="E1592" s="301">
        <f t="shared" si="37"/>
        <v>7387.5400000000009</v>
      </c>
      <c r="F1592" s="9" t="s">
        <v>1483</v>
      </c>
    </row>
    <row r="1593" spans="1:6" hidden="1" outlineLevel="1">
      <c r="A1593" t="s">
        <v>1484</v>
      </c>
      <c r="B1593" s="275"/>
      <c r="C1593" s="295">
        <v>3039.12</v>
      </c>
      <c r="D1593" s="296">
        <v>40326.44</v>
      </c>
      <c r="E1593" s="301">
        <f t="shared" si="37"/>
        <v>43365.560000000005</v>
      </c>
      <c r="F1593" s="9" t="s">
        <v>1485</v>
      </c>
    </row>
    <row r="1594" spans="1:6" hidden="1" outlineLevel="1">
      <c r="A1594" t="s">
        <v>1486</v>
      </c>
      <c r="B1594" s="275"/>
      <c r="C1594" s="295">
        <v>29553.16</v>
      </c>
      <c r="D1594" s="296">
        <v>45738.46</v>
      </c>
      <c r="E1594" s="301">
        <f t="shared" si="37"/>
        <v>75291.62</v>
      </c>
      <c r="F1594" s="9" t="s">
        <v>1487</v>
      </c>
    </row>
    <row r="1595" spans="1:6" hidden="1" outlineLevel="1">
      <c r="A1595" t="s">
        <v>1488</v>
      </c>
      <c r="B1595" s="275"/>
      <c r="C1595" s="295"/>
      <c r="D1595" s="296">
        <v>63863.07</v>
      </c>
      <c r="E1595" s="301">
        <f t="shared" si="37"/>
        <v>63863.07</v>
      </c>
      <c r="F1595" s="9" t="s">
        <v>1489</v>
      </c>
    </row>
    <row r="1596" spans="1:6" hidden="1" outlineLevel="1">
      <c r="A1596" t="s">
        <v>1490</v>
      </c>
      <c r="B1596" s="275"/>
      <c r="C1596" s="295">
        <v>613672.68999999994</v>
      </c>
      <c r="D1596" s="296">
        <v>3283486.7200000002</v>
      </c>
      <c r="E1596" s="301">
        <f t="shared" si="37"/>
        <v>3897159.41</v>
      </c>
      <c r="F1596" s="9" t="s">
        <v>1491</v>
      </c>
    </row>
    <row r="1597" spans="1:6" hidden="1" outlineLevel="1">
      <c r="A1597" t="s">
        <v>1492</v>
      </c>
      <c r="B1597" s="275"/>
      <c r="C1597" s="295">
        <v>145359.23000000001</v>
      </c>
      <c r="D1597" s="296">
        <v>208459.89</v>
      </c>
      <c r="E1597" s="301">
        <f t="shared" si="37"/>
        <v>353819.12</v>
      </c>
      <c r="F1597" s="9" t="s">
        <v>1493</v>
      </c>
    </row>
    <row r="1598" spans="1:6" hidden="1" outlineLevel="1">
      <c r="A1598" t="s">
        <v>1494</v>
      </c>
      <c r="B1598" s="275"/>
      <c r="C1598" s="295">
        <v>13574.84</v>
      </c>
      <c r="D1598" s="296">
        <v>255020.33</v>
      </c>
      <c r="E1598" s="301">
        <f t="shared" ref="E1598:E1655" si="38">SUM(B1598:D1598)</f>
        <v>268595.17</v>
      </c>
      <c r="F1598" s="9" t="s">
        <v>1495</v>
      </c>
    </row>
    <row r="1599" spans="1:6" hidden="1" outlineLevel="1">
      <c r="A1599" t="s">
        <v>1496</v>
      </c>
      <c r="B1599" s="275"/>
      <c r="C1599" s="295">
        <v>28502.05</v>
      </c>
      <c r="D1599" s="296">
        <v>326344.28000000003</v>
      </c>
      <c r="E1599" s="301">
        <f t="shared" si="38"/>
        <v>354846.33</v>
      </c>
      <c r="F1599" s="9" t="s">
        <v>1497</v>
      </c>
    </row>
    <row r="1600" spans="1:6" hidden="1" outlineLevel="1">
      <c r="A1600" t="s">
        <v>1498</v>
      </c>
      <c r="B1600" s="275">
        <v>2183.6799999999998</v>
      </c>
      <c r="C1600" s="295">
        <v>2238465.73</v>
      </c>
      <c r="D1600" s="296">
        <v>13307391.57</v>
      </c>
      <c r="E1600" s="301">
        <f t="shared" si="38"/>
        <v>15548040.98</v>
      </c>
      <c r="F1600" s="9" t="s">
        <v>1499</v>
      </c>
    </row>
    <row r="1601" spans="1:6" hidden="1" outlineLevel="1">
      <c r="A1601" t="s">
        <v>1500</v>
      </c>
      <c r="B1601" s="275"/>
      <c r="C1601" s="295">
        <v>20875.68</v>
      </c>
      <c r="D1601" s="296">
        <v>85595.56</v>
      </c>
      <c r="E1601" s="301">
        <f t="shared" si="38"/>
        <v>106471.23999999999</v>
      </c>
      <c r="F1601" s="9" t="s">
        <v>1501</v>
      </c>
    </row>
    <row r="1602" spans="1:6" hidden="1" outlineLevel="1">
      <c r="A1602" t="s">
        <v>1502</v>
      </c>
      <c r="B1602" s="275"/>
      <c r="C1602" s="295">
        <v>35643.81</v>
      </c>
      <c r="D1602" s="296">
        <v>43369.24</v>
      </c>
      <c r="E1602" s="301">
        <f t="shared" si="38"/>
        <v>79013.049999999988</v>
      </c>
      <c r="F1602" s="9" t="s">
        <v>1503</v>
      </c>
    </row>
    <row r="1603" spans="1:6" hidden="1" outlineLevel="1">
      <c r="A1603" t="s">
        <v>1504</v>
      </c>
      <c r="B1603" s="275"/>
      <c r="C1603" s="295">
        <v>40828.639999999999</v>
      </c>
      <c r="D1603" s="296">
        <v>8926.4699999999993</v>
      </c>
      <c r="E1603" s="301">
        <f t="shared" si="38"/>
        <v>49755.11</v>
      </c>
      <c r="F1603" s="9" t="s">
        <v>1505</v>
      </c>
    </row>
    <row r="1604" spans="1:6" hidden="1" outlineLevel="1">
      <c r="A1604" t="s">
        <v>1506</v>
      </c>
      <c r="B1604" s="275"/>
      <c r="C1604" s="295">
        <v>42591.34</v>
      </c>
      <c r="D1604" s="296">
        <v>206940.72</v>
      </c>
      <c r="E1604" s="301">
        <f t="shared" si="38"/>
        <v>249532.06</v>
      </c>
      <c r="F1604" s="9" t="s">
        <v>1507</v>
      </c>
    </row>
    <row r="1605" spans="1:6" hidden="1" outlineLevel="1">
      <c r="A1605" t="s">
        <v>1508</v>
      </c>
      <c r="B1605" s="275"/>
      <c r="C1605" s="295">
        <v>7735.76</v>
      </c>
      <c r="D1605" s="296">
        <v>24279.72</v>
      </c>
      <c r="E1605" s="301">
        <f t="shared" si="38"/>
        <v>32015.480000000003</v>
      </c>
      <c r="F1605" s="9" t="s">
        <v>1509</v>
      </c>
    </row>
    <row r="1606" spans="1:6" hidden="1" outlineLevel="1">
      <c r="A1606" t="s">
        <v>1510</v>
      </c>
      <c r="B1606" s="275"/>
      <c r="C1606" s="295">
        <v>30498.27</v>
      </c>
      <c r="D1606" s="296">
        <v>440079.32</v>
      </c>
      <c r="E1606" s="301">
        <f t="shared" si="38"/>
        <v>470577.59</v>
      </c>
      <c r="F1606" s="9" t="s">
        <v>1511</v>
      </c>
    </row>
    <row r="1607" spans="1:6" hidden="1" outlineLevel="1">
      <c r="A1607" t="s">
        <v>1512</v>
      </c>
      <c r="B1607" s="275"/>
      <c r="C1607" s="295">
        <v>18526.66</v>
      </c>
      <c r="D1607" s="296">
        <v>21012.720000000001</v>
      </c>
      <c r="E1607" s="301">
        <f t="shared" si="38"/>
        <v>39539.380000000005</v>
      </c>
      <c r="F1607" s="9" t="s">
        <v>1513</v>
      </c>
    </row>
    <row r="1608" spans="1:6" hidden="1" outlineLevel="1">
      <c r="A1608" t="s">
        <v>1514</v>
      </c>
      <c r="B1608" s="275"/>
      <c r="C1608" s="295">
        <v>56758.14</v>
      </c>
      <c r="D1608" s="296">
        <v>77770.48</v>
      </c>
      <c r="E1608" s="301">
        <f t="shared" si="38"/>
        <v>134528.62</v>
      </c>
      <c r="F1608" s="9" t="s">
        <v>1515</v>
      </c>
    </row>
    <row r="1609" spans="1:6" hidden="1" outlineLevel="1">
      <c r="A1609" t="s">
        <v>1516</v>
      </c>
      <c r="B1609" s="275"/>
      <c r="C1609" s="295">
        <v>776259.79</v>
      </c>
      <c r="D1609" s="296">
        <v>0</v>
      </c>
      <c r="E1609" s="301">
        <f t="shared" si="38"/>
        <v>776259.79</v>
      </c>
      <c r="F1609" s="9" t="s">
        <v>1517</v>
      </c>
    </row>
    <row r="1610" spans="1:6" hidden="1" outlineLevel="1">
      <c r="A1610" t="s">
        <v>1518</v>
      </c>
      <c r="B1610" s="275"/>
      <c r="C1610" s="295">
        <v>1232.67</v>
      </c>
      <c r="D1610" s="296">
        <v>0</v>
      </c>
      <c r="E1610" s="301">
        <f t="shared" si="38"/>
        <v>1232.67</v>
      </c>
      <c r="F1610" s="9" t="s">
        <v>1519</v>
      </c>
    </row>
    <row r="1611" spans="1:6" hidden="1" outlineLevel="1">
      <c r="A1611" t="s">
        <v>1520</v>
      </c>
      <c r="B1611" s="275"/>
      <c r="C1611" s="295">
        <v>1205.94</v>
      </c>
      <c r="D1611" s="296">
        <v>0</v>
      </c>
      <c r="E1611" s="301">
        <f t="shared" si="38"/>
        <v>1205.94</v>
      </c>
      <c r="F1611" s="9" t="s">
        <v>1521</v>
      </c>
    </row>
    <row r="1612" spans="1:6" hidden="1" outlineLevel="1">
      <c r="A1612" t="s">
        <v>1522</v>
      </c>
      <c r="B1612" s="275"/>
      <c r="C1612" s="295">
        <v>157.16</v>
      </c>
      <c r="D1612" s="296">
        <v>303937.23</v>
      </c>
      <c r="E1612" s="301">
        <f t="shared" si="38"/>
        <v>304094.38999999996</v>
      </c>
      <c r="F1612" s="9" t="s">
        <v>1523</v>
      </c>
    </row>
    <row r="1613" spans="1:6" hidden="1" outlineLevel="1">
      <c r="A1613" t="s">
        <v>1524</v>
      </c>
      <c r="B1613" s="275"/>
      <c r="C1613" s="295">
        <v>31206.400000000001</v>
      </c>
      <c r="D1613" s="296">
        <v>127370.9</v>
      </c>
      <c r="E1613" s="301">
        <f t="shared" si="38"/>
        <v>158577.29999999999</v>
      </c>
      <c r="F1613" s="9" t="s">
        <v>1525</v>
      </c>
    </row>
    <row r="1614" spans="1:6" hidden="1" outlineLevel="1">
      <c r="A1614" t="s">
        <v>1526</v>
      </c>
      <c r="B1614" s="275"/>
      <c r="C1614" s="295">
        <v>12743.53</v>
      </c>
      <c r="D1614" s="296">
        <v>32000</v>
      </c>
      <c r="E1614" s="301">
        <f t="shared" si="38"/>
        <v>44743.53</v>
      </c>
      <c r="F1614" s="9" t="s">
        <v>1527</v>
      </c>
    </row>
    <row r="1615" spans="1:6" hidden="1" outlineLevel="1">
      <c r="A1615" t="s">
        <v>1528</v>
      </c>
      <c r="B1615" s="275"/>
      <c r="C1615" s="295">
        <v>807.71</v>
      </c>
      <c r="D1615" s="296">
        <v>3200.88</v>
      </c>
      <c r="E1615" s="301">
        <f t="shared" si="38"/>
        <v>4008.59</v>
      </c>
      <c r="F1615" s="9" t="s">
        <v>1529</v>
      </c>
    </row>
    <row r="1616" spans="1:6" hidden="1" outlineLevel="1">
      <c r="A1616" t="s">
        <v>1530</v>
      </c>
      <c r="B1616" s="275"/>
      <c r="C1616" s="295">
        <v>98278.82</v>
      </c>
      <c r="D1616" s="296">
        <v>80580.3</v>
      </c>
      <c r="E1616" s="301">
        <f t="shared" si="38"/>
        <v>178859.12</v>
      </c>
      <c r="F1616" s="9" t="s">
        <v>1531</v>
      </c>
    </row>
    <row r="1617" spans="1:6" hidden="1" outlineLevel="1">
      <c r="A1617" t="s">
        <v>1532</v>
      </c>
      <c r="B1617" s="275">
        <v>13416.16</v>
      </c>
      <c r="C1617" s="295">
        <v>48795.87</v>
      </c>
      <c r="D1617" s="296">
        <v>181904.95</v>
      </c>
      <c r="E1617" s="301">
        <f t="shared" si="38"/>
        <v>244116.98</v>
      </c>
      <c r="F1617" s="9" t="s">
        <v>1533</v>
      </c>
    </row>
    <row r="1618" spans="1:6" hidden="1" outlineLevel="1">
      <c r="A1618" t="s">
        <v>1534</v>
      </c>
      <c r="B1618" s="275"/>
      <c r="C1618" s="295">
        <v>99907.6</v>
      </c>
      <c r="D1618" s="296">
        <v>114984.88</v>
      </c>
      <c r="E1618" s="301">
        <f t="shared" si="38"/>
        <v>214892.48</v>
      </c>
      <c r="F1618" s="9" t="s">
        <v>1535</v>
      </c>
    </row>
    <row r="1619" spans="1:6" hidden="1" outlineLevel="1">
      <c r="A1619" t="s">
        <v>1536</v>
      </c>
      <c r="B1619" s="275"/>
      <c r="C1619" s="295">
        <v>36465.620000000003</v>
      </c>
      <c r="D1619" s="296">
        <v>609587.52</v>
      </c>
      <c r="E1619" s="301">
        <f t="shared" si="38"/>
        <v>646053.14</v>
      </c>
      <c r="F1619" s="9" t="s">
        <v>1537</v>
      </c>
    </row>
    <row r="1620" spans="1:6" hidden="1" outlineLevel="1">
      <c r="A1620" t="s">
        <v>1538</v>
      </c>
      <c r="B1620" s="275"/>
      <c r="C1620" s="295">
        <v>457612.96</v>
      </c>
      <c r="D1620" s="296">
        <v>1507902.82</v>
      </c>
      <c r="E1620" s="301">
        <f t="shared" si="38"/>
        <v>1965515.78</v>
      </c>
      <c r="F1620" s="9" t="s">
        <v>1539</v>
      </c>
    </row>
    <row r="1621" spans="1:6" hidden="1" outlineLevel="1">
      <c r="A1621" t="s">
        <v>1540</v>
      </c>
      <c r="B1621" s="275"/>
      <c r="C1621" s="295">
        <v>11170.4</v>
      </c>
      <c r="D1621" s="296">
        <v>113667.52</v>
      </c>
      <c r="E1621" s="301">
        <f t="shared" si="38"/>
        <v>124837.92</v>
      </c>
      <c r="F1621" s="9" t="s">
        <v>1541</v>
      </c>
    </row>
    <row r="1622" spans="1:6" hidden="1" outlineLevel="1">
      <c r="A1622" t="s">
        <v>1542</v>
      </c>
      <c r="B1622" s="275"/>
      <c r="C1622" s="295"/>
      <c r="D1622" s="296">
        <v>51347.17</v>
      </c>
      <c r="E1622" s="301">
        <f t="shared" si="38"/>
        <v>51347.17</v>
      </c>
      <c r="F1622" s="9" t="s">
        <v>1543</v>
      </c>
    </row>
    <row r="1623" spans="1:6" hidden="1" outlineLevel="1">
      <c r="A1623" t="s">
        <v>1544</v>
      </c>
      <c r="B1623" s="275">
        <v>2404.41</v>
      </c>
      <c r="C1623" s="295">
        <v>90425.51</v>
      </c>
      <c r="D1623" s="296">
        <v>307067.24</v>
      </c>
      <c r="E1623" s="301">
        <f t="shared" si="38"/>
        <v>399897.16</v>
      </c>
      <c r="F1623" s="9" t="s">
        <v>1545</v>
      </c>
    </row>
    <row r="1624" spans="1:6" hidden="1" outlineLevel="1">
      <c r="A1624" t="s">
        <v>1546</v>
      </c>
      <c r="B1624" s="275"/>
      <c r="C1624" s="295">
        <v>7680.2</v>
      </c>
      <c r="D1624" s="296">
        <v>5336.24</v>
      </c>
      <c r="E1624" s="301">
        <f t="shared" si="38"/>
        <v>13016.439999999999</v>
      </c>
      <c r="F1624" s="9" t="s">
        <v>1547</v>
      </c>
    </row>
    <row r="1625" spans="1:6" hidden="1" outlineLevel="1">
      <c r="A1625" t="s">
        <v>1548</v>
      </c>
      <c r="B1625" s="275"/>
      <c r="C1625" s="295">
        <v>55335.74</v>
      </c>
      <c r="D1625" s="296">
        <v>303035.68</v>
      </c>
      <c r="E1625" s="301">
        <f t="shared" si="38"/>
        <v>358371.42</v>
      </c>
      <c r="F1625" s="9" t="s">
        <v>1549</v>
      </c>
    </row>
    <row r="1626" spans="1:6" hidden="1" outlineLevel="1">
      <c r="A1626" t="s">
        <v>1550</v>
      </c>
      <c r="B1626" s="275"/>
      <c r="C1626" s="295"/>
      <c r="D1626" s="296">
        <v>408.56</v>
      </c>
      <c r="E1626" s="301">
        <f t="shared" si="38"/>
        <v>408.56</v>
      </c>
      <c r="F1626" s="9" t="s">
        <v>1551</v>
      </c>
    </row>
    <row r="1627" spans="1:6" hidden="1" outlineLevel="1">
      <c r="A1627" t="s">
        <v>1552</v>
      </c>
      <c r="B1627" s="275"/>
      <c r="C1627" s="295">
        <v>4836.92</v>
      </c>
      <c r="D1627" s="296">
        <v>13494.84</v>
      </c>
      <c r="E1627" s="301">
        <f t="shared" si="38"/>
        <v>18331.760000000002</v>
      </c>
      <c r="F1627" s="9" t="s">
        <v>1553</v>
      </c>
    </row>
    <row r="1628" spans="1:6" hidden="1" outlineLevel="1">
      <c r="A1628" t="s">
        <v>1554</v>
      </c>
      <c r="B1628" s="275"/>
      <c r="C1628" s="295">
        <v>26883.8</v>
      </c>
      <c r="D1628" s="296">
        <v>684283.79</v>
      </c>
      <c r="E1628" s="301">
        <f t="shared" si="38"/>
        <v>711167.59000000008</v>
      </c>
      <c r="F1628" s="9" t="s">
        <v>1555</v>
      </c>
    </row>
    <row r="1629" spans="1:6" hidden="1" outlineLevel="1">
      <c r="A1629" t="s">
        <v>1556</v>
      </c>
      <c r="B1629" s="275">
        <v>27376.38</v>
      </c>
      <c r="C1629" s="295">
        <v>141587.09</v>
      </c>
      <c r="D1629" s="296">
        <v>788953.78</v>
      </c>
      <c r="E1629" s="301">
        <f t="shared" si="38"/>
        <v>957917.25</v>
      </c>
      <c r="F1629" s="9" t="s">
        <v>1557</v>
      </c>
    </row>
    <row r="1630" spans="1:6" hidden="1" outlineLevel="1">
      <c r="A1630" t="s">
        <v>1558</v>
      </c>
      <c r="B1630" s="275"/>
      <c r="C1630" s="295">
        <v>3975.7</v>
      </c>
      <c r="D1630" s="296">
        <v>0</v>
      </c>
      <c r="E1630" s="301">
        <f t="shared" si="38"/>
        <v>3975.7</v>
      </c>
      <c r="F1630" s="9" t="s">
        <v>1559</v>
      </c>
    </row>
    <row r="1631" spans="1:6" hidden="1" outlineLevel="1">
      <c r="A1631" t="s">
        <v>1560</v>
      </c>
      <c r="B1631" s="275">
        <v>5796.68</v>
      </c>
      <c r="C1631" s="295">
        <v>20322.830000000002</v>
      </c>
      <c r="D1631" s="296">
        <v>263711.44</v>
      </c>
      <c r="E1631" s="301">
        <f t="shared" si="38"/>
        <v>289830.95</v>
      </c>
      <c r="F1631" s="9" t="s">
        <v>1561</v>
      </c>
    </row>
    <row r="1632" spans="1:6" hidden="1" outlineLevel="1">
      <c r="A1632" t="s">
        <v>946</v>
      </c>
      <c r="B1632" s="275"/>
      <c r="C1632" s="295">
        <v>10950.22</v>
      </c>
      <c r="D1632" s="296">
        <v>81157</v>
      </c>
      <c r="E1632" s="301">
        <f t="shared" si="38"/>
        <v>92107.22</v>
      </c>
      <c r="F1632" s="9" t="s">
        <v>947</v>
      </c>
    </row>
    <row r="1633" spans="1:6" hidden="1" outlineLevel="1">
      <c r="A1633" t="s">
        <v>1562</v>
      </c>
      <c r="B1633" s="275"/>
      <c r="C1633" s="295">
        <v>9271.5</v>
      </c>
      <c r="D1633" s="296">
        <v>136288.28</v>
      </c>
      <c r="E1633" s="301">
        <f t="shared" si="38"/>
        <v>145559.78</v>
      </c>
      <c r="F1633" s="9" t="s">
        <v>1563</v>
      </c>
    </row>
    <row r="1634" spans="1:6" hidden="1" outlineLevel="1">
      <c r="A1634" t="s">
        <v>1564</v>
      </c>
      <c r="B1634" s="275"/>
      <c r="C1634" s="295">
        <v>21642.45</v>
      </c>
      <c r="D1634" s="296">
        <v>90031.08</v>
      </c>
      <c r="E1634" s="301">
        <f t="shared" si="38"/>
        <v>111673.53</v>
      </c>
      <c r="F1634" s="9" t="s">
        <v>1565</v>
      </c>
    </row>
    <row r="1635" spans="1:6" hidden="1" outlineLevel="1">
      <c r="A1635" t="s">
        <v>1566</v>
      </c>
      <c r="B1635" s="275"/>
      <c r="C1635" s="295">
        <v>4624.03</v>
      </c>
      <c r="D1635" s="296">
        <v>77461.56</v>
      </c>
      <c r="E1635" s="301">
        <f t="shared" si="38"/>
        <v>82085.59</v>
      </c>
      <c r="F1635" s="9" t="s">
        <v>1567</v>
      </c>
    </row>
    <row r="1636" spans="1:6" hidden="1" outlineLevel="1">
      <c r="A1636" t="s">
        <v>1568</v>
      </c>
      <c r="B1636" s="275"/>
      <c r="C1636" s="295">
        <v>35462.160000000003</v>
      </c>
      <c r="D1636" s="296">
        <v>84900.84</v>
      </c>
      <c r="E1636" s="301">
        <f t="shared" si="38"/>
        <v>120363</v>
      </c>
      <c r="F1636" s="9" t="s">
        <v>1569</v>
      </c>
    </row>
    <row r="1637" spans="1:6" hidden="1" outlineLevel="1">
      <c r="A1637" t="s">
        <v>1570</v>
      </c>
      <c r="B1637" s="275"/>
      <c r="C1637" s="295">
        <v>75965.88</v>
      </c>
      <c r="D1637" s="296">
        <v>193310.76</v>
      </c>
      <c r="E1637" s="301">
        <f t="shared" si="38"/>
        <v>269276.64</v>
      </c>
      <c r="F1637" s="9" t="s">
        <v>1571</v>
      </c>
    </row>
    <row r="1638" spans="1:6" hidden="1" outlineLevel="1">
      <c r="A1638" t="s">
        <v>1572</v>
      </c>
      <c r="B1638" s="275"/>
      <c r="C1638" s="295">
        <v>112854.31</v>
      </c>
      <c r="D1638" s="296">
        <v>174538.81</v>
      </c>
      <c r="E1638" s="301">
        <f t="shared" si="38"/>
        <v>287393.12</v>
      </c>
      <c r="F1638" s="9" t="s">
        <v>1573</v>
      </c>
    </row>
    <row r="1639" spans="1:6" hidden="1" outlineLevel="1">
      <c r="A1639" t="s">
        <v>644</v>
      </c>
      <c r="B1639" s="275"/>
      <c r="C1639" s="295">
        <v>62503.9</v>
      </c>
      <c r="D1639" s="296">
        <v>338955.94</v>
      </c>
      <c r="E1639" s="301">
        <f t="shared" si="38"/>
        <v>401459.84</v>
      </c>
      <c r="F1639" s="9" t="s">
        <v>645</v>
      </c>
    </row>
    <row r="1640" spans="1:6" hidden="1" outlineLevel="1">
      <c r="A1640" t="s">
        <v>1574</v>
      </c>
      <c r="B1640" s="275"/>
      <c r="C1640" s="295">
        <v>38568.980000000003</v>
      </c>
      <c r="D1640" s="296">
        <v>270942.34000000003</v>
      </c>
      <c r="E1640" s="301">
        <f t="shared" si="38"/>
        <v>309511.32</v>
      </c>
      <c r="F1640" s="9" t="s">
        <v>1575</v>
      </c>
    </row>
    <row r="1641" spans="1:6" hidden="1" outlineLevel="1">
      <c r="A1641" t="s">
        <v>1576</v>
      </c>
      <c r="B1641" s="275"/>
      <c r="C1641" s="295">
        <v>36984.980000000003</v>
      </c>
      <c r="D1641" s="296">
        <v>153476.34</v>
      </c>
      <c r="E1641" s="301">
        <f t="shared" si="38"/>
        <v>190461.32</v>
      </c>
      <c r="F1641" s="9" t="s">
        <v>1577</v>
      </c>
    </row>
    <row r="1642" spans="1:6" hidden="1" outlineLevel="1">
      <c r="A1642" t="s">
        <v>1578</v>
      </c>
      <c r="B1642" s="275"/>
      <c r="C1642" s="295">
        <v>40036.92</v>
      </c>
      <c r="D1642" s="296">
        <v>1393870.68</v>
      </c>
      <c r="E1642" s="301">
        <f t="shared" si="38"/>
        <v>1433907.5999999999</v>
      </c>
      <c r="F1642" s="9" t="s">
        <v>1579</v>
      </c>
    </row>
    <row r="1643" spans="1:6" hidden="1" outlineLevel="1">
      <c r="A1643" t="s">
        <v>1580</v>
      </c>
      <c r="B1643" s="275"/>
      <c r="C1643" s="295">
        <v>51716.68</v>
      </c>
      <c r="D1643" s="296">
        <v>325123.34000000003</v>
      </c>
      <c r="E1643" s="301">
        <f t="shared" si="38"/>
        <v>376840.02</v>
      </c>
      <c r="F1643" s="9" t="s">
        <v>1581</v>
      </c>
    </row>
    <row r="1644" spans="1:6" hidden="1" outlineLevel="1">
      <c r="A1644" t="s">
        <v>1582</v>
      </c>
      <c r="B1644" s="275"/>
      <c r="C1644" s="295">
        <v>6119.03</v>
      </c>
      <c r="D1644" s="296">
        <v>2998.68</v>
      </c>
      <c r="E1644" s="301">
        <f t="shared" si="38"/>
        <v>9117.7099999999991</v>
      </c>
      <c r="F1644" s="9" t="s">
        <v>1583</v>
      </c>
    </row>
    <row r="1645" spans="1:6" hidden="1" outlineLevel="1">
      <c r="A1645" t="s">
        <v>1584</v>
      </c>
      <c r="B1645" s="275"/>
      <c r="C1645" s="295">
        <v>29524.32</v>
      </c>
      <c r="D1645" s="296">
        <v>56205.04</v>
      </c>
      <c r="E1645" s="301">
        <f t="shared" si="38"/>
        <v>85729.36</v>
      </c>
      <c r="F1645" s="9" t="s">
        <v>1585</v>
      </c>
    </row>
    <row r="1646" spans="1:6" hidden="1" outlineLevel="1">
      <c r="A1646" t="s">
        <v>1586</v>
      </c>
      <c r="B1646" s="275"/>
      <c r="C1646" s="295">
        <v>9132887.0299999993</v>
      </c>
      <c r="D1646" s="296">
        <v>0</v>
      </c>
      <c r="E1646" s="301">
        <f t="shared" si="38"/>
        <v>9132887.0299999993</v>
      </c>
      <c r="F1646" s="9" t="s">
        <v>1587</v>
      </c>
    </row>
    <row r="1647" spans="1:6" hidden="1" outlineLevel="1">
      <c r="A1647" t="s">
        <v>1588</v>
      </c>
      <c r="B1647" s="275"/>
      <c r="C1647" s="295">
        <v>16669.77</v>
      </c>
      <c r="D1647" s="296">
        <v>46759.65</v>
      </c>
      <c r="E1647" s="301">
        <f t="shared" si="38"/>
        <v>63429.42</v>
      </c>
      <c r="F1647" s="9" t="s">
        <v>1589</v>
      </c>
    </row>
    <row r="1648" spans="1:6" hidden="1" outlineLevel="1">
      <c r="A1648" t="s">
        <v>1590</v>
      </c>
      <c r="B1648" s="275">
        <v>414185.78</v>
      </c>
      <c r="C1648" s="295">
        <v>623054.30000000005</v>
      </c>
      <c r="D1648" s="296">
        <v>66547.28</v>
      </c>
      <c r="E1648" s="301">
        <f t="shared" si="38"/>
        <v>1103787.3600000001</v>
      </c>
      <c r="F1648" s="9" t="s">
        <v>1591</v>
      </c>
    </row>
    <row r="1649" spans="1:7" hidden="1" outlineLevel="1">
      <c r="A1649" t="s">
        <v>1592</v>
      </c>
      <c r="B1649" s="275"/>
      <c r="C1649" s="295">
        <v>6832.94</v>
      </c>
      <c r="D1649" s="296">
        <v>73302.73</v>
      </c>
      <c r="E1649" s="301">
        <f t="shared" si="38"/>
        <v>80135.67</v>
      </c>
      <c r="F1649" s="9" t="s">
        <v>1593</v>
      </c>
    </row>
    <row r="1650" spans="1:7" hidden="1" outlineLevel="1">
      <c r="A1650" t="s">
        <v>704</v>
      </c>
      <c r="B1650" s="275"/>
      <c r="C1650" s="295">
        <v>250233.55</v>
      </c>
      <c r="D1650" s="296">
        <v>71936.12</v>
      </c>
      <c r="E1650" s="301">
        <f t="shared" si="38"/>
        <v>322169.67</v>
      </c>
      <c r="F1650" s="9" t="s">
        <v>705</v>
      </c>
    </row>
    <row r="1651" spans="1:7" hidden="1" outlineLevel="1">
      <c r="A1651" t="s">
        <v>1594</v>
      </c>
      <c r="B1651" s="275"/>
      <c r="C1651" s="295">
        <v>3617.02</v>
      </c>
      <c r="D1651" s="296">
        <v>86063.84</v>
      </c>
      <c r="E1651" s="301">
        <f t="shared" si="38"/>
        <v>89680.86</v>
      </c>
      <c r="F1651" s="9" t="s">
        <v>1595</v>
      </c>
    </row>
    <row r="1652" spans="1:7" hidden="1" outlineLevel="1">
      <c r="A1652" t="s">
        <v>1596</v>
      </c>
      <c r="B1652" s="275"/>
      <c r="C1652" s="295">
        <v>219768.64</v>
      </c>
      <c r="D1652" s="296">
        <v>788252.67</v>
      </c>
      <c r="E1652" s="301">
        <f t="shared" si="38"/>
        <v>1008021.31</v>
      </c>
      <c r="F1652" s="9" t="s">
        <v>1597</v>
      </c>
    </row>
    <row r="1653" spans="1:7" hidden="1" outlineLevel="1">
      <c r="A1653" t="s">
        <v>1598</v>
      </c>
      <c r="B1653" s="275">
        <v>14943.95</v>
      </c>
      <c r="C1653" s="295">
        <v>159916.97</v>
      </c>
      <c r="D1653" s="296">
        <v>450859.06</v>
      </c>
      <c r="E1653" s="301">
        <f t="shared" si="38"/>
        <v>625719.98</v>
      </c>
      <c r="F1653" s="9" t="s">
        <v>1599</v>
      </c>
    </row>
    <row r="1654" spans="1:7" hidden="1" outlineLevel="1">
      <c r="A1654" t="s">
        <v>1600</v>
      </c>
      <c r="B1654" s="275"/>
      <c r="C1654" s="295">
        <v>39289.81</v>
      </c>
      <c r="D1654" s="296">
        <v>194203.04</v>
      </c>
      <c r="E1654" s="301">
        <f t="shared" si="38"/>
        <v>233492.85</v>
      </c>
      <c r="F1654" s="9" t="s">
        <v>1601</v>
      </c>
    </row>
    <row r="1655" spans="1:7" hidden="1" outlineLevel="1">
      <c r="A1655" t="s">
        <v>1602</v>
      </c>
      <c r="B1655" s="275"/>
      <c r="C1655" s="295">
        <v>226829.28</v>
      </c>
      <c r="D1655" s="296">
        <v>339017.77</v>
      </c>
      <c r="E1655" s="301">
        <f t="shared" si="38"/>
        <v>565847.05000000005</v>
      </c>
      <c r="F1655" s="9" t="s">
        <v>1603</v>
      </c>
    </row>
    <row r="1656" spans="1:7" ht="13.5" collapsed="1" thickBot="1">
      <c r="A1656" s="22" t="s">
        <v>1604</v>
      </c>
      <c r="B1656" s="302">
        <f>B1532+B1195+B995+B835</f>
        <v>5108408.08</v>
      </c>
      <c r="C1656" s="303">
        <f>C1532+C1195+C995+C835</f>
        <v>88241864.320000008</v>
      </c>
      <c r="D1656" s="303">
        <f>D1532+D1195+D995+D835</f>
        <v>675816163.5200001</v>
      </c>
      <c r="E1656" s="304">
        <f>E1532+E1195+E995+E835</f>
        <v>769166435.92000008</v>
      </c>
      <c r="F1656" s="156"/>
    </row>
    <row r="1657" spans="1:7">
      <c r="A1657" s="171" t="s">
        <v>1605</v>
      </c>
      <c r="B1657" s="185">
        <f>B1656/$E1656</f>
        <v>6.6414859534137533E-3</v>
      </c>
      <c r="C1657" s="185">
        <f>C1656/$E1656</f>
        <v>0.114724018364704</v>
      </c>
      <c r="D1657" s="185">
        <f>D1656/$E1656</f>
        <v>0.87863449568188234</v>
      </c>
      <c r="E1657" s="186">
        <f>SUM(B1657:D1657)</f>
        <v>1</v>
      </c>
      <c r="F1657" s="156"/>
    </row>
    <row r="1658" spans="1:7">
      <c r="B1658" s="146"/>
      <c r="C1658" s="146"/>
      <c r="D1658" s="146"/>
      <c r="E1658" s="467"/>
      <c r="F1658" s="156"/>
      <c r="G1658" s="5"/>
    </row>
    <row r="1659" spans="1:7">
      <c r="C1659" s="137"/>
      <c r="D1659" s="137"/>
      <c r="F1659" s="156"/>
    </row>
    <row r="1660" spans="1:7" ht="27" customHeight="1">
      <c r="B1660" s="145"/>
      <c r="C1660" s="145"/>
      <c r="D1660" s="145"/>
      <c r="E1660" s="468"/>
      <c r="F1660" s="156"/>
    </row>
    <row r="1661" spans="1:7">
      <c r="F1661" s="156"/>
    </row>
    <row r="1662" spans="1:7">
      <c r="F1662" s="156"/>
    </row>
    <row r="1663" spans="1:7">
      <c r="F1663" s="156"/>
    </row>
    <row r="1664" spans="1:7">
      <c r="C1664" s="135"/>
      <c r="D1664" s="175"/>
      <c r="F1664" s="156"/>
    </row>
    <row r="1665" spans="3:6">
      <c r="C1665" s="135"/>
      <c r="F1665" s="156"/>
    </row>
    <row r="1666" spans="3:6">
      <c r="D1666" s="175"/>
      <c r="F1666" s="156"/>
    </row>
    <row r="1667" spans="3:6">
      <c r="F1667" s="156"/>
    </row>
    <row r="1668" spans="3:6">
      <c r="F1668" s="156"/>
    </row>
    <row r="1669" spans="3:6">
      <c r="F1669" s="156"/>
    </row>
    <row r="1670" spans="3:6">
      <c r="F1670" s="156"/>
    </row>
    <row r="1671" spans="3:6">
      <c r="F1671" s="156"/>
    </row>
    <row r="1672" spans="3:6">
      <c r="F1672" s="156"/>
    </row>
    <row r="1673" spans="3:6">
      <c r="F1673" s="156"/>
    </row>
    <row r="1674" spans="3:6">
      <c r="F1674" s="156"/>
    </row>
    <row r="1675" spans="3:6">
      <c r="F1675" s="156"/>
    </row>
    <row r="1676" spans="3:6">
      <c r="F1676" s="156"/>
    </row>
    <row r="1677" spans="3:6">
      <c r="F1677" s="156"/>
    </row>
    <row r="1678" spans="3:6">
      <c r="F1678" s="156"/>
    </row>
    <row r="1679" spans="3:6">
      <c r="F1679" s="156"/>
    </row>
    <row r="1680" spans="3:6">
      <c r="F1680" s="156"/>
    </row>
    <row r="1681" spans="6:6">
      <c r="F1681" s="156"/>
    </row>
    <row r="1682" spans="6:6">
      <c r="F1682" s="156"/>
    </row>
    <row r="1683" spans="6:6">
      <c r="F1683" s="156"/>
    </row>
    <row r="1684" spans="6:6">
      <c r="F1684" s="156"/>
    </row>
    <row r="1685" spans="6:6">
      <c r="F1685" s="156"/>
    </row>
    <row r="1686" spans="6:6">
      <c r="F1686" s="156"/>
    </row>
    <row r="1687" spans="6:6">
      <c r="F1687" s="156"/>
    </row>
    <row r="1688" spans="6:6">
      <c r="F1688" s="156"/>
    </row>
    <row r="1689" spans="6:6">
      <c r="F1689" s="156"/>
    </row>
    <row r="1690" spans="6:6">
      <c r="F1690" s="156"/>
    </row>
    <row r="1691" spans="6:6">
      <c r="F1691" s="156"/>
    </row>
    <row r="1692" spans="6:6">
      <c r="F1692" s="156"/>
    </row>
    <row r="1693" spans="6:6">
      <c r="F1693" s="156"/>
    </row>
    <row r="1694" spans="6:6">
      <c r="F1694" s="156"/>
    </row>
    <row r="1695" spans="6:6">
      <c r="F1695" s="156"/>
    </row>
    <row r="1696" spans="6:6">
      <c r="F1696" s="156"/>
    </row>
    <row r="1697" spans="6:6">
      <c r="F1697" s="156"/>
    </row>
    <row r="1698" spans="6:6">
      <c r="F1698" s="156"/>
    </row>
    <row r="1699" spans="6:6">
      <c r="F1699" s="156"/>
    </row>
    <row r="1700" spans="6:6">
      <c r="F1700" s="156"/>
    </row>
    <row r="1701" spans="6:6">
      <c r="F1701" s="156"/>
    </row>
    <row r="1702" spans="6:6">
      <c r="F1702" s="156"/>
    </row>
    <row r="1703" spans="6:6">
      <c r="F1703" s="156"/>
    </row>
    <row r="1704" spans="6:6">
      <c r="F1704" s="156"/>
    </row>
  </sheetData>
  <sortState xmlns:xlrd2="http://schemas.microsoft.com/office/spreadsheetml/2017/richdata2" ref="A996:F1194">
    <sortCondition ref="A996:A1194"/>
  </sortState>
  <pageMargins left="0.23622047244094491" right="0.23622047244094491" top="0.78740157480314965" bottom="0.74803149606299213" header="0.31496062992125984" footer="0.31496062992125984"/>
  <pageSetup paperSize="9" scale="61" orientation="landscape" r:id="rId1"/>
  <headerFooter scaleWithDoc="0">
    <oddHeader>&amp;L&amp;G</oddHeader>
    <oddFooter>&amp;R&amp;UAnlage 1a&amp;U
Seite &amp;P</oddFooter>
  </headerFooter>
  <ignoredErrors>
    <ignoredError sqref="E1656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/>
  <dimension ref="A1:I163"/>
  <sheetViews>
    <sheetView showGridLines="0" showRuler="0" view="pageLayout" zoomScaleNormal="110" workbookViewId="0">
      <selection activeCell="D3" sqref="D3"/>
    </sheetView>
  </sheetViews>
  <sheetFormatPr baseColWidth="10" defaultColWidth="8.140625" defaultRowHeight="12.75" outlineLevelRow="1"/>
  <cols>
    <col min="1" max="1" width="30" customWidth="1"/>
    <col min="2" max="4" width="35.85546875" customWidth="1"/>
    <col min="7" max="7" width="12" customWidth="1"/>
    <col min="9" max="9" width="10.42578125" bestFit="1" customWidth="1"/>
  </cols>
  <sheetData>
    <row r="1" spans="1:9">
      <c r="A1" s="14" t="str">
        <f>'Anlage 1a_Zuschlagszahlungen'!A2</f>
        <v>Förderwirksame KWK-Strommengen und Zuschlagszahlungen für das Kalenderjahr 2023 auf Basis der Prüfungsvermerke der ÜNB:</v>
      </c>
      <c r="D1" s="35"/>
      <c r="G1" s="35"/>
      <c r="I1" s="25"/>
    </row>
    <row r="3" spans="1:9">
      <c r="A3" s="14" t="s">
        <v>1608</v>
      </c>
      <c r="D3" s="35">
        <f>'Anlage 1a_Zuschlagszahlungen'!E2</f>
        <v>45551</v>
      </c>
    </row>
    <row r="4" spans="1:9">
      <c r="A4" s="55" t="s">
        <v>1609</v>
      </c>
    </row>
    <row r="5" spans="1:9" ht="13.5" thickBot="1">
      <c r="A5" s="55"/>
    </row>
    <row r="6" spans="1:9">
      <c r="A6" s="55"/>
      <c r="B6" s="127" t="s">
        <v>1610</v>
      </c>
      <c r="C6" s="66" t="s">
        <v>1611</v>
      </c>
      <c r="D6" s="129" t="s">
        <v>1612</v>
      </c>
    </row>
    <row r="7" spans="1:9" ht="94.5" customHeight="1">
      <c r="B7" s="94" t="s">
        <v>1613</v>
      </c>
      <c r="C7" s="95" t="s">
        <v>1614</v>
      </c>
      <c r="D7" s="130" t="s">
        <v>1615</v>
      </c>
    </row>
    <row r="8" spans="1:9">
      <c r="A8" s="64" t="s">
        <v>6</v>
      </c>
      <c r="B8" s="260">
        <f>SUM(B9:B31)</f>
        <v>-591839.52000000014</v>
      </c>
      <c r="C8" s="261">
        <f>SUM(C9:C31)</f>
        <v>-21391.599999999999</v>
      </c>
      <c r="D8" s="262">
        <f>SUM(D9:D31)</f>
        <v>13088700</v>
      </c>
      <c r="E8" s="28"/>
      <c r="F8" s="28"/>
      <c r="G8" s="28"/>
      <c r="H8" s="28"/>
      <c r="I8" s="28"/>
    </row>
    <row r="9" spans="1:9" hidden="1" outlineLevel="1">
      <c r="A9" s="65" t="s">
        <v>27</v>
      </c>
      <c r="B9" s="263">
        <v>-251.36</v>
      </c>
      <c r="C9" s="264">
        <v>0</v>
      </c>
      <c r="D9" s="265">
        <v>0</v>
      </c>
      <c r="E9" s="28" t="s">
        <v>28</v>
      </c>
      <c r="F9" s="28"/>
      <c r="G9" s="28"/>
      <c r="H9" s="28"/>
      <c r="I9" s="28"/>
    </row>
    <row r="10" spans="1:9" hidden="1" outlineLevel="1">
      <c r="A10" s="65" t="s">
        <v>35</v>
      </c>
      <c r="B10" s="263">
        <v>-539600.52</v>
      </c>
      <c r="C10" s="264">
        <v>-2191.6</v>
      </c>
      <c r="D10" s="265">
        <v>0</v>
      </c>
      <c r="E10" s="28" t="s">
        <v>36</v>
      </c>
      <c r="F10" s="28"/>
      <c r="G10" s="28"/>
      <c r="H10" s="28"/>
      <c r="I10" s="28"/>
    </row>
    <row r="11" spans="1:9" hidden="1" outlineLevel="1">
      <c r="A11" s="93" t="s">
        <v>37</v>
      </c>
      <c r="B11" s="266">
        <v>-50.910000000000004</v>
      </c>
      <c r="C11" s="267">
        <v>0</v>
      </c>
      <c r="D11" s="268">
        <v>13088700</v>
      </c>
      <c r="E11" s="28" t="s">
        <v>38</v>
      </c>
      <c r="F11" s="28"/>
      <c r="G11" s="28"/>
      <c r="H11" s="28"/>
      <c r="I11" s="28"/>
    </row>
    <row r="12" spans="1:9" hidden="1" outlineLevel="1">
      <c r="A12" s="93" t="s">
        <v>49</v>
      </c>
      <c r="B12" s="266">
        <v>-668.68</v>
      </c>
      <c r="C12" s="267">
        <v>0</v>
      </c>
      <c r="D12" s="268">
        <v>0</v>
      </c>
      <c r="E12" s="28" t="s">
        <v>50</v>
      </c>
      <c r="F12" s="28"/>
      <c r="G12" s="28"/>
      <c r="H12" s="28"/>
      <c r="I12" s="28"/>
    </row>
    <row r="13" spans="1:9" hidden="1" outlineLevel="1">
      <c r="A13" s="93" t="s">
        <v>67</v>
      </c>
      <c r="B13" s="266">
        <v>-4929.26</v>
      </c>
      <c r="C13" s="267">
        <v>0</v>
      </c>
      <c r="D13" s="268">
        <v>0</v>
      </c>
      <c r="E13" s="28" t="s">
        <v>68</v>
      </c>
      <c r="F13" s="28"/>
      <c r="G13" s="28"/>
      <c r="H13" s="28"/>
      <c r="I13" s="28"/>
    </row>
    <row r="14" spans="1:9" hidden="1" outlineLevel="1">
      <c r="A14" s="93" t="s">
        <v>87</v>
      </c>
      <c r="B14" s="266">
        <v>-3012.97</v>
      </c>
      <c r="C14" s="267">
        <v>0</v>
      </c>
      <c r="D14" s="268">
        <v>0</v>
      </c>
      <c r="E14" s="28" t="s">
        <v>74</v>
      </c>
      <c r="F14" s="28"/>
      <c r="G14" s="28"/>
      <c r="H14" s="28"/>
      <c r="I14" s="28"/>
    </row>
    <row r="15" spans="1:9" hidden="1" outlineLevel="1">
      <c r="A15" s="65" t="s">
        <v>89</v>
      </c>
      <c r="B15" s="263">
        <v>-0.69</v>
      </c>
      <c r="C15" s="264">
        <v>0</v>
      </c>
      <c r="D15" s="265">
        <v>0</v>
      </c>
      <c r="E15" s="28" t="s">
        <v>88</v>
      </c>
      <c r="F15" s="28"/>
      <c r="G15" s="28"/>
      <c r="H15" s="28"/>
      <c r="I15" s="28"/>
    </row>
    <row r="16" spans="1:9" hidden="1" outlineLevel="1">
      <c r="A16" s="65" t="s">
        <v>103</v>
      </c>
      <c r="B16" s="263">
        <v>-1227.17</v>
      </c>
      <c r="C16" s="264">
        <v>0</v>
      </c>
      <c r="D16" s="265">
        <v>0</v>
      </c>
      <c r="E16" s="28" t="s">
        <v>90</v>
      </c>
      <c r="F16" s="28"/>
      <c r="G16" s="28"/>
      <c r="H16" s="28"/>
      <c r="I16" s="28"/>
    </row>
    <row r="17" spans="1:9" hidden="1" outlineLevel="1">
      <c r="A17" s="93" t="s">
        <v>117</v>
      </c>
      <c r="B17" s="266">
        <v>-4030.38</v>
      </c>
      <c r="C17" s="267">
        <v>0</v>
      </c>
      <c r="D17" s="268">
        <v>0</v>
      </c>
      <c r="E17" s="28" t="s">
        <v>104</v>
      </c>
      <c r="F17" s="28"/>
      <c r="G17" s="28"/>
      <c r="H17" s="28"/>
      <c r="I17" s="28"/>
    </row>
    <row r="18" spans="1:9" hidden="1" outlineLevel="1">
      <c r="A18" s="93" t="s">
        <v>119</v>
      </c>
      <c r="B18" s="266">
        <v>-206.4</v>
      </c>
      <c r="C18" s="267">
        <v>0</v>
      </c>
      <c r="D18" s="268">
        <v>0</v>
      </c>
      <c r="E18" s="28" t="s">
        <v>118</v>
      </c>
      <c r="F18" s="28"/>
      <c r="G18" s="28"/>
      <c r="H18" s="28"/>
      <c r="I18" s="28"/>
    </row>
    <row r="19" spans="1:9" hidden="1" outlineLevel="1">
      <c r="A19" s="93" t="s">
        <v>141</v>
      </c>
      <c r="B19" s="266">
        <v>-27405.119999999999</v>
      </c>
      <c r="C19" s="267">
        <v>0</v>
      </c>
      <c r="D19" s="268">
        <v>0</v>
      </c>
      <c r="E19" s="28" t="s">
        <v>120</v>
      </c>
      <c r="F19" s="28"/>
      <c r="G19" s="28"/>
      <c r="H19" s="28"/>
      <c r="I19" s="28"/>
    </row>
    <row r="20" spans="1:9" hidden="1" outlineLevel="1">
      <c r="A20" s="93" t="s">
        <v>155</v>
      </c>
      <c r="B20" s="266">
        <v>-96.42</v>
      </c>
      <c r="C20" s="267">
        <v>0</v>
      </c>
      <c r="D20" s="268">
        <v>0</v>
      </c>
      <c r="E20" s="28" t="s">
        <v>142</v>
      </c>
      <c r="F20" s="28"/>
      <c r="G20" s="28"/>
      <c r="H20" s="28"/>
      <c r="I20" s="28"/>
    </row>
    <row r="21" spans="1:9" hidden="1" outlineLevel="1">
      <c r="A21" s="93" t="s">
        <v>189</v>
      </c>
      <c r="B21" s="266">
        <v>-438.36</v>
      </c>
      <c r="C21" s="267">
        <v>0</v>
      </c>
      <c r="D21" s="268">
        <v>0</v>
      </c>
      <c r="E21" s="28" t="s">
        <v>150</v>
      </c>
      <c r="F21" s="28"/>
      <c r="G21" s="28"/>
      <c r="H21" s="28"/>
      <c r="I21" s="28"/>
    </row>
    <row r="22" spans="1:9" hidden="1" outlineLevel="1">
      <c r="A22" s="93" t="s">
        <v>215</v>
      </c>
      <c r="B22" s="266">
        <v>-260.43</v>
      </c>
      <c r="C22" s="267">
        <v>0</v>
      </c>
      <c r="D22" s="268">
        <v>0</v>
      </c>
      <c r="E22" s="28" t="s">
        <v>156</v>
      </c>
      <c r="F22" s="28"/>
      <c r="G22" s="28"/>
      <c r="H22" s="28"/>
      <c r="I22" s="28"/>
    </row>
    <row r="23" spans="1:9" hidden="1" outlineLevel="1">
      <c r="A23" s="93" t="s">
        <v>231</v>
      </c>
      <c r="B23" s="266">
        <v>-180.98</v>
      </c>
      <c r="C23" s="267">
        <v>0</v>
      </c>
      <c r="D23" s="268">
        <v>0</v>
      </c>
      <c r="E23" s="28" t="s">
        <v>190</v>
      </c>
      <c r="F23" s="28"/>
      <c r="G23" s="28"/>
      <c r="H23" s="28"/>
      <c r="I23" s="28"/>
    </row>
    <row r="24" spans="1:9" hidden="1" outlineLevel="1">
      <c r="A24" s="93" t="s">
        <v>233</v>
      </c>
      <c r="B24" s="266">
        <v>-1305.68</v>
      </c>
      <c r="C24" s="267">
        <v>0</v>
      </c>
      <c r="D24" s="268">
        <v>0</v>
      </c>
      <c r="E24" s="28" t="s">
        <v>216</v>
      </c>
      <c r="F24" s="28"/>
      <c r="G24" s="28"/>
      <c r="H24" s="28"/>
      <c r="I24" s="28"/>
    </row>
    <row r="25" spans="1:9" hidden="1" outlineLevel="1">
      <c r="A25" s="93" t="s">
        <v>237</v>
      </c>
      <c r="B25" s="266">
        <v>-339.34</v>
      </c>
      <c r="C25" s="267">
        <v>0</v>
      </c>
      <c r="D25" s="268">
        <v>0</v>
      </c>
      <c r="E25" s="28" t="s">
        <v>222</v>
      </c>
      <c r="F25" s="28"/>
      <c r="G25" s="28"/>
      <c r="H25" s="28"/>
      <c r="I25" s="28"/>
    </row>
    <row r="26" spans="1:9" hidden="1" outlineLevel="1">
      <c r="A26" s="93" t="s">
        <v>265</v>
      </c>
      <c r="B26" s="266">
        <v>-900.21</v>
      </c>
      <c r="C26" s="267">
        <v>0</v>
      </c>
      <c r="D26" s="268">
        <v>0</v>
      </c>
      <c r="E26" s="28" t="s">
        <v>232</v>
      </c>
      <c r="F26" s="28"/>
      <c r="G26" s="28"/>
      <c r="H26" s="28"/>
      <c r="I26" s="28"/>
    </row>
    <row r="27" spans="1:9" hidden="1" outlineLevel="1">
      <c r="A27" s="93" t="s">
        <v>273</v>
      </c>
      <c r="B27" s="266">
        <v>-5865.3399999999983</v>
      </c>
      <c r="C27" s="267">
        <v>0</v>
      </c>
      <c r="D27" s="268">
        <v>0</v>
      </c>
      <c r="E27" s="28" t="s">
        <v>234</v>
      </c>
      <c r="F27" s="28"/>
      <c r="G27" s="28"/>
      <c r="H27" s="28"/>
      <c r="I27" s="28"/>
    </row>
    <row r="28" spans="1:9" hidden="1" outlineLevel="1">
      <c r="A28" s="93" t="s">
        <v>279</v>
      </c>
      <c r="B28" s="266">
        <v>-13.06</v>
      </c>
      <c r="C28" s="267">
        <v>-13200</v>
      </c>
      <c r="D28" s="268">
        <v>0</v>
      </c>
      <c r="E28" s="28" t="s">
        <v>238</v>
      </c>
      <c r="F28" s="28"/>
      <c r="G28" s="28"/>
      <c r="H28" s="28"/>
      <c r="I28" s="28"/>
    </row>
    <row r="29" spans="1:9" hidden="1" outlineLevel="1">
      <c r="A29" s="93" t="s">
        <v>283</v>
      </c>
      <c r="B29" s="266">
        <v>-954.66</v>
      </c>
      <c r="C29" s="267">
        <v>0</v>
      </c>
      <c r="D29" s="268">
        <v>0</v>
      </c>
      <c r="E29" s="28" t="s">
        <v>266</v>
      </c>
      <c r="F29" s="28"/>
      <c r="G29" s="28"/>
      <c r="H29" s="28"/>
      <c r="I29" s="28"/>
    </row>
    <row r="30" spans="1:9" hidden="1" outlineLevel="1">
      <c r="A30" s="93" t="s">
        <v>309</v>
      </c>
      <c r="B30" s="266">
        <v>0</v>
      </c>
      <c r="C30" s="267">
        <v>-6000</v>
      </c>
      <c r="D30" s="268">
        <v>0</v>
      </c>
      <c r="E30" s="28" t="s">
        <v>274</v>
      </c>
      <c r="F30" s="28"/>
      <c r="G30" s="28"/>
      <c r="H30" s="28"/>
      <c r="I30" s="28"/>
    </row>
    <row r="31" spans="1:9" hidden="1" outlineLevel="1">
      <c r="A31" s="93" t="s">
        <v>321</v>
      </c>
      <c r="B31" s="266">
        <v>-101.58</v>
      </c>
      <c r="C31" s="267">
        <v>0</v>
      </c>
      <c r="D31" s="268">
        <v>0</v>
      </c>
      <c r="E31" s="28" t="s">
        <v>280</v>
      </c>
      <c r="F31" s="28"/>
      <c r="G31" s="28"/>
      <c r="H31" s="28"/>
      <c r="I31" s="28"/>
    </row>
    <row r="32" spans="1:9" collapsed="1">
      <c r="A32" s="93" t="s">
        <v>325</v>
      </c>
      <c r="B32" s="269">
        <f>SUM(B33:B67)</f>
        <v>-772855.44000000018</v>
      </c>
      <c r="C32" s="270">
        <f>SUM(C33:C67)</f>
        <v>-35242.44</v>
      </c>
      <c r="D32" s="271">
        <f t="shared" ref="D32" si="0">SUM(D33:D67)</f>
        <v>0</v>
      </c>
      <c r="E32" s="28"/>
      <c r="F32" s="28"/>
      <c r="G32" s="28"/>
      <c r="H32" s="28"/>
      <c r="I32" s="28"/>
    </row>
    <row r="33" spans="1:9" hidden="1" outlineLevel="1">
      <c r="A33" s="93" t="s">
        <v>332</v>
      </c>
      <c r="B33" s="266">
        <v>-9.44</v>
      </c>
      <c r="C33" s="267"/>
      <c r="D33" s="268"/>
      <c r="E33" s="128" t="s">
        <v>333</v>
      </c>
      <c r="F33" s="28"/>
      <c r="G33" s="28"/>
      <c r="H33" s="28"/>
      <c r="I33" s="28"/>
    </row>
    <row r="34" spans="1:9" hidden="1" outlineLevel="1">
      <c r="A34" s="93" t="s">
        <v>340</v>
      </c>
      <c r="B34" s="266">
        <v>-408629.91000000003</v>
      </c>
      <c r="C34" s="267"/>
      <c r="D34" s="268"/>
      <c r="E34" s="128" t="s">
        <v>341</v>
      </c>
      <c r="F34" s="28"/>
      <c r="G34" s="28"/>
      <c r="H34" s="28"/>
      <c r="I34" s="28"/>
    </row>
    <row r="35" spans="1:9" hidden="1" outlineLevel="1">
      <c r="A35" s="93" t="s">
        <v>346</v>
      </c>
      <c r="B35" s="266">
        <v>-254.25</v>
      </c>
      <c r="C35" s="267"/>
      <c r="D35" s="268"/>
      <c r="E35" s="128" t="s">
        <v>347</v>
      </c>
      <c r="F35" s="28"/>
      <c r="G35" s="28"/>
      <c r="H35" s="28"/>
      <c r="I35" s="28"/>
    </row>
    <row r="36" spans="1:9" hidden="1" outlineLevel="1">
      <c r="A36" s="93" t="s">
        <v>356</v>
      </c>
      <c r="B36" s="266">
        <v>-39775.4</v>
      </c>
      <c r="C36" s="267"/>
      <c r="D36" s="268"/>
      <c r="E36" s="128" t="s">
        <v>357</v>
      </c>
      <c r="F36" s="28"/>
      <c r="G36" s="28"/>
      <c r="H36" s="28"/>
      <c r="I36" s="28"/>
    </row>
    <row r="37" spans="1:9" hidden="1" outlineLevel="1">
      <c r="A37" s="93" t="s">
        <v>366</v>
      </c>
      <c r="B37" s="266">
        <v>0</v>
      </c>
      <c r="C37" s="267">
        <v>-600</v>
      </c>
      <c r="D37" s="268"/>
      <c r="E37" s="128" t="s">
        <v>367</v>
      </c>
      <c r="F37" s="28"/>
      <c r="G37" s="28"/>
      <c r="H37" s="28"/>
      <c r="I37" s="28"/>
    </row>
    <row r="38" spans="1:9" hidden="1" outlineLevel="1">
      <c r="A38" s="93" t="s">
        <v>382</v>
      </c>
      <c r="B38" s="266">
        <v>-1.21</v>
      </c>
      <c r="C38" s="267"/>
      <c r="D38" s="268"/>
      <c r="E38" s="128" t="s">
        <v>383</v>
      </c>
      <c r="F38" s="28"/>
      <c r="G38" s="28"/>
      <c r="H38" s="28"/>
      <c r="I38" s="28"/>
    </row>
    <row r="39" spans="1:9" hidden="1" outlineLevel="1">
      <c r="A39" s="93" t="s">
        <v>384</v>
      </c>
      <c r="B39" s="266">
        <v>-7361.49</v>
      </c>
      <c r="C39" s="267">
        <v>-28542.44</v>
      </c>
      <c r="D39" s="268"/>
      <c r="E39" s="128" t="s">
        <v>385</v>
      </c>
      <c r="F39" s="28"/>
      <c r="G39" s="28"/>
      <c r="H39" s="28"/>
      <c r="I39" s="28"/>
    </row>
    <row r="40" spans="1:9" hidden="1" outlineLevel="1">
      <c r="A40" s="93" t="s">
        <v>392</v>
      </c>
      <c r="B40" s="266">
        <v>-2934.58</v>
      </c>
      <c r="C40" s="267"/>
      <c r="D40" s="268"/>
      <c r="E40" s="128" t="s">
        <v>393</v>
      </c>
      <c r="F40" s="28"/>
      <c r="G40" s="28"/>
      <c r="H40" s="28"/>
      <c r="I40" s="28"/>
    </row>
    <row r="41" spans="1:9" hidden="1" outlineLevel="1">
      <c r="A41" s="93" t="s">
        <v>398</v>
      </c>
      <c r="B41" s="266">
        <v>-1461.61</v>
      </c>
      <c r="C41" s="267"/>
      <c r="D41" s="268"/>
      <c r="E41" s="128" t="s">
        <v>399</v>
      </c>
      <c r="F41" s="28"/>
      <c r="G41" s="28"/>
      <c r="H41" s="28"/>
      <c r="I41" s="28"/>
    </row>
    <row r="42" spans="1:9" hidden="1" outlineLevel="1">
      <c r="A42" s="93" t="s">
        <v>408</v>
      </c>
      <c r="B42" s="266">
        <v>-18910.060000000001</v>
      </c>
      <c r="C42" s="267"/>
      <c r="D42" s="268"/>
      <c r="E42" s="128" t="s">
        <v>409</v>
      </c>
      <c r="F42" s="28"/>
      <c r="G42" s="28"/>
      <c r="H42" s="28"/>
      <c r="I42" s="28"/>
    </row>
    <row r="43" spans="1:9" hidden="1" outlineLevel="1">
      <c r="A43" s="93" t="s">
        <v>416</v>
      </c>
      <c r="B43" s="266">
        <v>-2031.11</v>
      </c>
      <c r="C43" s="267"/>
      <c r="D43" s="268"/>
      <c r="E43" s="128" t="s">
        <v>417</v>
      </c>
      <c r="F43" s="28"/>
      <c r="G43" s="28"/>
      <c r="H43" s="28"/>
      <c r="I43" s="28"/>
    </row>
    <row r="44" spans="1:9" hidden="1" outlineLevel="1">
      <c r="A44" s="93" t="s">
        <v>418</v>
      </c>
      <c r="B44" s="266">
        <v>-24.32</v>
      </c>
      <c r="C44" s="267"/>
      <c r="D44" s="268"/>
      <c r="E44" s="128" t="s">
        <v>419</v>
      </c>
      <c r="F44" s="28"/>
      <c r="G44" s="28"/>
      <c r="H44" s="28"/>
      <c r="I44" s="28"/>
    </row>
    <row r="45" spans="1:9" hidden="1" outlineLevel="1">
      <c r="A45" s="93" t="s">
        <v>422</v>
      </c>
      <c r="B45" s="266">
        <v>-26.16</v>
      </c>
      <c r="C45" s="267"/>
      <c r="D45" s="268"/>
      <c r="E45" s="128" t="s">
        <v>423</v>
      </c>
      <c r="F45" s="28"/>
      <c r="G45" s="28"/>
      <c r="H45" s="28"/>
      <c r="I45" s="28"/>
    </row>
    <row r="46" spans="1:9" hidden="1" outlineLevel="1">
      <c r="A46" s="93" t="s">
        <v>448</v>
      </c>
      <c r="B46" s="266">
        <v>-214.05</v>
      </c>
      <c r="C46" s="267"/>
      <c r="D46" s="268"/>
      <c r="E46" s="128" t="s">
        <v>449</v>
      </c>
      <c r="F46" s="28"/>
      <c r="G46" s="28"/>
      <c r="H46" s="28"/>
      <c r="I46" s="28"/>
    </row>
    <row r="47" spans="1:9" hidden="1" outlineLevel="1">
      <c r="A47" s="93" t="s">
        <v>456</v>
      </c>
      <c r="B47" s="266">
        <v>-1557.81</v>
      </c>
      <c r="C47" s="267"/>
      <c r="D47" s="268"/>
      <c r="E47" s="128" t="s">
        <v>457</v>
      </c>
      <c r="F47" s="28"/>
      <c r="G47" s="28"/>
      <c r="H47" s="28"/>
      <c r="I47" s="28"/>
    </row>
    <row r="48" spans="1:9" hidden="1" outlineLevel="1">
      <c r="A48" s="93" t="s">
        <v>478</v>
      </c>
      <c r="B48" s="266">
        <v>-42.94</v>
      </c>
      <c r="C48" s="267"/>
      <c r="D48" s="268"/>
      <c r="E48" s="128" t="s">
        <v>479</v>
      </c>
      <c r="F48" s="28"/>
      <c r="G48" s="28"/>
      <c r="H48" s="28"/>
      <c r="I48" s="28"/>
    </row>
    <row r="49" spans="1:9" hidden="1" outlineLevel="1">
      <c r="A49" s="93" t="s">
        <v>482</v>
      </c>
      <c r="B49" s="266">
        <v>-24.8</v>
      </c>
      <c r="C49" s="267"/>
      <c r="D49" s="268"/>
      <c r="E49" s="128" t="s">
        <v>483</v>
      </c>
      <c r="F49" s="28"/>
      <c r="G49" s="28"/>
      <c r="H49" s="28"/>
      <c r="I49" s="28"/>
    </row>
    <row r="50" spans="1:9" hidden="1" outlineLevel="1">
      <c r="A50" s="93" t="s">
        <v>484</v>
      </c>
      <c r="B50" s="266">
        <v>-96.74</v>
      </c>
      <c r="C50" s="267"/>
      <c r="D50" s="268"/>
      <c r="E50" s="128" t="s">
        <v>485</v>
      </c>
      <c r="F50" s="28"/>
      <c r="G50" s="28"/>
      <c r="H50" s="28"/>
      <c r="I50" s="28"/>
    </row>
    <row r="51" spans="1:9" hidden="1" outlineLevel="1">
      <c r="A51" s="93" t="s">
        <v>488</v>
      </c>
      <c r="B51" s="266">
        <v>-24.32</v>
      </c>
      <c r="C51" s="267"/>
      <c r="D51" s="268"/>
      <c r="E51" s="128" t="s">
        <v>489</v>
      </c>
      <c r="F51" s="28"/>
      <c r="G51" s="28"/>
      <c r="H51" s="28"/>
      <c r="I51" s="28"/>
    </row>
    <row r="52" spans="1:9" hidden="1" outlineLevel="1">
      <c r="A52" s="93" t="s">
        <v>498</v>
      </c>
      <c r="B52" s="266">
        <v>-17.170000000000002</v>
      </c>
      <c r="C52" s="267"/>
      <c r="D52" s="268"/>
      <c r="E52" s="128" t="s">
        <v>499</v>
      </c>
      <c r="F52" s="28"/>
      <c r="G52" s="28"/>
      <c r="H52" s="28"/>
      <c r="I52" s="28"/>
    </row>
    <row r="53" spans="1:9" hidden="1" outlineLevel="1">
      <c r="A53" s="93" t="s">
        <v>508</v>
      </c>
      <c r="B53" s="266">
        <v>-463.86</v>
      </c>
      <c r="C53" s="267"/>
      <c r="D53" s="268"/>
      <c r="E53" s="128" t="s">
        <v>509</v>
      </c>
      <c r="F53" s="28"/>
      <c r="G53" s="28"/>
      <c r="H53" s="28"/>
      <c r="I53" s="28"/>
    </row>
    <row r="54" spans="1:9" hidden="1" outlineLevel="1">
      <c r="A54" s="93" t="s">
        <v>510</v>
      </c>
      <c r="B54" s="266">
        <v>-15873.28</v>
      </c>
      <c r="C54" s="267"/>
      <c r="D54" s="268"/>
      <c r="E54" s="128" t="s">
        <v>511</v>
      </c>
      <c r="F54" s="28"/>
      <c r="G54" s="28"/>
      <c r="H54" s="28"/>
      <c r="I54" s="28"/>
    </row>
    <row r="55" spans="1:9" hidden="1" outlineLevel="1">
      <c r="A55" s="93" t="s">
        <v>542</v>
      </c>
      <c r="B55" s="266">
        <v>-888.51</v>
      </c>
      <c r="C55" s="267"/>
      <c r="D55" s="268"/>
      <c r="E55" s="128" t="s">
        <v>543</v>
      </c>
      <c r="F55" s="28"/>
      <c r="G55" s="28"/>
      <c r="H55" s="28"/>
      <c r="I55" s="28"/>
    </row>
    <row r="56" spans="1:9" hidden="1" outlineLevel="1">
      <c r="A56" s="93" t="s">
        <v>556</v>
      </c>
      <c r="B56" s="266">
        <v>-236542.53</v>
      </c>
      <c r="C56" s="267"/>
      <c r="D56" s="268"/>
      <c r="E56" s="128" t="s">
        <v>557</v>
      </c>
      <c r="F56" s="28"/>
      <c r="G56" s="28"/>
      <c r="H56" s="28"/>
      <c r="I56" s="28"/>
    </row>
    <row r="57" spans="1:9" hidden="1" outlineLevel="1">
      <c r="A57" s="93" t="s">
        <v>568</v>
      </c>
      <c r="B57" s="266">
        <v>-2243.77</v>
      </c>
      <c r="C57" s="267"/>
      <c r="D57" s="268"/>
      <c r="E57" s="128" t="s">
        <v>569</v>
      </c>
      <c r="F57" s="28"/>
      <c r="G57" s="28"/>
      <c r="H57" s="28"/>
      <c r="I57" s="28"/>
    </row>
    <row r="58" spans="1:9" hidden="1" outlineLevel="1">
      <c r="A58" s="93" t="s">
        <v>584</v>
      </c>
      <c r="B58" s="266">
        <v>0</v>
      </c>
      <c r="C58" s="267">
        <v>-5600</v>
      </c>
      <c r="D58" s="268"/>
      <c r="E58" s="128" t="s">
        <v>585</v>
      </c>
      <c r="F58" s="28"/>
      <c r="G58" s="28"/>
      <c r="H58" s="28"/>
      <c r="I58" s="28"/>
    </row>
    <row r="59" spans="1:9" hidden="1" outlineLevel="1">
      <c r="A59" s="93" t="s">
        <v>586</v>
      </c>
      <c r="B59" s="266">
        <v>-375.3</v>
      </c>
      <c r="C59" s="267"/>
      <c r="D59" s="268"/>
      <c r="E59" s="128" t="s">
        <v>587</v>
      </c>
      <c r="F59" s="28"/>
      <c r="G59" s="28"/>
      <c r="H59" s="28"/>
      <c r="I59" s="28"/>
    </row>
    <row r="60" spans="1:9" hidden="1" outlineLevel="1">
      <c r="A60" s="93" t="s">
        <v>590</v>
      </c>
      <c r="B60" s="266">
        <v>-184.35</v>
      </c>
      <c r="C60" s="267"/>
      <c r="D60" s="268"/>
      <c r="E60" s="128" t="s">
        <v>591</v>
      </c>
      <c r="F60" s="28"/>
      <c r="G60" s="28"/>
      <c r="H60" s="28"/>
      <c r="I60" s="28"/>
    </row>
    <row r="61" spans="1:9" hidden="1" outlineLevel="1">
      <c r="A61" s="93" t="s">
        <v>596</v>
      </c>
      <c r="B61" s="266">
        <v>-65.540000000000006</v>
      </c>
      <c r="C61" s="267"/>
      <c r="D61" s="268"/>
      <c r="E61" s="128" t="s">
        <v>597</v>
      </c>
      <c r="F61" s="28"/>
      <c r="G61" s="28"/>
      <c r="H61" s="28"/>
      <c r="I61" s="28"/>
    </row>
    <row r="62" spans="1:9" hidden="1" outlineLevel="1">
      <c r="A62" s="93" t="s">
        <v>618</v>
      </c>
      <c r="B62" s="266">
        <v>-1028.73</v>
      </c>
      <c r="C62" s="267"/>
      <c r="D62" s="268"/>
      <c r="E62" s="128" t="s">
        <v>619</v>
      </c>
      <c r="F62" s="28"/>
      <c r="G62" s="28"/>
      <c r="H62" s="28"/>
      <c r="I62" s="28"/>
    </row>
    <row r="63" spans="1:9" hidden="1" outlineLevel="1">
      <c r="A63" s="93" t="s">
        <v>632</v>
      </c>
      <c r="B63" s="266">
        <v>-151.75</v>
      </c>
      <c r="C63" s="267"/>
      <c r="D63" s="268"/>
      <c r="E63" s="128" t="s">
        <v>633</v>
      </c>
      <c r="F63" s="28"/>
      <c r="G63" s="28"/>
      <c r="H63" s="28"/>
      <c r="I63" s="28"/>
    </row>
    <row r="64" spans="1:9" hidden="1" outlineLevel="1">
      <c r="A64" s="93" t="s">
        <v>654</v>
      </c>
      <c r="B64" s="266">
        <v>-688.62</v>
      </c>
      <c r="C64" s="267"/>
      <c r="D64" s="268"/>
      <c r="E64" s="128" t="s">
        <v>655</v>
      </c>
      <c r="F64" s="28"/>
      <c r="G64" s="28"/>
      <c r="H64" s="28"/>
      <c r="I64" s="28"/>
    </row>
    <row r="65" spans="1:9" hidden="1" outlineLevel="1">
      <c r="A65" s="93" t="s">
        <v>658</v>
      </c>
      <c r="B65" s="266">
        <v>0</v>
      </c>
      <c r="C65" s="267">
        <v>-500</v>
      </c>
      <c r="D65" s="268"/>
      <c r="E65" s="128" t="s">
        <v>659</v>
      </c>
      <c r="F65" s="28"/>
      <c r="G65" s="28"/>
      <c r="H65" s="28"/>
      <c r="I65" s="28"/>
    </row>
    <row r="66" spans="1:9" hidden="1" outlineLevel="1">
      <c r="A66" s="93" t="s">
        <v>660</v>
      </c>
      <c r="B66" s="266">
        <v>-1435.65</v>
      </c>
      <c r="C66" s="267"/>
      <c r="D66" s="268"/>
      <c r="E66" s="128" t="s">
        <v>661</v>
      </c>
      <c r="F66" s="28"/>
      <c r="G66" s="28"/>
      <c r="H66" s="28"/>
      <c r="I66" s="28"/>
    </row>
    <row r="67" spans="1:9" hidden="1" outlineLevel="1">
      <c r="A67" s="93" t="s">
        <v>682</v>
      </c>
      <c r="B67" s="266">
        <v>-29516.18</v>
      </c>
      <c r="C67" s="267"/>
      <c r="D67" s="268"/>
      <c r="E67" s="128" t="s">
        <v>683</v>
      </c>
      <c r="F67" s="28"/>
      <c r="G67" s="28"/>
      <c r="H67" s="28"/>
      <c r="I67" s="28"/>
    </row>
    <row r="68" spans="1:9" collapsed="1">
      <c r="A68" s="65" t="s">
        <v>720</v>
      </c>
      <c r="B68" s="272">
        <f>SUM(B69:B103)</f>
        <v>-227698.35999999996</v>
      </c>
      <c r="C68" s="273">
        <f>SUM(C69:C103)</f>
        <v>-87376</v>
      </c>
      <c r="D68" s="274">
        <f>SUM(D69:D103)</f>
        <v>7214703.0199999996</v>
      </c>
      <c r="E68" s="28"/>
      <c r="F68" s="28"/>
      <c r="G68" s="28"/>
      <c r="H68" s="28"/>
      <c r="I68" s="28"/>
    </row>
    <row r="69" spans="1:9" hidden="1" outlineLevel="1">
      <c r="A69" s="190" t="s">
        <v>309</v>
      </c>
      <c r="B69" s="275">
        <v>-27.33</v>
      </c>
      <c r="C69" s="276">
        <v>0</v>
      </c>
      <c r="D69" s="277">
        <v>0</v>
      </c>
      <c r="E69" s="147"/>
      <c r="F69" s="149"/>
      <c r="G69" s="149"/>
      <c r="H69" s="149"/>
      <c r="I69" s="149"/>
    </row>
    <row r="70" spans="1:9" hidden="1" outlineLevel="1">
      <c r="A70" s="190" t="s">
        <v>724</v>
      </c>
      <c r="B70" s="275">
        <v>-992.6</v>
      </c>
      <c r="C70" s="276">
        <v>-600</v>
      </c>
      <c r="D70" s="277">
        <v>0</v>
      </c>
      <c r="E70" s="147"/>
      <c r="F70" s="149"/>
      <c r="G70" s="149"/>
      <c r="H70" s="149"/>
      <c r="I70" s="149"/>
    </row>
    <row r="71" spans="1:9" hidden="1" outlineLevel="1">
      <c r="A71" s="190" t="s">
        <v>726</v>
      </c>
      <c r="B71" s="275">
        <v>0</v>
      </c>
      <c r="C71" s="276">
        <v>-1540</v>
      </c>
      <c r="D71" s="277">
        <v>0</v>
      </c>
      <c r="E71" s="147"/>
      <c r="F71" s="149"/>
      <c r="G71" s="149"/>
      <c r="H71" s="149"/>
      <c r="I71" s="149"/>
    </row>
    <row r="72" spans="1:9" hidden="1" outlineLevel="1">
      <c r="A72" s="190" t="s">
        <v>610</v>
      </c>
      <c r="B72" s="275">
        <v>-2373.48</v>
      </c>
      <c r="C72" s="276">
        <v>0</v>
      </c>
      <c r="D72" s="277">
        <v>0</v>
      </c>
      <c r="E72" s="147"/>
      <c r="F72" s="149"/>
      <c r="G72" s="149"/>
      <c r="H72" s="149"/>
      <c r="I72" s="149"/>
    </row>
    <row r="73" spans="1:9" hidden="1" outlineLevel="1">
      <c r="A73" s="190" t="s">
        <v>770</v>
      </c>
      <c r="B73" s="275">
        <v>-489.11</v>
      </c>
      <c r="C73" s="276">
        <v>0</v>
      </c>
      <c r="D73" s="277">
        <v>0</v>
      </c>
      <c r="E73" s="147"/>
      <c r="F73" s="149"/>
      <c r="G73" s="149"/>
      <c r="H73" s="149"/>
      <c r="I73" s="149"/>
    </row>
    <row r="74" spans="1:9" hidden="1" outlineLevel="1">
      <c r="A74" s="190" t="s">
        <v>780</v>
      </c>
      <c r="B74" s="275">
        <v>-56.07</v>
      </c>
      <c r="C74" s="276">
        <v>0</v>
      </c>
      <c r="D74" s="277">
        <v>0</v>
      </c>
      <c r="E74" s="147"/>
      <c r="F74" s="149"/>
      <c r="G74" s="149"/>
      <c r="H74" s="149"/>
      <c r="I74" s="149"/>
    </row>
    <row r="75" spans="1:9" hidden="1" outlineLevel="1">
      <c r="A75" s="190" t="s">
        <v>784</v>
      </c>
      <c r="B75" s="275">
        <v>-2150.3000000000002</v>
      </c>
      <c r="C75" s="276">
        <v>0</v>
      </c>
      <c r="D75" s="277">
        <v>0</v>
      </c>
      <c r="E75" s="147"/>
      <c r="F75" s="149"/>
      <c r="G75" s="149"/>
      <c r="H75" s="149"/>
      <c r="I75" s="149"/>
    </row>
    <row r="76" spans="1:9" hidden="1" outlineLevel="1">
      <c r="A76" s="190" t="s">
        <v>800</v>
      </c>
      <c r="B76" s="275">
        <v>-338.6</v>
      </c>
      <c r="C76" s="276">
        <v>0</v>
      </c>
      <c r="D76" s="277">
        <v>0</v>
      </c>
      <c r="E76" s="147"/>
      <c r="F76" s="149"/>
      <c r="G76" s="149"/>
      <c r="H76" s="149"/>
      <c r="I76" s="149"/>
    </row>
    <row r="77" spans="1:9" hidden="1" outlineLevel="1">
      <c r="A77" s="190" t="s">
        <v>816</v>
      </c>
      <c r="B77" s="275">
        <v>-7645.62</v>
      </c>
      <c r="C77" s="276">
        <v>-85236</v>
      </c>
      <c r="D77" s="277">
        <v>0</v>
      </c>
      <c r="E77" s="147"/>
      <c r="F77" s="149"/>
      <c r="G77" s="149"/>
      <c r="H77" s="149"/>
      <c r="I77" s="149"/>
    </row>
    <row r="78" spans="1:9" hidden="1" outlineLevel="1">
      <c r="A78" s="190" t="s">
        <v>860</v>
      </c>
      <c r="B78" s="275">
        <v>-125.44</v>
      </c>
      <c r="C78" s="276">
        <v>0</v>
      </c>
      <c r="D78" s="277">
        <v>0</v>
      </c>
      <c r="E78" s="147"/>
      <c r="F78" s="149"/>
      <c r="G78" s="149"/>
      <c r="H78" s="149"/>
      <c r="I78" s="149"/>
    </row>
    <row r="79" spans="1:9" hidden="1" outlineLevel="1">
      <c r="A79" s="190" t="s">
        <v>912</v>
      </c>
      <c r="B79" s="275">
        <v>-7310.24</v>
      </c>
      <c r="C79" s="276">
        <v>0</v>
      </c>
      <c r="D79" s="277">
        <v>0</v>
      </c>
      <c r="E79" s="147"/>
      <c r="F79" s="149"/>
      <c r="G79" s="149"/>
      <c r="H79" s="149"/>
      <c r="I79" s="149"/>
    </row>
    <row r="80" spans="1:9" hidden="1" outlineLevel="1">
      <c r="A80" s="190" t="s">
        <v>926</v>
      </c>
      <c r="B80" s="275">
        <v>-1535.01</v>
      </c>
      <c r="C80" s="276">
        <v>0</v>
      </c>
      <c r="D80" s="277">
        <v>0</v>
      </c>
      <c r="E80" s="147"/>
      <c r="F80" s="149"/>
      <c r="G80" s="149"/>
      <c r="H80" s="149"/>
      <c r="I80" s="149"/>
    </row>
    <row r="81" spans="1:9" hidden="1" outlineLevel="1">
      <c r="A81" s="190" t="s">
        <v>932</v>
      </c>
      <c r="B81" s="275">
        <v>-1627.4</v>
      </c>
      <c r="C81" s="276">
        <v>0</v>
      </c>
      <c r="D81" s="277">
        <v>0</v>
      </c>
      <c r="E81" s="147"/>
      <c r="F81" s="149"/>
      <c r="G81" s="149"/>
      <c r="H81" s="149"/>
      <c r="I81" s="149"/>
    </row>
    <row r="82" spans="1:9" hidden="1" outlineLevel="1">
      <c r="A82" s="190" t="s">
        <v>946</v>
      </c>
      <c r="B82" s="275">
        <v>-178717.34</v>
      </c>
      <c r="C82" s="276">
        <v>0</v>
      </c>
      <c r="D82" s="277">
        <v>0</v>
      </c>
      <c r="E82" s="147"/>
      <c r="F82" s="149"/>
      <c r="G82" s="149"/>
      <c r="H82" s="149"/>
      <c r="I82" s="149"/>
    </row>
    <row r="83" spans="1:9" hidden="1" outlineLevel="1">
      <c r="A83" s="190" t="s">
        <v>952</v>
      </c>
      <c r="B83" s="275">
        <v>-77.77</v>
      </c>
      <c r="C83" s="276">
        <v>0</v>
      </c>
      <c r="D83" s="277">
        <v>0</v>
      </c>
      <c r="E83" s="147"/>
      <c r="F83" s="149"/>
      <c r="G83" s="149"/>
      <c r="H83" s="149"/>
      <c r="I83" s="149"/>
    </row>
    <row r="84" spans="1:9" hidden="1" outlineLevel="1">
      <c r="A84" s="190" t="s">
        <v>956</v>
      </c>
      <c r="B84" s="275">
        <v>-783.53</v>
      </c>
      <c r="C84" s="276">
        <v>0</v>
      </c>
      <c r="D84" s="277">
        <v>0</v>
      </c>
      <c r="E84" s="147"/>
      <c r="F84" s="149"/>
      <c r="G84" s="149"/>
      <c r="H84" s="149"/>
      <c r="I84" s="149"/>
    </row>
    <row r="85" spans="1:9" hidden="1" outlineLevel="1">
      <c r="A85" s="190" t="s">
        <v>959</v>
      </c>
      <c r="B85" s="275">
        <v>-106.53</v>
      </c>
      <c r="C85" s="276">
        <v>0</v>
      </c>
      <c r="D85" s="277">
        <v>0</v>
      </c>
      <c r="E85" s="147"/>
      <c r="F85" s="149"/>
      <c r="G85" s="149"/>
      <c r="H85" s="149"/>
      <c r="I85" s="149"/>
    </row>
    <row r="86" spans="1:9" hidden="1" outlineLevel="1">
      <c r="A86" s="190" t="s">
        <v>961</v>
      </c>
      <c r="B86" s="275">
        <v>-6847.82</v>
      </c>
      <c r="C86" s="276">
        <v>0</v>
      </c>
      <c r="D86" s="277">
        <v>0</v>
      </c>
      <c r="E86" s="147"/>
      <c r="F86" s="149"/>
      <c r="G86" s="149"/>
      <c r="H86" s="149"/>
      <c r="I86" s="149"/>
    </row>
    <row r="87" spans="1:9" hidden="1" outlineLevel="1">
      <c r="A87" s="190" t="s">
        <v>985</v>
      </c>
      <c r="B87" s="275">
        <v>-323.52</v>
      </c>
      <c r="C87" s="276">
        <v>0</v>
      </c>
      <c r="D87" s="277">
        <v>0</v>
      </c>
      <c r="E87" s="147"/>
      <c r="F87" s="149"/>
      <c r="G87" s="149"/>
      <c r="H87" s="149"/>
      <c r="I87" s="149"/>
    </row>
    <row r="88" spans="1:9" hidden="1" outlineLevel="1">
      <c r="A88" s="190" t="s">
        <v>1025</v>
      </c>
      <c r="B88" s="275">
        <v>-7.1</v>
      </c>
      <c r="C88" s="276">
        <v>0</v>
      </c>
      <c r="D88" s="277">
        <v>0</v>
      </c>
      <c r="E88" s="147"/>
      <c r="F88" s="149"/>
      <c r="G88" s="149"/>
      <c r="H88" s="149"/>
      <c r="I88" s="149"/>
    </row>
    <row r="89" spans="1:9" hidden="1" outlineLevel="1">
      <c r="A89" s="190" t="s">
        <v>1039</v>
      </c>
      <c r="B89" s="275">
        <v>-66.459999999999994</v>
      </c>
      <c r="C89" s="276">
        <v>0</v>
      </c>
      <c r="D89" s="277">
        <v>0</v>
      </c>
      <c r="E89" s="147"/>
      <c r="F89" s="149"/>
      <c r="G89" s="149"/>
      <c r="H89" s="149"/>
      <c r="I89" s="149"/>
    </row>
    <row r="90" spans="1:9" hidden="1" outlineLevel="1">
      <c r="A90" s="190" t="s">
        <v>1097</v>
      </c>
      <c r="B90" s="275">
        <v>-321.01</v>
      </c>
      <c r="C90" s="276">
        <v>0</v>
      </c>
      <c r="D90" s="277">
        <v>0</v>
      </c>
      <c r="E90" s="147"/>
      <c r="F90" s="149"/>
      <c r="G90" s="149"/>
      <c r="H90" s="149"/>
      <c r="I90" s="149"/>
    </row>
    <row r="91" spans="1:9" hidden="1" outlineLevel="1">
      <c r="A91" s="190" t="s">
        <v>1127</v>
      </c>
      <c r="B91" s="275">
        <v>-844</v>
      </c>
      <c r="C91" s="276">
        <v>0</v>
      </c>
      <c r="D91" s="277">
        <v>0</v>
      </c>
      <c r="E91" s="147"/>
      <c r="F91" s="149"/>
      <c r="G91" s="149"/>
      <c r="H91" s="149"/>
      <c r="I91" s="149"/>
    </row>
    <row r="92" spans="1:9" hidden="1" outlineLevel="1">
      <c r="A92" s="190" t="s">
        <v>1141</v>
      </c>
      <c r="B92" s="275">
        <v>-342.21</v>
      </c>
      <c r="C92" s="276">
        <v>0</v>
      </c>
      <c r="D92" s="277">
        <v>0</v>
      </c>
      <c r="E92" s="147"/>
      <c r="F92" s="149"/>
      <c r="G92" s="149"/>
      <c r="H92" s="149"/>
      <c r="I92" s="149"/>
    </row>
    <row r="93" spans="1:9" hidden="1" outlineLevel="1">
      <c r="A93" s="190" t="s">
        <v>1153</v>
      </c>
      <c r="B93" s="275">
        <v>-164.49</v>
      </c>
      <c r="C93" s="276">
        <v>0</v>
      </c>
      <c r="D93" s="277">
        <v>0</v>
      </c>
      <c r="E93" s="147"/>
      <c r="F93" s="149"/>
      <c r="G93" s="149"/>
      <c r="H93" s="149"/>
      <c r="I93" s="149"/>
    </row>
    <row r="94" spans="1:9" hidden="1" outlineLevel="1">
      <c r="A94" s="190" t="s">
        <v>1165</v>
      </c>
      <c r="B94" s="275">
        <v>-12.66</v>
      </c>
      <c r="C94" s="276">
        <v>0</v>
      </c>
      <c r="D94" s="277">
        <v>0</v>
      </c>
      <c r="E94" s="147"/>
      <c r="F94" s="149"/>
      <c r="G94" s="149"/>
      <c r="H94" s="149"/>
      <c r="I94" s="149"/>
    </row>
    <row r="95" spans="1:9" hidden="1" outlineLevel="1">
      <c r="A95" s="190" t="s">
        <v>1191</v>
      </c>
      <c r="B95" s="275">
        <v>-26.99</v>
      </c>
      <c r="C95" s="276">
        <v>0</v>
      </c>
      <c r="D95" s="277">
        <v>0</v>
      </c>
      <c r="E95" s="147"/>
      <c r="F95" s="149"/>
      <c r="G95" s="149"/>
      <c r="H95" s="149"/>
      <c r="I95" s="149"/>
    </row>
    <row r="96" spans="1:9" hidden="1" outlineLevel="1">
      <c r="A96" s="190" t="s">
        <v>1215</v>
      </c>
      <c r="B96" s="275">
        <v>-72.03</v>
      </c>
      <c r="C96" s="276">
        <v>0</v>
      </c>
      <c r="D96" s="277">
        <v>0</v>
      </c>
      <c r="E96" s="147"/>
      <c r="F96" s="149"/>
      <c r="G96" s="149"/>
      <c r="H96" s="149"/>
      <c r="I96" s="149"/>
    </row>
    <row r="97" spans="1:9" hidden="1" outlineLevel="1">
      <c r="A97" s="190" t="s">
        <v>1237</v>
      </c>
      <c r="B97" s="275">
        <v>-178.3</v>
      </c>
      <c r="C97" s="276">
        <v>0</v>
      </c>
      <c r="D97" s="277">
        <v>0</v>
      </c>
      <c r="E97" s="147"/>
      <c r="F97" s="149"/>
      <c r="G97" s="149"/>
      <c r="H97" s="149"/>
      <c r="I97" s="149"/>
    </row>
    <row r="98" spans="1:9" hidden="1" outlineLevel="1">
      <c r="A98" s="190" t="s">
        <v>1261</v>
      </c>
      <c r="B98" s="275">
        <v>-632.55999999999995</v>
      </c>
      <c r="C98" s="276">
        <v>0</v>
      </c>
      <c r="D98" s="277">
        <v>0</v>
      </c>
      <c r="E98" s="147"/>
      <c r="F98" s="149"/>
      <c r="G98" s="149"/>
      <c r="H98" s="149"/>
      <c r="I98" s="149"/>
    </row>
    <row r="99" spans="1:9" hidden="1" outlineLevel="1">
      <c r="A99" s="190" t="s">
        <v>1273</v>
      </c>
      <c r="B99" s="275">
        <v>-1425</v>
      </c>
      <c r="C99" s="276">
        <v>0</v>
      </c>
      <c r="D99" s="277">
        <v>0</v>
      </c>
      <c r="E99" s="147"/>
      <c r="F99" s="149"/>
      <c r="G99" s="149"/>
      <c r="H99" s="149"/>
      <c r="I99" s="149"/>
    </row>
    <row r="100" spans="1:9" hidden="1" outlineLevel="1">
      <c r="A100" s="190" t="s">
        <v>1319</v>
      </c>
      <c r="B100" s="275">
        <v>0</v>
      </c>
      <c r="C100" s="276">
        <v>0</v>
      </c>
      <c r="D100" s="277">
        <v>7214703.0199999996</v>
      </c>
      <c r="E100" s="147"/>
      <c r="F100" s="149"/>
      <c r="G100" s="149"/>
      <c r="H100" s="149"/>
      <c r="I100" s="149"/>
    </row>
    <row r="101" spans="1:9" hidden="1" outlineLevel="1">
      <c r="A101" s="190" t="s">
        <v>1334</v>
      </c>
      <c r="B101" s="275">
        <v>-945.1</v>
      </c>
      <c r="C101" s="276">
        <v>0</v>
      </c>
      <c r="D101" s="277">
        <v>0</v>
      </c>
      <c r="E101" s="147"/>
      <c r="F101" s="149"/>
      <c r="G101" s="149"/>
      <c r="H101" s="149"/>
      <c r="I101" s="149"/>
    </row>
    <row r="102" spans="1:9" hidden="1" outlineLevel="1">
      <c r="A102" s="190" t="s">
        <v>422</v>
      </c>
      <c r="B102" s="275">
        <v>-11131.18</v>
      </c>
      <c r="C102" s="276">
        <v>0</v>
      </c>
      <c r="D102" s="277">
        <v>0</v>
      </c>
      <c r="E102" s="147"/>
      <c r="F102" s="149"/>
      <c r="G102" s="149"/>
      <c r="H102" s="149"/>
      <c r="I102" s="149"/>
    </row>
    <row r="103" spans="1:9" hidden="1" outlineLevel="1">
      <c r="A103" s="190" t="s">
        <v>384</v>
      </c>
      <c r="B103" s="275">
        <v>-1.56</v>
      </c>
      <c r="C103" s="276">
        <v>0</v>
      </c>
      <c r="D103" s="277">
        <v>0</v>
      </c>
      <c r="E103" s="147"/>
      <c r="F103" s="149"/>
      <c r="G103" s="149"/>
      <c r="H103" s="149"/>
      <c r="I103" s="149"/>
    </row>
    <row r="104" spans="1:9" collapsed="1">
      <c r="A104" s="191" t="s">
        <v>1371</v>
      </c>
      <c r="B104" s="278">
        <f>SUM(B105:B135)</f>
        <v>-194052.83</v>
      </c>
      <c r="C104" s="278">
        <f t="shared" ref="C104:D104" si="1">SUM(C105:C135)</f>
        <v>0</v>
      </c>
      <c r="D104" s="279">
        <f t="shared" si="1"/>
        <v>5130000</v>
      </c>
      <c r="E104" s="28"/>
      <c r="F104" s="28"/>
      <c r="G104" s="28"/>
      <c r="H104" s="28"/>
      <c r="I104" s="28"/>
    </row>
    <row r="105" spans="1:9" hidden="1" outlineLevel="1">
      <c r="A105" s="190" t="s">
        <v>1384</v>
      </c>
      <c r="B105" s="275">
        <v>-17.64</v>
      </c>
      <c r="C105" s="276">
        <v>0</v>
      </c>
      <c r="D105" s="277">
        <v>0</v>
      </c>
      <c r="E105" s="28"/>
      <c r="F105" s="28"/>
      <c r="G105" s="28"/>
      <c r="H105" s="28"/>
      <c r="I105" s="28"/>
    </row>
    <row r="106" spans="1:9" hidden="1" outlineLevel="1">
      <c r="A106" s="190" t="s">
        <v>1386</v>
      </c>
      <c r="B106" s="275">
        <v>-2140.2199999999998</v>
      </c>
      <c r="C106" s="276">
        <v>0</v>
      </c>
      <c r="D106" s="277">
        <v>0</v>
      </c>
      <c r="E106" s="28"/>
      <c r="F106" s="28"/>
      <c r="G106" s="28"/>
      <c r="H106" s="28"/>
      <c r="I106" s="28"/>
    </row>
    <row r="107" spans="1:9" hidden="1" outlineLevel="1">
      <c r="A107" s="190" t="s">
        <v>366</v>
      </c>
      <c r="B107" s="275">
        <v>-226.61</v>
      </c>
      <c r="C107" s="276">
        <v>0</v>
      </c>
      <c r="D107" s="277">
        <v>0</v>
      </c>
      <c r="E107" s="28"/>
      <c r="F107" s="28"/>
      <c r="G107" s="28"/>
      <c r="H107" s="28"/>
      <c r="I107" s="28"/>
    </row>
    <row r="108" spans="1:9" hidden="1" outlineLevel="1">
      <c r="A108" s="190" t="s">
        <v>1404</v>
      </c>
      <c r="B108" s="275">
        <v>-19.23</v>
      </c>
      <c r="C108" s="276">
        <v>0</v>
      </c>
      <c r="D108" s="277">
        <v>0</v>
      </c>
      <c r="E108" s="28"/>
      <c r="F108" s="28"/>
      <c r="G108" s="28"/>
      <c r="H108" s="28"/>
      <c r="I108" s="28"/>
    </row>
    <row r="109" spans="1:9" hidden="1" outlineLevel="1">
      <c r="A109" s="190" t="s">
        <v>1410</v>
      </c>
      <c r="B109" s="275">
        <v>-1442</v>
      </c>
      <c r="C109" s="276">
        <v>0</v>
      </c>
      <c r="D109" s="277">
        <v>0</v>
      </c>
      <c r="E109" s="28"/>
      <c r="F109" s="28"/>
      <c r="G109" s="28"/>
      <c r="H109" s="28"/>
      <c r="I109" s="28"/>
    </row>
    <row r="110" spans="1:9" hidden="1" outlineLevel="1">
      <c r="A110" s="190" t="s">
        <v>1422</v>
      </c>
      <c r="B110" s="275">
        <v>-236.73</v>
      </c>
      <c r="C110" s="276">
        <v>0</v>
      </c>
      <c r="D110" s="277">
        <v>0</v>
      </c>
      <c r="E110" s="28"/>
      <c r="F110" s="28"/>
      <c r="G110" s="28"/>
      <c r="H110" s="28"/>
      <c r="I110" s="28"/>
    </row>
    <row r="111" spans="1:9" hidden="1" outlineLevel="1">
      <c r="A111" s="190" t="s">
        <v>1424</v>
      </c>
      <c r="B111" s="275">
        <v>-696.96</v>
      </c>
      <c r="C111" s="276">
        <v>0</v>
      </c>
      <c r="D111" s="277">
        <v>0</v>
      </c>
      <c r="E111" s="28"/>
      <c r="F111" s="28"/>
      <c r="G111" s="28"/>
      <c r="H111" s="28"/>
      <c r="I111" s="28"/>
    </row>
    <row r="112" spans="1:9" hidden="1" outlineLevel="1">
      <c r="A112" s="190" t="s">
        <v>1428</v>
      </c>
      <c r="B112" s="275">
        <v>-552.63</v>
      </c>
      <c r="C112" s="276">
        <v>0</v>
      </c>
      <c r="D112" s="277">
        <v>0</v>
      </c>
      <c r="E112" s="28"/>
      <c r="F112" s="28"/>
      <c r="G112" s="28"/>
      <c r="H112" s="28"/>
      <c r="I112" s="28"/>
    </row>
    <row r="113" spans="1:9" hidden="1" outlineLevel="1">
      <c r="A113" s="190" t="s">
        <v>1454</v>
      </c>
      <c r="B113" s="275">
        <v>-3213.8</v>
      </c>
      <c r="C113" s="276">
        <v>0</v>
      </c>
      <c r="D113" s="277">
        <v>0</v>
      </c>
      <c r="E113" s="28"/>
      <c r="F113" s="28"/>
      <c r="G113" s="28"/>
      <c r="H113" s="28"/>
      <c r="I113" s="28"/>
    </row>
    <row r="114" spans="1:9" hidden="1" outlineLevel="1">
      <c r="A114" s="190" t="s">
        <v>1470</v>
      </c>
      <c r="B114" s="275">
        <v>-3207.94</v>
      </c>
      <c r="C114" s="276">
        <v>0</v>
      </c>
      <c r="D114" s="277">
        <v>0</v>
      </c>
      <c r="E114" s="28"/>
      <c r="F114" s="28"/>
      <c r="G114" s="28"/>
      <c r="H114" s="28"/>
      <c r="I114" s="28"/>
    </row>
    <row r="115" spans="1:9" hidden="1" outlineLevel="1">
      <c r="A115" s="190" t="s">
        <v>1478</v>
      </c>
      <c r="B115" s="275">
        <v>-2552.69</v>
      </c>
      <c r="C115" s="276">
        <v>0</v>
      </c>
      <c r="D115" s="277">
        <v>0</v>
      </c>
      <c r="E115" s="28"/>
      <c r="F115" s="28"/>
      <c r="G115" s="28"/>
      <c r="H115" s="28"/>
      <c r="I115" s="28"/>
    </row>
    <row r="116" spans="1:9" hidden="1" outlineLevel="1">
      <c r="A116" s="190" t="s">
        <v>1480</v>
      </c>
      <c r="B116" s="275">
        <v>-4010.66</v>
      </c>
      <c r="C116" s="276">
        <v>0</v>
      </c>
      <c r="D116" s="277">
        <v>0</v>
      </c>
      <c r="E116" s="28"/>
      <c r="F116" s="28"/>
      <c r="G116" s="28"/>
      <c r="H116" s="28"/>
      <c r="I116" s="28"/>
    </row>
    <row r="117" spans="1:9" hidden="1" outlineLevel="1">
      <c r="A117" s="190" t="s">
        <v>1490</v>
      </c>
      <c r="B117" s="275">
        <v>-1357.28</v>
      </c>
      <c r="C117" s="276">
        <v>0</v>
      </c>
      <c r="D117" s="277">
        <v>0</v>
      </c>
      <c r="E117" s="28"/>
      <c r="F117" s="28"/>
      <c r="G117" s="28"/>
      <c r="H117" s="28"/>
      <c r="I117" s="28"/>
    </row>
    <row r="118" spans="1:9" hidden="1" outlineLevel="1">
      <c r="A118" s="190" t="s">
        <v>1498</v>
      </c>
      <c r="B118" s="275">
        <v>-7676.66</v>
      </c>
      <c r="C118" s="276">
        <v>0</v>
      </c>
      <c r="D118" s="277">
        <v>0</v>
      </c>
      <c r="E118" s="28"/>
      <c r="F118" s="28"/>
      <c r="G118" s="28"/>
      <c r="H118" s="28"/>
      <c r="I118" s="28"/>
    </row>
    <row r="119" spans="1:9" hidden="1" outlineLevel="1">
      <c r="A119" s="190" t="s">
        <v>1500</v>
      </c>
      <c r="B119" s="275">
        <v>-2654.21</v>
      </c>
      <c r="C119" s="276">
        <v>0</v>
      </c>
      <c r="D119" s="277">
        <v>0</v>
      </c>
      <c r="E119" s="28"/>
      <c r="F119" s="28"/>
      <c r="G119" s="28"/>
      <c r="H119" s="28"/>
      <c r="I119" s="28"/>
    </row>
    <row r="120" spans="1:9" hidden="1" outlineLevel="1">
      <c r="A120" s="190" t="s">
        <v>1502</v>
      </c>
      <c r="B120" s="275">
        <v>-176.54</v>
      </c>
      <c r="C120" s="276">
        <v>0</v>
      </c>
      <c r="D120" s="277">
        <v>0</v>
      </c>
      <c r="E120" s="28"/>
      <c r="F120" s="28"/>
      <c r="G120" s="28"/>
      <c r="H120" s="28"/>
      <c r="I120" s="28"/>
    </row>
    <row r="121" spans="1:9" hidden="1" outlineLevel="1">
      <c r="A121" s="190" t="s">
        <v>1506</v>
      </c>
      <c r="B121" s="275">
        <v>-154.94</v>
      </c>
      <c r="C121" s="276">
        <v>0</v>
      </c>
      <c r="D121" s="277">
        <v>0</v>
      </c>
      <c r="E121" s="28"/>
      <c r="F121" s="28"/>
      <c r="G121" s="28"/>
      <c r="H121" s="28"/>
      <c r="I121" s="28"/>
    </row>
    <row r="122" spans="1:9" hidden="1" outlineLevel="1">
      <c r="A122" s="190" t="s">
        <v>1522</v>
      </c>
      <c r="B122" s="275">
        <v>-117805.88</v>
      </c>
      <c r="C122" s="276">
        <v>0</v>
      </c>
      <c r="D122" s="277">
        <v>0</v>
      </c>
      <c r="E122" s="28"/>
      <c r="F122" s="28"/>
      <c r="G122" s="28"/>
      <c r="H122" s="28"/>
      <c r="I122" s="28"/>
    </row>
    <row r="123" spans="1:9" hidden="1" outlineLevel="1">
      <c r="A123" s="190" t="s">
        <v>1536</v>
      </c>
      <c r="B123" s="275">
        <v>-1550.86</v>
      </c>
      <c r="C123" s="276">
        <v>0</v>
      </c>
      <c r="D123" s="277">
        <v>0</v>
      </c>
      <c r="E123" s="28"/>
      <c r="F123" s="28"/>
      <c r="G123" s="28"/>
      <c r="H123" s="28"/>
      <c r="I123" s="28"/>
    </row>
    <row r="124" spans="1:9" hidden="1" outlineLevel="1">
      <c r="A124" s="190" t="s">
        <v>1538</v>
      </c>
      <c r="B124" s="275">
        <v>-30.87</v>
      </c>
      <c r="C124" s="276">
        <v>0</v>
      </c>
      <c r="D124" s="277">
        <v>0</v>
      </c>
      <c r="E124" s="28"/>
      <c r="F124" s="28"/>
      <c r="G124" s="28"/>
      <c r="H124" s="28"/>
      <c r="I124" s="28"/>
    </row>
    <row r="125" spans="1:9" hidden="1" outlineLevel="1">
      <c r="A125" s="190" t="s">
        <v>1546</v>
      </c>
      <c r="B125" s="275">
        <v>-193.77</v>
      </c>
      <c r="C125" s="276">
        <v>0</v>
      </c>
      <c r="D125" s="277">
        <v>0</v>
      </c>
      <c r="E125" s="28"/>
      <c r="F125" s="28"/>
      <c r="G125" s="28"/>
      <c r="H125" s="28"/>
      <c r="I125" s="28"/>
    </row>
    <row r="126" spans="1:9" hidden="1" outlineLevel="1">
      <c r="A126" s="190" t="s">
        <v>1560</v>
      </c>
      <c r="B126" s="275">
        <v>-662.56</v>
      </c>
      <c r="C126" s="276">
        <v>0</v>
      </c>
      <c r="D126" s="277">
        <v>0</v>
      </c>
      <c r="E126" s="28"/>
      <c r="F126" s="28"/>
      <c r="G126" s="28"/>
      <c r="H126" s="28"/>
      <c r="I126" s="28"/>
    </row>
    <row r="127" spans="1:9" hidden="1" outlineLevel="1">
      <c r="A127" s="190" t="s">
        <v>946</v>
      </c>
      <c r="B127" s="275">
        <v>-11877.56</v>
      </c>
      <c r="C127" s="276">
        <v>0</v>
      </c>
      <c r="D127" s="277">
        <v>0</v>
      </c>
      <c r="E127" s="28"/>
      <c r="F127" s="28"/>
      <c r="G127" s="28"/>
      <c r="H127" s="28"/>
      <c r="I127" s="28"/>
    </row>
    <row r="128" spans="1:9" hidden="1" outlineLevel="1">
      <c r="A128" s="190" t="s">
        <v>1564</v>
      </c>
      <c r="B128" s="275">
        <v>-594.53</v>
      </c>
      <c r="C128" s="276">
        <v>0</v>
      </c>
      <c r="D128" s="277">
        <v>0</v>
      </c>
      <c r="E128" s="28"/>
      <c r="F128" s="28"/>
      <c r="G128" s="28"/>
      <c r="H128" s="28"/>
      <c r="I128" s="28"/>
    </row>
    <row r="129" spans="1:9" hidden="1" outlineLevel="1">
      <c r="A129" s="190" t="s">
        <v>1566</v>
      </c>
      <c r="B129" s="275">
        <v>-5.42</v>
      </c>
      <c r="C129" s="276">
        <v>0</v>
      </c>
      <c r="D129" s="277">
        <v>0</v>
      </c>
      <c r="E129" s="28"/>
      <c r="F129" s="28"/>
      <c r="G129" s="28"/>
      <c r="H129" s="28"/>
      <c r="I129" s="28"/>
    </row>
    <row r="130" spans="1:9" hidden="1" outlineLevel="1">
      <c r="A130" s="190" t="s">
        <v>1572</v>
      </c>
      <c r="B130" s="275">
        <v>-2930.64</v>
      </c>
      <c r="C130" s="276">
        <v>0</v>
      </c>
      <c r="D130" s="277">
        <v>0</v>
      </c>
      <c r="E130" s="28"/>
      <c r="F130" s="28"/>
      <c r="G130" s="28"/>
      <c r="H130" s="28"/>
      <c r="I130" s="28"/>
    </row>
    <row r="131" spans="1:9" hidden="1" outlineLevel="1">
      <c r="A131" s="190" t="s">
        <v>1576</v>
      </c>
      <c r="B131" s="275">
        <v>-267.10000000000002</v>
      </c>
      <c r="C131" s="276">
        <v>0</v>
      </c>
      <c r="D131" s="277">
        <v>0</v>
      </c>
      <c r="E131" s="28"/>
      <c r="F131" s="28"/>
      <c r="G131" s="28"/>
      <c r="H131" s="28"/>
      <c r="I131" s="28"/>
    </row>
    <row r="132" spans="1:9" hidden="1" outlineLevel="1">
      <c r="A132" s="190" t="s">
        <v>1580</v>
      </c>
      <c r="B132" s="275">
        <v>-2618.7800000000002</v>
      </c>
      <c r="C132" s="276">
        <v>0</v>
      </c>
      <c r="D132" s="277">
        <v>0</v>
      </c>
      <c r="E132" s="28"/>
      <c r="F132" s="28"/>
      <c r="G132" s="28"/>
      <c r="H132" s="28"/>
      <c r="I132" s="28"/>
    </row>
    <row r="133" spans="1:9" hidden="1" outlineLevel="1">
      <c r="A133" s="190" t="s">
        <v>1590</v>
      </c>
      <c r="B133" s="275">
        <v>-24872.22</v>
      </c>
      <c r="C133" s="276">
        <v>0</v>
      </c>
      <c r="D133" s="277">
        <v>0</v>
      </c>
      <c r="E133" s="28"/>
      <c r="F133" s="28"/>
      <c r="G133" s="28"/>
      <c r="H133" s="28"/>
      <c r="I133" s="28"/>
    </row>
    <row r="134" spans="1:9" hidden="1" outlineLevel="1">
      <c r="A134" s="190" t="s">
        <v>1598</v>
      </c>
      <c r="B134" s="275">
        <v>-305.89999999999998</v>
      </c>
      <c r="C134" s="276">
        <v>0</v>
      </c>
      <c r="D134" s="277">
        <v>0</v>
      </c>
      <c r="E134" s="28"/>
      <c r="F134" s="28"/>
      <c r="G134" s="28"/>
      <c r="H134" s="28"/>
      <c r="I134" s="28"/>
    </row>
    <row r="135" spans="1:9" hidden="1" outlineLevel="1">
      <c r="A135" s="192" t="s">
        <v>1434</v>
      </c>
      <c r="B135" s="275"/>
      <c r="C135" s="276">
        <v>0</v>
      </c>
      <c r="D135" s="277">
        <v>5130000</v>
      </c>
      <c r="E135" s="28"/>
      <c r="F135" s="28"/>
      <c r="G135" s="28"/>
      <c r="H135" s="28"/>
      <c r="I135" s="28"/>
    </row>
    <row r="136" spans="1:9" ht="13.5" collapsed="1" thickBot="1">
      <c r="A136" s="22" t="s">
        <v>1604</v>
      </c>
      <c r="B136" s="280">
        <f>B8+B32+B68+B104</f>
        <v>-1786446.1500000004</v>
      </c>
      <c r="C136" s="281">
        <f>C8+C32+C68+C104</f>
        <v>-144010.04</v>
      </c>
      <c r="D136" s="282">
        <f>D8+D32+D68+D104</f>
        <v>25433403.02</v>
      </c>
      <c r="E136" s="28"/>
      <c r="F136" s="28"/>
      <c r="G136" s="28"/>
      <c r="H136" s="28"/>
      <c r="I136" s="28"/>
    </row>
    <row r="137" spans="1:9">
      <c r="A137" s="26"/>
      <c r="B137" s="27"/>
      <c r="E137" s="27"/>
      <c r="F137" s="27"/>
      <c r="G137" s="28"/>
      <c r="H137" s="27"/>
      <c r="I137" s="28"/>
    </row>
    <row r="138" spans="1:9">
      <c r="A138" s="26"/>
      <c r="B138" s="27"/>
      <c r="C138" s="27"/>
      <c r="D138" s="27"/>
      <c r="E138" s="27"/>
      <c r="F138" s="27"/>
      <c r="G138" s="28"/>
    </row>
    <row r="139" spans="1:9">
      <c r="A139" s="14"/>
      <c r="E139" s="27"/>
      <c r="F139" s="27"/>
      <c r="G139" s="27"/>
      <c r="H139" s="27"/>
      <c r="I139" s="27"/>
    </row>
    <row r="140" spans="1:9">
      <c r="A140" s="14"/>
      <c r="E140" s="27"/>
      <c r="F140" s="27"/>
      <c r="G140" s="27"/>
      <c r="H140" s="27"/>
      <c r="I140" s="27"/>
    </row>
    <row r="141" spans="1:9">
      <c r="E141" s="27"/>
      <c r="F141" s="27"/>
      <c r="G141" s="27"/>
      <c r="H141" s="27"/>
      <c r="I141" s="27"/>
    </row>
    <row r="142" spans="1:9">
      <c r="A142" s="21"/>
      <c r="E142" s="27"/>
      <c r="F142" s="27"/>
      <c r="G142" s="27"/>
      <c r="H142" s="27"/>
      <c r="I142" s="27"/>
    </row>
    <row r="143" spans="1:9">
      <c r="A143" s="21"/>
      <c r="E143" s="27"/>
      <c r="F143" s="27"/>
      <c r="G143" s="27"/>
      <c r="H143" s="27"/>
      <c r="I143" s="27"/>
    </row>
    <row r="144" spans="1:9">
      <c r="A144" s="21"/>
      <c r="E144" s="27"/>
      <c r="F144" s="27"/>
      <c r="G144" s="27"/>
      <c r="H144" s="27"/>
      <c r="I144" s="27"/>
    </row>
    <row r="145" spans="1:9">
      <c r="A145" s="9"/>
      <c r="E145" s="27"/>
      <c r="F145" s="27"/>
      <c r="G145" s="27"/>
      <c r="H145" s="27"/>
      <c r="I145" s="27"/>
    </row>
    <row r="146" spans="1:9">
      <c r="A146" s="17"/>
      <c r="E146" s="27"/>
      <c r="F146" s="27"/>
      <c r="G146" s="27"/>
      <c r="H146" s="27"/>
      <c r="I146" s="27"/>
    </row>
    <row r="147" spans="1:9">
      <c r="A147" s="9"/>
      <c r="E147" s="27"/>
      <c r="F147" s="27"/>
      <c r="G147" s="27"/>
      <c r="H147" s="27"/>
      <c r="I147" s="27"/>
    </row>
    <row r="148" spans="1:9">
      <c r="A148" s="3"/>
      <c r="E148" s="27"/>
      <c r="F148" s="27"/>
      <c r="G148" s="27"/>
      <c r="H148" s="27"/>
      <c r="I148" s="27"/>
    </row>
    <row r="149" spans="1:9">
      <c r="A149" s="26"/>
      <c r="B149" s="27"/>
      <c r="E149" s="27"/>
      <c r="F149" s="27"/>
      <c r="G149" s="27"/>
      <c r="H149" s="27"/>
      <c r="I149" s="27"/>
    </row>
    <row r="150" spans="1:9">
      <c r="A150" s="26"/>
      <c r="B150" s="27"/>
      <c r="C150" s="27"/>
      <c r="D150" s="27"/>
      <c r="E150" s="27"/>
      <c r="F150" s="27"/>
      <c r="G150" s="28"/>
    </row>
    <row r="151" spans="1:9">
      <c r="A151" s="14"/>
      <c r="C151" s="27"/>
      <c r="D151" s="27"/>
      <c r="E151" s="27"/>
      <c r="F151" s="27"/>
      <c r="G151" s="28"/>
    </row>
    <row r="152" spans="1:9">
      <c r="A152" s="55"/>
      <c r="C152" s="29"/>
      <c r="D152" s="29"/>
      <c r="E152" s="29"/>
      <c r="F152" s="29"/>
      <c r="G152" s="29"/>
    </row>
    <row r="153" spans="1:9">
      <c r="C153" s="61"/>
      <c r="D153" s="27"/>
      <c r="E153" s="27"/>
      <c r="F153" s="27"/>
      <c r="G153" s="28"/>
    </row>
    <row r="154" spans="1:9">
      <c r="A154" s="21"/>
      <c r="C154" s="62"/>
      <c r="D154" s="27"/>
      <c r="E154" s="27"/>
      <c r="F154" s="27"/>
      <c r="G154" s="28"/>
    </row>
    <row r="155" spans="1:9">
      <c r="A155" s="21"/>
      <c r="C155" s="62"/>
      <c r="D155" s="27"/>
      <c r="E155" s="27"/>
      <c r="F155" s="27"/>
      <c r="G155" s="28"/>
    </row>
    <row r="156" spans="1:9">
      <c r="A156" s="21"/>
      <c r="C156" s="62"/>
      <c r="D156" s="27"/>
      <c r="E156" s="27"/>
      <c r="F156" s="27"/>
      <c r="G156" s="28"/>
    </row>
    <row r="157" spans="1:9">
      <c r="A157" s="9"/>
      <c r="C157" s="62"/>
      <c r="D157" s="4"/>
      <c r="E157" s="4"/>
      <c r="F157" s="4"/>
      <c r="G157" s="4"/>
    </row>
    <row r="158" spans="1:9">
      <c r="A158" s="17"/>
      <c r="C158" s="62"/>
      <c r="D158" s="29"/>
      <c r="E158" s="29"/>
      <c r="F158" s="29"/>
      <c r="G158" s="29"/>
    </row>
    <row r="159" spans="1:9">
      <c r="A159" s="9"/>
      <c r="C159" s="62"/>
      <c r="D159" s="29"/>
      <c r="E159" s="29"/>
      <c r="F159" s="29"/>
      <c r="G159" s="29"/>
    </row>
    <row r="160" spans="1:9">
      <c r="A160" s="3"/>
      <c r="C160" s="63"/>
      <c r="D160" s="30"/>
      <c r="E160" s="30"/>
      <c r="F160" s="30"/>
      <c r="G160" s="29"/>
    </row>
    <row r="161" spans="1:7">
      <c r="B161" s="29"/>
      <c r="C161" s="29"/>
      <c r="D161" s="29"/>
      <c r="E161" s="29"/>
      <c r="F161" s="29"/>
      <c r="G161" s="29"/>
    </row>
    <row r="162" spans="1:7">
      <c r="A162" s="3"/>
      <c r="B162" s="3"/>
      <c r="C162" s="3"/>
      <c r="D162" s="3"/>
      <c r="E162" s="3"/>
      <c r="F162" s="3"/>
      <c r="G162" s="3"/>
    </row>
    <row r="163" spans="1:7">
      <c r="A163" s="26"/>
      <c r="B163" s="27"/>
      <c r="C163" s="27"/>
      <c r="D163" s="27"/>
      <c r="E163" s="27"/>
      <c r="F163" s="27"/>
      <c r="G163" s="28"/>
    </row>
  </sheetData>
  <sortState xmlns:xlrd2="http://schemas.microsoft.com/office/spreadsheetml/2017/richdata2" ref="A33:E67">
    <sortCondition ref="A33:A67"/>
  </sortState>
  <pageMargins left="0.98425196850393704" right="0.78740157480314965" top="1.1023622047244095" bottom="0.74803149606299213" header="0.31496062992125984" footer="0.31496062992125984"/>
  <pageSetup paperSize="9" scale="91" orientation="landscape" r:id="rId1"/>
  <headerFooter scaleWithDoc="0">
    <oddHeader>&amp;L&amp;G</oddHeader>
    <oddFooter>&amp;R&amp;UAnlage 1b&amp;U
Seite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48649-FDE4-470D-BC27-12B9031A845C}">
  <sheetPr codeName="Tabelle3"/>
  <dimension ref="A2:Q515"/>
  <sheetViews>
    <sheetView showGridLines="0" showRuler="0" view="pageLayout" zoomScaleNormal="90" workbookViewId="0">
      <selection activeCell="L2" sqref="L2"/>
    </sheetView>
  </sheetViews>
  <sheetFormatPr baseColWidth="10" defaultColWidth="9.140625" defaultRowHeight="12.75" outlineLevelRow="1"/>
  <cols>
    <col min="1" max="1" width="19.7109375" customWidth="1"/>
    <col min="2" max="2" width="6.42578125" customWidth="1"/>
    <col min="3" max="3" width="5.140625" bestFit="1" customWidth="1"/>
    <col min="4" max="9" width="13.140625" style="306" customWidth="1"/>
    <col min="10" max="10" width="11.85546875" style="306" bestFit="1" customWidth="1"/>
    <col min="11" max="11" width="9.7109375" style="306" bestFit="1" customWidth="1"/>
    <col min="12" max="12" width="15" style="306" bestFit="1" customWidth="1"/>
    <col min="13" max="13" width="11.140625" customWidth="1"/>
    <col min="15" max="15" width="69.42578125" customWidth="1"/>
  </cols>
  <sheetData>
    <row r="2" spans="1:14">
      <c r="A2" s="12" t="s">
        <v>1616</v>
      </c>
      <c r="B2" s="3"/>
      <c r="C2" s="3"/>
      <c r="D2" s="308"/>
      <c r="E2" s="308"/>
      <c r="F2" s="308"/>
      <c r="G2" s="308"/>
      <c r="H2" s="308"/>
      <c r="I2" s="308"/>
      <c r="J2" s="308"/>
      <c r="K2" s="308"/>
      <c r="L2" s="426">
        <f>'Anlage 1a_Zuschlagszahlungen'!E2</f>
        <v>45551</v>
      </c>
    </row>
    <row r="3" spans="1:14">
      <c r="A3" s="469" t="s">
        <v>1617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</row>
    <row r="4" spans="1:14">
      <c r="A4" s="17" t="s">
        <v>1618</v>
      </c>
      <c r="B4" s="3"/>
      <c r="C4" s="3"/>
      <c r="D4" s="308"/>
      <c r="E4" s="308"/>
      <c r="F4" s="308"/>
      <c r="G4" s="308"/>
      <c r="H4" s="308"/>
      <c r="I4" s="308"/>
      <c r="J4" s="308"/>
      <c r="K4" s="308"/>
      <c r="L4" s="307"/>
    </row>
    <row r="5" spans="1:14">
      <c r="A5" s="17"/>
      <c r="B5" s="3"/>
      <c r="C5" s="3"/>
      <c r="D5" s="308"/>
      <c r="E5" s="308"/>
      <c r="F5" s="308"/>
      <c r="G5" s="308"/>
      <c r="H5" s="308"/>
      <c r="I5" s="308"/>
      <c r="J5" s="308"/>
      <c r="K5" s="308"/>
      <c r="L5" s="307"/>
    </row>
    <row r="6" spans="1:14">
      <c r="A6" s="17"/>
      <c r="B6" s="3"/>
      <c r="C6" s="3"/>
      <c r="D6" s="308"/>
      <c r="E6" s="308"/>
      <c r="F6" s="308"/>
      <c r="G6" s="308"/>
      <c r="H6" s="308"/>
      <c r="I6" s="308"/>
      <c r="J6" s="308"/>
      <c r="K6" s="308"/>
      <c r="L6" s="307"/>
    </row>
    <row r="7" spans="1:14" ht="13.5" thickBot="1">
      <c r="A7" s="12"/>
      <c r="B7" s="3"/>
      <c r="C7" s="3"/>
      <c r="D7" s="308"/>
      <c r="E7" s="308"/>
      <c r="F7" s="308"/>
      <c r="G7" s="308"/>
      <c r="H7" s="308"/>
      <c r="I7" s="308"/>
      <c r="J7" s="308"/>
      <c r="K7" s="308"/>
      <c r="L7" s="307"/>
    </row>
    <row r="8" spans="1:14" ht="43.5" customHeight="1" thickBot="1">
      <c r="A8" s="9"/>
      <c r="B8" s="3"/>
      <c r="C8" s="3"/>
      <c r="D8" s="470" t="s">
        <v>1619</v>
      </c>
      <c r="E8" s="471"/>
      <c r="F8" s="470" t="s">
        <v>1620</v>
      </c>
      <c r="G8" s="471"/>
      <c r="H8" s="470" t="s">
        <v>1621</v>
      </c>
      <c r="I8" s="471"/>
      <c r="J8" s="309" t="s">
        <v>1622</v>
      </c>
      <c r="K8" s="309" t="s">
        <v>1623</v>
      </c>
      <c r="L8" s="309" t="s">
        <v>1604</v>
      </c>
    </row>
    <row r="9" spans="1:14" ht="68.25" customHeight="1" thickBot="1">
      <c r="A9" s="205"/>
      <c r="B9" s="206" t="s">
        <v>1624</v>
      </c>
      <c r="C9" s="207" t="s">
        <v>1625</v>
      </c>
      <c r="D9" s="310" t="s">
        <v>1626</v>
      </c>
      <c r="E9" s="311" t="s">
        <v>1627</v>
      </c>
      <c r="F9" s="312" t="s">
        <v>1626</v>
      </c>
      <c r="G9" s="311" t="s">
        <v>1627</v>
      </c>
      <c r="H9" s="312" t="s">
        <v>1626</v>
      </c>
      <c r="I9" s="311" t="s">
        <v>1627</v>
      </c>
      <c r="J9" s="313" t="s">
        <v>1628</v>
      </c>
      <c r="K9" s="313" t="s">
        <v>1629</v>
      </c>
      <c r="L9" s="313" t="s">
        <v>1630</v>
      </c>
    </row>
    <row r="10" spans="1:14" ht="25.5">
      <c r="A10" s="194" t="s">
        <v>6</v>
      </c>
      <c r="B10" s="96"/>
      <c r="C10" s="195"/>
      <c r="D10" s="318">
        <f>SUM(D11:D73)</f>
        <v>1066992</v>
      </c>
      <c r="E10" s="319">
        <f t="shared" ref="E10:K10" si="0">SUM(E11:E73)</f>
        <v>64840.14</v>
      </c>
      <c r="F10" s="320">
        <f t="shared" si="0"/>
        <v>8960718</v>
      </c>
      <c r="G10" s="319">
        <f t="shared" si="0"/>
        <v>379155.50999999995</v>
      </c>
      <c r="H10" s="320">
        <f t="shared" si="0"/>
        <v>213111860</v>
      </c>
      <c r="I10" s="319">
        <f t="shared" si="0"/>
        <v>6600476.3399999999</v>
      </c>
      <c r="J10" s="321">
        <f t="shared" si="0"/>
        <v>-36576.21</v>
      </c>
      <c r="K10" s="322">
        <f t="shared" si="0"/>
        <v>0</v>
      </c>
      <c r="L10" s="322">
        <f>E10+G10+I10+J10+K10</f>
        <v>7007895.7800000003</v>
      </c>
      <c r="M10" s="6"/>
      <c r="N10" s="6"/>
    </row>
    <row r="11" spans="1:14" hidden="1" outlineLevel="1">
      <c r="A11" s="196" t="s">
        <v>309</v>
      </c>
      <c r="B11" s="15" t="s">
        <v>1631</v>
      </c>
      <c r="C11" s="197">
        <v>2019</v>
      </c>
      <c r="D11" s="323">
        <v>-10761</v>
      </c>
      <c r="E11" s="324">
        <v>-549.89</v>
      </c>
      <c r="F11" s="325">
        <v>-15266</v>
      </c>
      <c r="G11" s="324">
        <v>-825.89</v>
      </c>
      <c r="H11" s="325">
        <v>-32741</v>
      </c>
      <c r="I11" s="324">
        <v>-2239.2399999999998</v>
      </c>
      <c r="J11" s="326">
        <v>0</v>
      </c>
      <c r="K11" s="327">
        <v>0</v>
      </c>
      <c r="L11" s="328">
        <f t="shared" ref="L11:L56" si="1">E11+G11+I11+J11+K11</f>
        <v>-3615.0199999999995</v>
      </c>
      <c r="M11" s="6" t="s">
        <v>310</v>
      </c>
      <c r="N11" s="6"/>
    </row>
    <row r="12" spans="1:14" hidden="1" outlineLevel="1">
      <c r="A12" s="196" t="s">
        <v>309</v>
      </c>
      <c r="B12" s="15" t="s">
        <v>1632</v>
      </c>
      <c r="C12" s="197">
        <v>2019</v>
      </c>
      <c r="D12" s="323">
        <v>107751</v>
      </c>
      <c r="E12" s="324">
        <v>5506.08</v>
      </c>
      <c r="F12" s="325">
        <v>605051</v>
      </c>
      <c r="G12" s="324">
        <v>32733.27</v>
      </c>
      <c r="H12" s="325">
        <v>378547</v>
      </c>
      <c r="I12" s="324">
        <v>39525.199999999997</v>
      </c>
      <c r="J12" s="326">
        <v>-617.35</v>
      </c>
      <c r="K12" s="327">
        <v>0</v>
      </c>
      <c r="L12" s="328">
        <f t="shared" ref="L12:L41" si="2">E12+G12+I12+J12+K12</f>
        <v>77147.199999999983</v>
      </c>
      <c r="M12" s="6" t="s">
        <v>310</v>
      </c>
      <c r="N12" s="6"/>
    </row>
    <row r="13" spans="1:14" hidden="1" outlineLevel="1">
      <c r="A13" s="196" t="s">
        <v>185</v>
      </c>
      <c r="B13" s="15" t="s">
        <v>1631</v>
      </c>
      <c r="C13" s="197">
        <v>2022</v>
      </c>
      <c r="D13" s="323">
        <v>0</v>
      </c>
      <c r="E13" s="324">
        <v>0</v>
      </c>
      <c r="F13" s="325">
        <v>-10332</v>
      </c>
      <c r="G13" s="324">
        <v>-558.97</v>
      </c>
      <c r="H13" s="325">
        <v>0</v>
      </c>
      <c r="I13" s="324">
        <v>0</v>
      </c>
      <c r="J13" s="326">
        <v>0</v>
      </c>
      <c r="K13" s="327">
        <v>0</v>
      </c>
      <c r="L13" s="328">
        <f t="shared" si="2"/>
        <v>-558.97</v>
      </c>
      <c r="M13" s="6" t="s">
        <v>186</v>
      </c>
      <c r="N13" s="6"/>
    </row>
    <row r="14" spans="1:14" hidden="1" outlineLevel="1">
      <c r="A14" s="196" t="s">
        <v>185</v>
      </c>
      <c r="B14" s="15" t="s">
        <v>1633</v>
      </c>
      <c r="C14" s="197">
        <v>2022</v>
      </c>
      <c r="D14" s="323">
        <v>0</v>
      </c>
      <c r="E14" s="324">
        <v>0</v>
      </c>
      <c r="F14" s="325">
        <v>26495</v>
      </c>
      <c r="G14" s="324">
        <v>1433.38</v>
      </c>
      <c r="H14" s="325">
        <v>0</v>
      </c>
      <c r="I14" s="324">
        <v>0</v>
      </c>
      <c r="J14" s="326">
        <v>0</v>
      </c>
      <c r="K14" s="327">
        <v>0</v>
      </c>
      <c r="L14" s="328">
        <f t="shared" si="2"/>
        <v>1433.38</v>
      </c>
      <c r="M14" s="6" t="s">
        <v>186</v>
      </c>
      <c r="N14" s="6"/>
    </row>
    <row r="15" spans="1:14" hidden="1" outlineLevel="1">
      <c r="A15" s="196" t="s">
        <v>149</v>
      </c>
      <c r="B15" s="15" t="s">
        <v>1631</v>
      </c>
      <c r="C15" s="197">
        <v>2021</v>
      </c>
      <c r="D15" s="323">
        <v>-8375</v>
      </c>
      <c r="E15" s="324">
        <v>-427.96</v>
      </c>
      <c r="F15" s="325">
        <v>-41892</v>
      </c>
      <c r="G15" s="324">
        <v>-2266.36</v>
      </c>
      <c r="H15" s="325">
        <v>-954124</v>
      </c>
      <c r="I15" s="324">
        <v>-59421</v>
      </c>
      <c r="J15" s="326">
        <v>0</v>
      </c>
      <c r="K15" s="327">
        <v>0</v>
      </c>
      <c r="L15" s="328">
        <f t="shared" si="2"/>
        <v>-62115.32</v>
      </c>
      <c r="M15" s="6" t="s">
        <v>150</v>
      </c>
      <c r="N15" s="6"/>
    </row>
    <row r="16" spans="1:14" hidden="1" outlineLevel="1">
      <c r="A16" s="196" t="s">
        <v>149</v>
      </c>
      <c r="B16" s="15" t="s">
        <v>1632</v>
      </c>
      <c r="C16" s="197">
        <v>2021</v>
      </c>
      <c r="D16" s="323">
        <v>95275</v>
      </c>
      <c r="E16" s="324">
        <v>4868.55</v>
      </c>
      <c r="F16" s="325">
        <v>871528</v>
      </c>
      <c r="G16" s="324">
        <v>47149.65</v>
      </c>
      <c r="H16" s="325">
        <v>7954994</v>
      </c>
      <c r="I16" s="324">
        <v>509074.03</v>
      </c>
      <c r="J16" s="326">
        <v>12313.74</v>
      </c>
      <c r="K16" s="327">
        <v>0</v>
      </c>
      <c r="L16" s="328">
        <f t="shared" si="2"/>
        <v>573405.97</v>
      </c>
      <c r="M16" s="6" t="s">
        <v>150</v>
      </c>
      <c r="N16" s="6"/>
    </row>
    <row r="17" spans="1:14" hidden="1" outlineLevel="1">
      <c r="A17" s="196" t="s">
        <v>97</v>
      </c>
      <c r="B17" s="15" t="s">
        <v>1633</v>
      </c>
      <c r="C17" s="197">
        <v>2022</v>
      </c>
      <c r="D17" s="323">
        <v>242</v>
      </c>
      <c r="E17" s="324">
        <v>12.37</v>
      </c>
      <c r="F17" s="325">
        <v>24265</v>
      </c>
      <c r="G17" s="324">
        <v>1312.74</v>
      </c>
      <c r="H17" s="325">
        <v>0</v>
      </c>
      <c r="I17" s="324">
        <v>0</v>
      </c>
      <c r="J17" s="326">
        <v>0</v>
      </c>
      <c r="K17" s="327">
        <v>0</v>
      </c>
      <c r="L17" s="328">
        <f t="shared" si="2"/>
        <v>1325.11</v>
      </c>
      <c r="M17" s="6" t="s">
        <v>98</v>
      </c>
      <c r="N17" s="6"/>
    </row>
    <row r="18" spans="1:14" hidden="1" outlineLevel="1">
      <c r="A18" s="196" t="s">
        <v>21</v>
      </c>
      <c r="B18" s="15" t="s">
        <v>1633</v>
      </c>
      <c r="C18" s="197">
        <v>2022</v>
      </c>
      <c r="D18" s="323">
        <v>0</v>
      </c>
      <c r="E18" s="324">
        <v>0</v>
      </c>
      <c r="F18" s="325">
        <v>0</v>
      </c>
      <c r="G18" s="324">
        <v>0</v>
      </c>
      <c r="H18" s="325">
        <v>4116</v>
      </c>
      <c r="I18" s="324">
        <v>329.28</v>
      </c>
      <c r="J18" s="326">
        <v>0</v>
      </c>
      <c r="K18" s="327">
        <v>0</v>
      </c>
      <c r="L18" s="328">
        <f t="shared" si="2"/>
        <v>329.28</v>
      </c>
      <c r="M18" s="6" t="s">
        <v>22</v>
      </c>
      <c r="N18" s="6"/>
    </row>
    <row r="19" spans="1:14" hidden="1" outlineLevel="1">
      <c r="A19" s="196" t="s">
        <v>221</v>
      </c>
      <c r="B19" s="15" t="s">
        <v>1633</v>
      </c>
      <c r="C19" s="197">
        <v>2021</v>
      </c>
      <c r="D19" s="323">
        <v>0</v>
      </c>
      <c r="E19" s="324">
        <v>0</v>
      </c>
      <c r="F19" s="325">
        <v>0</v>
      </c>
      <c r="G19" s="324">
        <v>0</v>
      </c>
      <c r="H19" s="325">
        <v>87264</v>
      </c>
      <c r="I19" s="324">
        <v>12801.2</v>
      </c>
      <c r="J19" s="326">
        <v>0</v>
      </c>
      <c r="K19" s="327">
        <v>0</v>
      </c>
      <c r="L19" s="328">
        <f t="shared" si="2"/>
        <v>12801.2</v>
      </c>
      <c r="M19" s="6" t="s">
        <v>222</v>
      </c>
      <c r="N19" s="6"/>
    </row>
    <row r="20" spans="1:14" hidden="1" outlineLevel="1">
      <c r="A20" s="196" t="s">
        <v>311</v>
      </c>
      <c r="B20" s="15" t="s">
        <v>1633</v>
      </c>
      <c r="C20" s="197">
        <v>2022</v>
      </c>
      <c r="D20" s="323">
        <v>0</v>
      </c>
      <c r="E20" s="324">
        <v>0</v>
      </c>
      <c r="F20" s="325">
        <v>0</v>
      </c>
      <c r="G20" s="324">
        <v>0</v>
      </c>
      <c r="H20" s="325">
        <v>54588</v>
      </c>
      <c r="I20" s="324">
        <v>4498.8</v>
      </c>
      <c r="J20" s="326">
        <v>0</v>
      </c>
      <c r="K20" s="327">
        <v>0</v>
      </c>
      <c r="L20" s="328">
        <f t="shared" si="2"/>
        <v>4498.8</v>
      </c>
      <c r="M20" s="6" t="s">
        <v>312</v>
      </c>
      <c r="N20" s="6"/>
    </row>
    <row r="21" spans="1:14" hidden="1" outlineLevel="1">
      <c r="A21" s="196" t="s">
        <v>23</v>
      </c>
      <c r="B21" s="15" t="s">
        <v>1632</v>
      </c>
      <c r="C21" s="197">
        <v>2021</v>
      </c>
      <c r="D21" s="323">
        <v>0</v>
      </c>
      <c r="E21" s="324">
        <v>0</v>
      </c>
      <c r="F21" s="325">
        <v>0</v>
      </c>
      <c r="G21" s="324">
        <v>0</v>
      </c>
      <c r="H21" s="325">
        <v>1067171</v>
      </c>
      <c r="I21" s="324">
        <v>45696.25</v>
      </c>
      <c r="J21" s="326">
        <v>0</v>
      </c>
      <c r="K21" s="327">
        <v>0</v>
      </c>
      <c r="L21" s="328">
        <f t="shared" si="2"/>
        <v>45696.25</v>
      </c>
      <c r="M21" s="6" t="s">
        <v>24</v>
      </c>
      <c r="N21" s="6"/>
    </row>
    <row r="22" spans="1:14" hidden="1" outlineLevel="1">
      <c r="A22" s="196" t="s">
        <v>35</v>
      </c>
      <c r="B22" s="15" t="s">
        <v>1631</v>
      </c>
      <c r="C22" s="197">
        <v>2020</v>
      </c>
      <c r="D22" s="323">
        <v>-290807</v>
      </c>
      <c r="E22" s="324">
        <v>-14475.5</v>
      </c>
      <c r="F22" s="325">
        <v>-900365</v>
      </c>
      <c r="G22" s="324">
        <v>-41832.720000000001</v>
      </c>
      <c r="H22" s="325">
        <v>38406</v>
      </c>
      <c r="I22" s="324">
        <v>1693.56</v>
      </c>
      <c r="J22" s="326">
        <v>-6024.86</v>
      </c>
      <c r="K22" s="327">
        <v>0</v>
      </c>
      <c r="L22" s="328">
        <f t="shared" si="2"/>
        <v>-60639.520000000004</v>
      </c>
      <c r="M22" s="6" t="s">
        <v>36</v>
      </c>
      <c r="N22" s="6"/>
    </row>
    <row r="23" spans="1:14" hidden="1" outlineLevel="1">
      <c r="A23" s="196" t="s">
        <v>35</v>
      </c>
      <c r="B23" s="15" t="s">
        <v>1632</v>
      </c>
      <c r="C23" s="197">
        <v>2020</v>
      </c>
      <c r="D23" s="323">
        <v>176188</v>
      </c>
      <c r="E23" s="324">
        <v>10512.96</v>
      </c>
      <c r="F23" s="325">
        <v>493331</v>
      </c>
      <c r="G23" s="324">
        <v>111520.95</v>
      </c>
      <c r="H23" s="325">
        <v>3198196</v>
      </c>
      <c r="I23" s="324">
        <v>229099.69</v>
      </c>
      <c r="J23" s="326">
        <v>3491.21</v>
      </c>
      <c r="K23" s="327">
        <v>0</v>
      </c>
      <c r="L23" s="328">
        <f t="shared" si="2"/>
        <v>354624.81</v>
      </c>
      <c r="M23" s="6" t="s">
        <v>36</v>
      </c>
      <c r="N23" s="6"/>
    </row>
    <row r="24" spans="1:14" hidden="1" outlineLevel="1">
      <c r="A24" s="196" t="s">
        <v>171</v>
      </c>
      <c r="B24" s="15" t="s">
        <v>1633</v>
      </c>
      <c r="C24" s="197">
        <v>2022</v>
      </c>
      <c r="D24" s="323">
        <v>0</v>
      </c>
      <c r="E24" s="324">
        <v>0</v>
      </c>
      <c r="F24" s="325">
        <v>0</v>
      </c>
      <c r="G24" s="324">
        <v>0</v>
      </c>
      <c r="H24" s="325">
        <v>124728966</v>
      </c>
      <c r="I24" s="324">
        <v>4261340.68</v>
      </c>
      <c r="J24" s="326">
        <v>0</v>
      </c>
      <c r="K24" s="327">
        <v>0</v>
      </c>
      <c r="L24" s="328">
        <f t="shared" si="2"/>
        <v>4261340.68</v>
      </c>
      <c r="M24" s="6" t="s">
        <v>172</v>
      </c>
      <c r="N24" s="6"/>
    </row>
    <row r="25" spans="1:14" hidden="1" outlineLevel="1">
      <c r="A25" s="196" t="s">
        <v>41</v>
      </c>
      <c r="B25" s="15" t="s">
        <v>1633</v>
      </c>
      <c r="C25" s="197">
        <v>2021</v>
      </c>
      <c r="D25" s="323">
        <v>0</v>
      </c>
      <c r="E25" s="324">
        <v>0</v>
      </c>
      <c r="F25" s="325">
        <v>0</v>
      </c>
      <c r="G25" s="324">
        <v>0</v>
      </c>
      <c r="H25" s="325">
        <v>13253</v>
      </c>
      <c r="I25" s="324">
        <v>1391.6</v>
      </c>
      <c r="J25" s="326">
        <v>0</v>
      </c>
      <c r="K25" s="327">
        <v>0</v>
      </c>
      <c r="L25" s="328">
        <f t="shared" si="2"/>
        <v>1391.6</v>
      </c>
      <c r="M25" s="6" t="s">
        <v>42</v>
      </c>
      <c r="N25" s="6"/>
    </row>
    <row r="26" spans="1:14" hidden="1" outlineLevel="1">
      <c r="A26" s="196" t="s">
        <v>41</v>
      </c>
      <c r="B26" s="15" t="s">
        <v>1633</v>
      </c>
      <c r="C26" s="197">
        <v>2022</v>
      </c>
      <c r="D26" s="323">
        <v>0</v>
      </c>
      <c r="E26" s="324">
        <v>0</v>
      </c>
      <c r="F26" s="325">
        <v>0</v>
      </c>
      <c r="G26" s="324">
        <v>0</v>
      </c>
      <c r="H26" s="325">
        <v>250000</v>
      </c>
      <c r="I26" s="324">
        <v>25434.16</v>
      </c>
      <c r="J26" s="326">
        <v>0</v>
      </c>
      <c r="K26" s="327">
        <v>0</v>
      </c>
      <c r="L26" s="328">
        <f t="shared" si="2"/>
        <v>25434.16</v>
      </c>
      <c r="M26" s="6" t="s">
        <v>42</v>
      </c>
      <c r="N26" s="6"/>
    </row>
    <row r="27" spans="1:14" hidden="1" outlineLevel="1">
      <c r="A27" s="196" t="s">
        <v>187</v>
      </c>
      <c r="B27" s="15" t="s">
        <v>1632</v>
      </c>
      <c r="C27" s="197">
        <v>2022</v>
      </c>
      <c r="D27" s="323">
        <v>0</v>
      </c>
      <c r="E27" s="324">
        <v>0</v>
      </c>
      <c r="F27" s="325">
        <v>0</v>
      </c>
      <c r="G27" s="324">
        <v>0</v>
      </c>
      <c r="H27" s="325">
        <v>46150905</v>
      </c>
      <c r="I27" s="324">
        <v>1589030.35</v>
      </c>
      <c r="J27" s="326">
        <v>0</v>
      </c>
      <c r="K27" s="327">
        <v>0</v>
      </c>
      <c r="L27" s="328">
        <f t="shared" si="2"/>
        <v>1589030.35</v>
      </c>
      <c r="M27" s="6" t="s">
        <v>188</v>
      </c>
      <c r="N27" s="6"/>
    </row>
    <row r="28" spans="1:14" hidden="1" outlineLevel="1">
      <c r="A28" s="196" t="s">
        <v>89</v>
      </c>
      <c r="B28" s="15" t="s">
        <v>1633</v>
      </c>
      <c r="C28" s="197">
        <v>2022</v>
      </c>
      <c r="D28" s="323">
        <v>0</v>
      </c>
      <c r="E28" s="324">
        <v>0</v>
      </c>
      <c r="F28" s="325">
        <v>0</v>
      </c>
      <c r="G28" s="324">
        <v>0</v>
      </c>
      <c r="H28" s="325">
        <v>126012</v>
      </c>
      <c r="I28" s="324">
        <v>20161.919999999998</v>
      </c>
      <c r="J28" s="326">
        <v>0</v>
      </c>
      <c r="K28" s="327">
        <v>0</v>
      </c>
      <c r="L28" s="328">
        <f t="shared" si="2"/>
        <v>20161.919999999998</v>
      </c>
      <c r="M28" s="6" t="s">
        <v>90</v>
      </c>
      <c r="N28" s="6"/>
    </row>
    <row r="29" spans="1:14" hidden="1" outlineLevel="1">
      <c r="A29" s="196" t="s">
        <v>279</v>
      </c>
      <c r="B29" s="15" t="s">
        <v>1632</v>
      </c>
      <c r="C29" s="197">
        <v>2021</v>
      </c>
      <c r="D29" s="323">
        <v>112671</v>
      </c>
      <c r="E29" s="324">
        <v>5757.49</v>
      </c>
      <c r="F29" s="325">
        <v>559601</v>
      </c>
      <c r="G29" s="324">
        <v>30274.42</v>
      </c>
      <c r="H29" s="325">
        <v>430112</v>
      </c>
      <c r="I29" s="324">
        <v>35412.120000000003</v>
      </c>
      <c r="J29" s="326">
        <v>0</v>
      </c>
      <c r="K29" s="327">
        <v>0</v>
      </c>
      <c r="L29" s="328">
        <f t="shared" si="2"/>
        <v>71444.03</v>
      </c>
      <c r="M29" s="6" t="s">
        <v>280</v>
      </c>
      <c r="N29" s="6"/>
    </row>
    <row r="30" spans="1:14" hidden="1" outlineLevel="1">
      <c r="A30" s="196" t="s">
        <v>233</v>
      </c>
      <c r="B30" s="15" t="s">
        <v>1632</v>
      </c>
      <c r="C30" s="197">
        <v>2021</v>
      </c>
      <c r="D30" s="323">
        <v>10784</v>
      </c>
      <c r="E30" s="324">
        <v>551.05999999999995</v>
      </c>
      <c r="F30" s="325">
        <v>832344</v>
      </c>
      <c r="G30" s="324">
        <v>38157.64</v>
      </c>
      <c r="H30" s="325">
        <v>173455</v>
      </c>
      <c r="I30" s="324">
        <v>21690.68</v>
      </c>
      <c r="J30" s="326">
        <v>0</v>
      </c>
      <c r="K30" s="327">
        <v>0</v>
      </c>
      <c r="L30" s="328">
        <f t="shared" si="2"/>
        <v>60399.38</v>
      </c>
      <c r="M30" s="6" t="s">
        <v>234</v>
      </c>
      <c r="N30" s="6"/>
    </row>
    <row r="31" spans="1:14" hidden="1" outlineLevel="1">
      <c r="A31" s="196" t="s">
        <v>65</v>
      </c>
      <c r="B31" s="15" t="s">
        <v>1632</v>
      </c>
      <c r="C31" s="197">
        <v>2020</v>
      </c>
      <c r="D31" s="323">
        <v>0</v>
      </c>
      <c r="E31" s="324">
        <v>0</v>
      </c>
      <c r="F31" s="325">
        <v>0</v>
      </c>
      <c r="G31" s="324">
        <v>0</v>
      </c>
      <c r="H31" s="325">
        <v>28170</v>
      </c>
      <c r="I31" s="324">
        <v>4184</v>
      </c>
      <c r="J31" s="326">
        <v>0</v>
      </c>
      <c r="K31" s="327">
        <v>0</v>
      </c>
      <c r="L31" s="328">
        <f t="shared" si="2"/>
        <v>4184</v>
      </c>
      <c r="M31" s="6" t="s">
        <v>66</v>
      </c>
      <c r="N31" s="6"/>
    </row>
    <row r="32" spans="1:14" hidden="1" outlineLevel="1">
      <c r="A32" s="196" t="s">
        <v>65</v>
      </c>
      <c r="B32" s="15" t="s">
        <v>1632</v>
      </c>
      <c r="C32" s="197">
        <v>2021</v>
      </c>
      <c r="D32" s="323">
        <v>0</v>
      </c>
      <c r="E32" s="324">
        <v>0</v>
      </c>
      <c r="F32" s="325">
        <v>0</v>
      </c>
      <c r="G32" s="324">
        <v>0</v>
      </c>
      <c r="H32" s="325">
        <v>45000</v>
      </c>
      <c r="I32" s="324">
        <v>6946.4</v>
      </c>
      <c r="J32" s="326">
        <v>0</v>
      </c>
      <c r="K32" s="327">
        <v>0</v>
      </c>
      <c r="L32" s="328">
        <f t="shared" si="2"/>
        <v>6946.4</v>
      </c>
      <c r="M32" s="6" t="s">
        <v>66</v>
      </c>
      <c r="N32" s="6"/>
    </row>
    <row r="33" spans="1:14" hidden="1" outlineLevel="1">
      <c r="A33" s="196" t="s">
        <v>161</v>
      </c>
      <c r="B33" s="15" t="s">
        <v>1633</v>
      </c>
      <c r="C33" s="197">
        <v>2022</v>
      </c>
      <c r="D33" s="323">
        <v>0</v>
      </c>
      <c r="E33" s="324">
        <v>0</v>
      </c>
      <c r="F33" s="325">
        <v>75257</v>
      </c>
      <c r="G33" s="324">
        <v>4071.4</v>
      </c>
      <c r="H33" s="325">
        <v>0</v>
      </c>
      <c r="I33" s="324">
        <v>0</v>
      </c>
      <c r="J33" s="326">
        <v>0</v>
      </c>
      <c r="K33" s="327">
        <v>0</v>
      </c>
      <c r="L33" s="328">
        <f t="shared" si="2"/>
        <v>4071.4</v>
      </c>
      <c r="M33" s="6" t="s">
        <v>162</v>
      </c>
      <c r="N33" s="6"/>
    </row>
    <row r="34" spans="1:14" hidden="1" outlineLevel="1">
      <c r="A34" s="196" t="s">
        <v>209</v>
      </c>
      <c r="B34" s="15" t="s">
        <v>1633</v>
      </c>
      <c r="C34" s="197">
        <v>2020</v>
      </c>
      <c r="D34" s="323">
        <v>0</v>
      </c>
      <c r="E34" s="324">
        <v>0</v>
      </c>
      <c r="F34" s="325">
        <v>0</v>
      </c>
      <c r="G34" s="324">
        <v>0</v>
      </c>
      <c r="H34" s="325">
        <v>0</v>
      </c>
      <c r="I34" s="324">
        <v>1789.28</v>
      </c>
      <c r="J34" s="326">
        <v>0</v>
      </c>
      <c r="K34" s="327">
        <v>0</v>
      </c>
      <c r="L34" s="328">
        <f t="shared" si="2"/>
        <v>1789.28</v>
      </c>
      <c r="M34" s="6" t="s">
        <v>1634</v>
      </c>
      <c r="N34" s="6"/>
    </row>
    <row r="35" spans="1:14" hidden="1" outlineLevel="1">
      <c r="A35" s="196" t="s">
        <v>209</v>
      </c>
      <c r="B35" s="15" t="s">
        <v>1633</v>
      </c>
      <c r="C35" s="197">
        <v>2021</v>
      </c>
      <c r="D35" s="323">
        <v>0</v>
      </c>
      <c r="E35" s="324">
        <v>0</v>
      </c>
      <c r="F35" s="325">
        <v>0</v>
      </c>
      <c r="G35" s="324">
        <v>0</v>
      </c>
      <c r="H35" s="325">
        <v>0</v>
      </c>
      <c r="I35" s="324">
        <v>4011.4</v>
      </c>
      <c r="J35" s="326">
        <v>0</v>
      </c>
      <c r="K35" s="327">
        <v>0</v>
      </c>
      <c r="L35" s="328">
        <f t="shared" si="2"/>
        <v>4011.4</v>
      </c>
      <c r="M35" s="6" t="s">
        <v>1634</v>
      </c>
      <c r="N35" s="6"/>
    </row>
    <row r="36" spans="1:14" hidden="1" outlineLevel="1">
      <c r="A36" s="196" t="s">
        <v>209</v>
      </c>
      <c r="B36" s="15" t="s">
        <v>1633</v>
      </c>
      <c r="C36" s="197">
        <v>2022</v>
      </c>
      <c r="D36" s="323">
        <v>0</v>
      </c>
      <c r="E36" s="324">
        <v>0</v>
      </c>
      <c r="F36" s="325">
        <v>0</v>
      </c>
      <c r="G36" s="324">
        <v>0</v>
      </c>
      <c r="H36" s="325">
        <v>283757</v>
      </c>
      <c r="I36" s="324">
        <v>18285.509999999998</v>
      </c>
      <c r="J36" s="326">
        <v>0</v>
      </c>
      <c r="K36" s="327">
        <v>0</v>
      </c>
      <c r="L36" s="328">
        <f t="shared" si="2"/>
        <v>18285.509999999998</v>
      </c>
      <c r="M36" s="6" t="s">
        <v>1634</v>
      </c>
      <c r="N36" s="6"/>
    </row>
    <row r="37" spans="1:14" hidden="1" outlineLevel="1">
      <c r="A37" s="196" t="s">
        <v>157</v>
      </c>
      <c r="B37" s="15" t="s">
        <v>1633</v>
      </c>
      <c r="C37" s="197">
        <v>2022</v>
      </c>
      <c r="D37" s="323">
        <v>0</v>
      </c>
      <c r="E37" s="324">
        <v>0</v>
      </c>
      <c r="F37" s="325">
        <v>0</v>
      </c>
      <c r="G37" s="324">
        <v>0</v>
      </c>
      <c r="H37" s="325">
        <v>54783</v>
      </c>
      <c r="I37" s="324">
        <v>5654.04</v>
      </c>
      <c r="J37" s="326">
        <v>0</v>
      </c>
      <c r="K37" s="327">
        <v>0</v>
      </c>
      <c r="L37" s="328">
        <f t="shared" si="2"/>
        <v>5654.04</v>
      </c>
      <c r="M37" s="6" t="s">
        <v>158</v>
      </c>
      <c r="N37" s="6"/>
    </row>
    <row r="38" spans="1:14" hidden="1" outlineLevel="1">
      <c r="A38" s="196" t="s">
        <v>159</v>
      </c>
      <c r="B38" s="15" t="s">
        <v>1631</v>
      </c>
      <c r="C38" s="197">
        <v>2022</v>
      </c>
      <c r="D38" s="323">
        <v>-10</v>
      </c>
      <c r="E38" s="324">
        <v>-0.51</v>
      </c>
      <c r="F38" s="325">
        <v>0</v>
      </c>
      <c r="G38" s="324">
        <v>0</v>
      </c>
      <c r="H38" s="325">
        <v>0</v>
      </c>
      <c r="I38" s="324">
        <v>0</v>
      </c>
      <c r="J38" s="326">
        <v>0</v>
      </c>
      <c r="K38" s="327">
        <v>0</v>
      </c>
      <c r="L38" s="328">
        <f t="shared" si="2"/>
        <v>-0.51</v>
      </c>
      <c r="M38" s="6" t="s">
        <v>160</v>
      </c>
      <c r="N38" s="6"/>
    </row>
    <row r="39" spans="1:14" hidden="1" outlineLevel="1">
      <c r="A39" s="196" t="s">
        <v>159</v>
      </c>
      <c r="B39" s="15" t="s">
        <v>1632</v>
      </c>
      <c r="C39" s="197">
        <v>2022</v>
      </c>
      <c r="D39" s="323">
        <v>0</v>
      </c>
      <c r="E39" s="324">
        <v>0</v>
      </c>
      <c r="F39" s="325">
        <v>0</v>
      </c>
      <c r="G39" s="324">
        <v>0</v>
      </c>
      <c r="H39" s="325">
        <v>5141123</v>
      </c>
      <c r="I39" s="324">
        <v>251150.1</v>
      </c>
      <c r="J39" s="326">
        <v>0</v>
      </c>
      <c r="K39" s="327">
        <v>0</v>
      </c>
      <c r="L39" s="328">
        <f t="shared" si="2"/>
        <v>251150.1</v>
      </c>
      <c r="M39" s="6" t="s">
        <v>160</v>
      </c>
      <c r="N39" s="6"/>
    </row>
    <row r="40" spans="1:14" hidden="1" outlineLevel="1">
      <c r="A40" s="196" t="s">
        <v>81</v>
      </c>
      <c r="B40" s="15" t="s">
        <v>1633</v>
      </c>
      <c r="C40" s="197">
        <v>2018</v>
      </c>
      <c r="D40" s="323">
        <v>0</v>
      </c>
      <c r="E40" s="324">
        <v>0</v>
      </c>
      <c r="F40" s="325">
        <v>0</v>
      </c>
      <c r="G40" s="324">
        <v>0</v>
      </c>
      <c r="H40" s="325">
        <v>0</v>
      </c>
      <c r="I40" s="324">
        <v>0</v>
      </c>
      <c r="J40" s="326">
        <v>1089.32</v>
      </c>
      <c r="K40" s="327">
        <v>0</v>
      </c>
      <c r="L40" s="328">
        <f t="shared" si="2"/>
        <v>1089.32</v>
      </c>
      <c r="M40" s="6" t="s">
        <v>82</v>
      </c>
      <c r="N40" s="6"/>
    </row>
    <row r="41" spans="1:14" hidden="1" outlineLevel="1">
      <c r="A41" s="196" t="s">
        <v>81</v>
      </c>
      <c r="B41" s="15" t="s">
        <v>1633</v>
      </c>
      <c r="C41" s="197">
        <v>2019</v>
      </c>
      <c r="D41" s="323">
        <v>0</v>
      </c>
      <c r="E41" s="324">
        <v>0</v>
      </c>
      <c r="F41" s="325">
        <v>0</v>
      </c>
      <c r="G41" s="324">
        <v>0</v>
      </c>
      <c r="H41" s="325">
        <v>0</v>
      </c>
      <c r="I41" s="324">
        <v>0</v>
      </c>
      <c r="J41" s="326">
        <v>1610.32</v>
      </c>
      <c r="K41" s="327">
        <v>0</v>
      </c>
      <c r="L41" s="328">
        <f t="shared" si="2"/>
        <v>1610.32</v>
      </c>
      <c r="M41" s="6" t="s">
        <v>82</v>
      </c>
      <c r="N41" s="6"/>
    </row>
    <row r="42" spans="1:14" hidden="1" outlineLevel="1">
      <c r="A42" s="196" t="s">
        <v>81</v>
      </c>
      <c r="B42" s="15" t="s">
        <v>1633</v>
      </c>
      <c r="C42" s="197">
        <v>2020</v>
      </c>
      <c r="D42" s="323">
        <v>0</v>
      </c>
      <c r="E42" s="324">
        <v>0</v>
      </c>
      <c r="F42" s="325">
        <v>0</v>
      </c>
      <c r="G42" s="324">
        <v>0</v>
      </c>
      <c r="H42" s="325">
        <v>0</v>
      </c>
      <c r="I42" s="324">
        <v>0</v>
      </c>
      <c r="J42" s="326">
        <v>2567.12</v>
      </c>
      <c r="K42" s="327">
        <v>0</v>
      </c>
      <c r="L42" s="328">
        <f t="shared" si="1"/>
        <v>2567.12</v>
      </c>
      <c r="M42" s="6" t="s">
        <v>82</v>
      </c>
      <c r="N42" s="6"/>
    </row>
    <row r="43" spans="1:14" hidden="1" outlineLevel="1">
      <c r="A43" s="196" t="s">
        <v>81</v>
      </c>
      <c r="B43" s="15" t="s">
        <v>1633</v>
      </c>
      <c r="C43" s="197">
        <v>2022</v>
      </c>
      <c r="D43" s="323">
        <v>0</v>
      </c>
      <c r="E43" s="324">
        <v>0</v>
      </c>
      <c r="F43" s="325">
        <v>0</v>
      </c>
      <c r="G43" s="324">
        <v>0</v>
      </c>
      <c r="H43" s="325">
        <v>26007</v>
      </c>
      <c r="I43" s="324">
        <v>4161.12</v>
      </c>
      <c r="J43" s="326">
        <v>0</v>
      </c>
      <c r="K43" s="327">
        <v>0</v>
      </c>
      <c r="L43" s="328">
        <f t="shared" si="1"/>
        <v>4161.12</v>
      </c>
      <c r="M43" s="6" t="s">
        <v>82</v>
      </c>
      <c r="N43" s="6"/>
    </row>
    <row r="44" spans="1:14" hidden="1" outlineLevel="1">
      <c r="A44" s="196" t="s">
        <v>145</v>
      </c>
      <c r="B44" s="15" t="s">
        <v>1633</v>
      </c>
      <c r="C44" s="197">
        <v>2020</v>
      </c>
      <c r="D44" s="323">
        <v>0</v>
      </c>
      <c r="E44" s="324">
        <v>0</v>
      </c>
      <c r="F44" s="325">
        <v>0</v>
      </c>
      <c r="G44" s="324">
        <v>0</v>
      </c>
      <c r="H44" s="325">
        <v>404955</v>
      </c>
      <c r="I44" s="324">
        <v>28831.16</v>
      </c>
      <c r="J44" s="326">
        <v>0</v>
      </c>
      <c r="K44" s="327">
        <v>0</v>
      </c>
      <c r="L44" s="328">
        <f t="shared" si="1"/>
        <v>28831.16</v>
      </c>
      <c r="M44" s="6" t="s">
        <v>146</v>
      </c>
      <c r="N44" s="6"/>
    </row>
    <row r="45" spans="1:14" hidden="1" outlineLevel="1">
      <c r="A45" s="196" t="s">
        <v>145</v>
      </c>
      <c r="B45" s="15" t="s">
        <v>1633</v>
      </c>
      <c r="C45" s="197">
        <v>2021</v>
      </c>
      <c r="D45" s="323">
        <v>0</v>
      </c>
      <c r="E45" s="324">
        <v>0</v>
      </c>
      <c r="F45" s="325">
        <v>156222</v>
      </c>
      <c r="G45" s="324">
        <v>8451.61</v>
      </c>
      <c r="H45" s="325">
        <v>263395</v>
      </c>
      <c r="I45" s="324">
        <v>19130.28</v>
      </c>
      <c r="J45" s="326">
        <v>0</v>
      </c>
      <c r="K45" s="327">
        <v>0</v>
      </c>
      <c r="L45" s="328">
        <f t="shared" si="1"/>
        <v>27581.89</v>
      </c>
      <c r="M45" s="6" t="s">
        <v>146</v>
      </c>
      <c r="N45" s="6"/>
    </row>
    <row r="46" spans="1:14" hidden="1" outlineLevel="1">
      <c r="A46" s="196" t="s">
        <v>215</v>
      </c>
      <c r="B46" s="15" t="s">
        <v>1633</v>
      </c>
      <c r="C46" s="197">
        <v>2022</v>
      </c>
      <c r="D46" s="323">
        <v>0</v>
      </c>
      <c r="E46" s="324">
        <v>0</v>
      </c>
      <c r="F46" s="325">
        <v>0</v>
      </c>
      <c r="G46" s="324">
        <v>0</v>
      </c>
      <c r="H46" s="325">
        <v>28576</v>
      </c>
      <c r="I46" s="324">
        <v>2993.68</v>
      </c>
      <c r="J46" s="326">
        <v>-375.85</v>
      </c>
      <c r="K46" s="327">
        <v>0</v>
      </c>
      <c r="L46" s="328">
        <f t="shared" si="1"/>
        <v>2617.83</v>
      </c>
      <c r="M46" s="6" t="s">
        <v>216</v>
      </c>
      <c r="N46" s="6"/>
    </row>
    <row r="47" spans="1:14" hidden="1" outlineLevel="1">
      <c r="A47" s="196" t="s">
        <v>27</v>
      </c>
      <c r="B47" s="15" t="s">
        <v>1633</v>
      </c>
      <c r="C47" s="197">
        <v>2020</v>
      </c>
      <c r="D47" s="323">
        <v>0</v>
      </c>
      <c r="E47" s="324">
        <v>0</v>
      </c>
      <c r="F47" s="325">
        <v>0</v>
      </c>
      <c r="G47" s="324">
        <v>0</v>
      </c>
      <c r="H47" s="325">
        <v>0</v>
      </c>
      <c r="I47" s="324">
        <v>35.76</v>
      </c>
      <c r="J47" s="326">
        <v>0</v>
      </c>
      <c r="K47" s="327">
        <v>0</v>
      </c>
      <c r="L47" s="328">
        <f t="shared" si="1"/>
        <v>35.76</v>
      </c>
      <c r="M47" s="6" t="s">
        <v>28</v>
      </c>
      <c r="N47" s="6"/>
    </row>
    <row r="48" spans="1:14" hidden="1" outlineLevel="1">
      <c r="A48" s="196" t="s">
        <v>27</v>
      </c>
      <c r="B48" s="15" t="s">
        <v>1633</v>
      </c>
      <c r="C48" s="197">
        <v>2021</v>
      </c>
      <c r="D48" s="323">
        <v>0</v>
      </c>
      <c r="E48" s="324">
        <v>0</v>
      </c>
      <c r="F48" s="325">
        <v>1042</v>
      </c>
      <c r="G48" s="324">
        <v>56.37</v>
      </c>
      <c r="H48" s="325">
        <v>0</v>
      </c>
      <c r="I48" s="324">
        <v>172.24</v>
      </c>
      <c r="J48" s="326">
        <v>0</v>
      </c>
      <c r="K48" s="327">
        <v>0</v>
      </c>
      <c r="L48" s="328">
        <f t="shared" si="1"/>
        <v>228.61</v>
      </c>
      <c r="M48" s="6" t="s">
        <v>28</v>
      </c>
      <c r="N48" s="6"/>
    </row>
    <row r="49" spans="1:14" hidden="1" outlineLevel="1">
      <c r="A49" s="196" t="s">
        <v>27</v>
      </c>
      <c r="B49" s="15" t="s">
        <v>1633</v>
      </c>
      <c r="C49" s="197">
        <v>2022</v>
      </c>
      <c r="D49" s="323">
        <v>0</v>
      </c>
      <c r="E49" s="324">
        <v>0</v>
      </c>
      <c r="F49" s="325">
        <v>28088</v>
      </c>
      <c r="G49" s="324">
        <v>1519.56</v>
      </c>
      <c r="H49" s="325">
        <v>0</v>
      </c>
      <c r="I49" s="324">
        <v>786.48</v>
      </c>
      <c r="J49" s="326">
        <v>0</v>
      </c>
      <c r="K49" s="327">
        <v>0</v>
      </c>
      <c r="L49" s="328">
        <f t="shared" si="1"/>
        <v>2306.04</v>
      </c>
      <c r="M49" s="6" t="s">
        <v>28</v>
      </c>
      <c r="N49" s="6"/>
    </row>
    <row r="50" spans="1:14" hidden="1" outlineLevel="1">
      <c r="A50" s="196" t="s">
        <v>273</v>
      </c>
      <c r="B50" s="15" t="s">
        <v>1631</v>
      </c>
      <c r="C50" s="197">
        <v>2019</v>
      </c>
      <c r="D50" s="323">
        <v>-1692259</v>
      </c>
      <c r="E50" s="324">
        <v>-75661.009999999995</v>
      </c>
      <c r="F50" s="325">
        <v>-4690469</v>
      </c>
      <c r="G50" s="324">
        <v>-319204.5</v>
      </c>
      <c r="H50" s="325">
        <v>-8152133</v>
      </c>
      <c r="I50" s="324">
        <v>-834478.15</v>
      </c>
      <c r="J50" s="326">
        <v>-7801.36</v>
      </c>
      <c r="K50" s="327">
        <v>0</v>
      </c>
      <c r="L50" s="328">
        <f t="shared" si="1"/>
        <v>-1237145.0200000003</v>
      </c>
      <c r="M50" s="6" t="s">
        <v>274</v>
      </c>
      <c r="N50" s="6"/>
    </row>
    <row r="51" spans="1:14" hidden="1" outlineLevel="1">
      <c r="A51" s="196" t="s">
        <v>273</v>
      </c>
      <c r="B51" s="15" t="s">
        <v>1632</v>
      </c>
      <c r="C51" s="197">
        <v>2019</v>
      </c>
      <c r="D51" s="323">
        <v>1076910</v>
      </c>
      <c r="E51" s="324">
        <v>52639.02</v>
      </c>
      <c r="F51" s="325">
        <v>3228561</v>
      </c>
      <c r="G51" s="324">
        <v>148876.49</v>
      </c>
      <c r="H51" s="325">
        <v>5582003</v>
      </c>
      <c r="I51" s="324">
        <v>366901.77</v>
      </c>
      <c r="J51" s="326">
        <v>-14979.76</v>
      </c>
      <c r="K51" s="327">
        <v>0</v>
      </c>
      <c r="L51" s="328">
        <f t="shared" si="1"/>
        <v>553437.52</v>
      </c>
      <c r="M51" s="6" t="s">
        <v>274</v>
      </c>
      <c r="N51" s="6"/>
    </row>
    <row r="52" spans="1:14" hidden="1" outlineLevel="1">
      <c r="A52" s="196" t="s">
        <v>273</v>
      </c>
      <c r="B52" s="15" t="s">
        <v>1631</v>
      </c>
      <c r="C52" s="197">
        <v>2020</v>
      </c>
      <c r="D52" s="323">
        <v>-5684</v>
      </c>
      <c r="E52" s="324">
        <v>-290.45</v>
      </c>
      <c r="F52" s="325">
        <v>-182531</v>
      </c>
      <c r="G52" s="324">
        <v>-69255.45</v>
      </c>
      <c r="H52" s="325">
        <v>-121789</v>
      </c>
      <c r="I52" s="324">
        <v>-1866329.03</v>
      </c>
      <c r="J52" s="326">
        <v>0</v>
      </c>
      <c r="K52" s="327">
        <v>0</v>
      </c>
      <c r="L52" s="328">
        <f t="shared" si="1"/>
        <v>-1935874.93</v>
      </c>
      <c r="M52" s="6" t="s">
        <v>274</v>
      </c>
      <c r="N52" s="6"/>
    </row>
    <row r="53" spans="1:14" hidden="1" outlineLevel="1">
      <c r="A53" s="196" t="s">
        <v>273</v>
      </c>
      <c r="B53" s="15" t="s">
        <v>1632</v>
      </c>
      <c r="C53" s="197">
        <v>2020</v>
      </c>
      <c r="D53" s="323">
        <v>779557</v>
      </c>
      <c r="E53" s="324">
        <v>39835.370000000003</v>
      </c>
      <c r="F53" s="325">
        <v>6383735</v>
      </c>
      <c r="G53" s="324">
        <v>302288.34999999998</v>
      </c>
      <c r="H53" s="325">
        <v>15741447</v>
      </c>
      <c r="I53" s="324">
        <v>1010254.93</v>
      </c>
      <c r="J53" s="326">
        <v>23225.25</v>
      </c>
      <c r="K53" s="327">
        <v>0</v>
      </c>
      <c r="L53" s="328">
        <f t="shared" si="1"/>
        <v>1375603.9</v>
      </c>
      <c r="M53" s="6" t="s">
        <v>274</v>
      </c>
      <c r="N53" s="6"/>
    </row>
    <row r="54" spans="1:14" hidden="1" outlineLevel="1">
      <c r="A54" s="196" t="s">
        <v>231</v>
      </c>
      <c r="B54" s="15" t="s">
        <v>1631</v>
      </c>
      <c r="C54" s="197">
        <v>2020</v>
      </c>
      <c r="D54" s="323">
        <v>0</v>
      </c>
      <c r="E54" s="324">
        <v>0</v>
      </c>
      <c r="F54" s="325">
        <v>0</v>
      </c>
      <c r="G54" s="324">
        <v>0</v>
      </c>
      <c r="H54" s="325">
        <v>-99935</v>
      </c>
      <c r="I54" s="324">
        <v>-3846.37</v>
      </c>
      <c r="J54" s="326">
        <v>-6183.23</v>
      </c>
      <c r="K54" s="327">
        <v>0</v>
      </c>
      <c r="L54" s="328">
        <f t="shared" si="1"/>
        <v>-10029.599999999999</v>
      </c>
      <c r="M54" s="6" t="s">
        <v>232</v>
      </c>
      <c r="N54" s="6"/>
    </row>
    <row r="55" spans="1:14" hidden="1" outlineLevel="1">
      <c r="A55" s="196" t="s">
        <v>231</v>
      </c>
      <c r="B55" s="15" t="s">
        <v>1632</v>
      </c>
      <c r="C55" s="197">
        <v>2020</v>
      </c>
      <c r="D55" s="323">
        <v>384858</v>
      </c>
      <c r="E55" s="324">
        <v>19666.25</v>
      </c>
      <c r="F55" s="325">
        <v>58842</v>
      </c>
      <c r="G55" s="324">
        <v>3183.35</v>
      </c>
      <c r="H55" s="325">
        <v>534414</v>
      </c>
      <c r="I55" s="324">
        <v>60387.24</v>
      </c>
      <c r="J55" s="326">
        <v>-454.37</v>
      </c>
      <c r="K55" s="327">
        <v>0</v>
      </c>
      <c r="L55" s="328">
        <f t="shared" si="1"/>
        <v>82782.47</v>
      </c>
      <c r="M55" s="6" t="s">
        <v>232</v>
      </c>
      <c r="N55" s="6"/>
    </row>
    <row r="56" spans="1:14" hidden="1" outlineLevel="1">
      <c r="A56" s="196" t="s">
        <v>231</v>
      </c>
      <c r="B56" s="15" t="s">
        <v>1631</v>
      </c>
      <c r="C56" s="197">
        <v>2021</v>
      </c>
      <c r="D56" s="323">
        <v>-86534</v>
      </c>
      <c r="E56" s="324">
        <v>-4421.8900000000003</v>
      </c>
      <c r="F56" s="325">
        <v>-12955</v>
      </c>
      <c r="G56" s="324">
        <v>-595.03</v>
      </c>
      <c r="H56" s="325">
        <v>-877015</v>
      </c>
      <c r="I56" s="324">
        <v>-48793.760000000002</v>
      </c>
      <c r="J56" s="326">
        <v>-427.84</v>
      </c>
      <c r="K56" s="327">
        <v>0</v>
      </c>
      <c r="L56" s="328">
        <f t="shared" si="1"/>
        <v>-54238.52</v>
      </c>
      <c r="M56" s="6" t="s">
        <v>232</v>
      </c>
      <c r="N56" s="6"/>
    </row>
    <row r="57" spans="1:14" hidden="1" outlineLevel="1">
      <c r="A57" s="196" t="s">
        <v>231</v>
      </c>
      <c r="B57" s="15" t="s">
        <v>1632</v>
      </c>
      <c r="C57" s="197">
        <v>2021</v>
      </c>
      <c r="D57" s="323">
        <v>238240</v>
      </c>
      <c r="E57" s="324">
        <v>12174.06</v>
      </c>
      <c r="F57" s="325">
        <v>170455</v>
      </c>
      <c r="G57" s="324">
        <v>9221.6200000000008</v>
      </c>
      <c r="H57" s="325">
        <v>1255782</v>
      </c>
      <c r="I57" s="324">
        <v>139134.63</v>
      </c>
      <c r="J57" s="326">
        <v>-2749.94</v>
      </c>
      <c r="K57" s="327">
        <v>0</v>
      </c>
      <c r="L57" s="328">
        <f t="shared" ref="L57:L64" si="3">E57+G57+I57+J57+K57</f>
        <v>157780.37</v>
      </c>
      <c r="M57" s="6" t="s">
        <v>232</v>
      </c>
      <c r="N57" s="6"/>
    </row>
    <row r="58" spans="1:14" hidden="1" outlineLevel="1">
      <c r="A58" s="196" t="s">
        <v>231</v>
      </c>
      <c r="B58" s="15" t="s">
        <v>1631</v>
      </c>
      <c r="C58" s="197">
        <v>2022</v>
      </c>
      <c r="D58" s="323">
        <v>0</v>
      </c>
      <c r="E58" s="324">
        <v>0</v>
      </c>
      <c r="F58" s="325">
        <v>-6435</v>
      </c>
      <c r="G58" s="324">
        <v>-348.13</v>
      </c>
      <c r="H58" s="325">
        <v>-534382</v>
      </c>
      <c r="I58" s="324">
        <v>-27026.35</v>
      </c>
      <c r="J58" s="326">
        <v>-30009.18</v>
      </c>
      <c r="K58" s="327">
        <v>0</v>
      </c>
      <c r="L58" s="328">
        <f t="shared" si="3"/>
        <v>-57383.66</v>
      </c>
      <c r="M58" s="6" t="s">
        <v>232</v>
      </c>
      <c r="N58" s="6"/>
    </row>
    <row r="59" spans="1:14" hidden="1" outlineLevel="1">
      <c r="A59" s="196" t="s">
        <v>231</v>
      </c>
      <c r="B59" s="15" t="s">
        <v>1632</v>
      </c>
      <c r="C59" s="197">
        <v>2022</v>
      </c>
      <c r="D59" s="323">
        <v>12024</v>
      </c>
      <c r="E59" s="324">
        <v>614.42999999999995</v>
      </c>
      <c r="F59" s="325">
        <v>1822574</v>
      </c>
      <c r="G59" s="324">
        <v>91605.43</v>
      </c>
      <c r="H59" s="325">
        <v>7534221</v>
      </c>
      <c r="I59" s="324">
        <v>582690.21</v>
      </c>
      <c r="J59" s="326">
        <v>-10889.43</v>
      </c>
      <c r="K59" s="327">
        <v>0</v>
      </c>
      <c r="L59" s="328">
        <f t="shared" si="3"/>
        <v>664020.6399999999</v>
      </c>
      <c r="M59" s="6" t="s">
        <v>232</v>
      </c>
      <c r="N59" s="6"/>
    </row>
    <row r="60" spans="1:14" hidden="1" outlineLevel="1">
      <c r="A60" s="196" t="s">
        <v>173</v>
      </c>
      <c r="B60" s="15" t="s">
        <v>1632</v>
      </c>
      <c r="C60" s="197">
        <v>2020</v>
      </c>
      <c r="D60" s="323">
        <v>59231</v>
      </c>
      <c r="E60" s="324">
        <v>3026.7</v>
      </c>
      <c r="F60" s="325">
        <v>0</v>
      </c>
      <c r="G60" s="324">
        <v>0</v>
      </c>
      <c r="H60" s="325">
        <v>0</v>
      </c>
      <c r="I60" s="324">
        <v>1800</v>
      </c>
      <c r="J60" s="326">
        <v>0</v>
      </c>
      <c r="K60" s="327">
        <v>0</v>
      </c>
      <c r="L60" s="328">
        <f t="shared" si="3"/>
        <v>4826.7</v>
      </c>
      <c r="M60" s="6" t="s">
        <v>1545</v>
      </c>
      <c r="N60" s="6"/>
    </row>
    <row r="61" spans="1:14" hidden="1" outlineLevel="1">
      <c r="A61" s="196" t="s">
        <v>173</v>
      </c>
      <c r="B61" s="15" t="s">
        <v>1631</v>
      </c>
      <c r="C61" s="197">
        <v>2021</v>
      </c>
      <c r="D61" s="323">
        <v>0</v>
      </c>
      <c r="E61" s="324">
        <v>0</v>
      </c>
      <c r="F61" s="325">
        <v>0</v>
      </c>
      <c r="G61" s="324">
        <v>0</v>
      </c>
      <c r="H61" s="325">
        <v>-4450</v>
      </c>
      <c r="I61" s="324">
        <v>-500.32</v>
      </c>
      <c r="J61" s="326">
        <v>0</v>
      </c>
      <c r="K61" s="327">
        <v>0</v>
      </c>
      <c r="L61" s="328">
        <f t="shared" si="3"/>
        <v>-500.32</v>
      </c>
      <c r="M61" s="6" t="s">
        <v>1545</v>
      </c>
      <c r="N61" s="6"/>
    </row>
    <row r="62" spans="1:14" hidden="1" outlineLevel="1">
      <c r="A62" s="196" t="s">
        <v>173</v>
      </c>
      <c r="B62" s="15" t="s">
        <v>1632</v>
      </c>
      <c r="C62" s="197">
        <v>2021</v>
      </c>
      <c r="D62" s="323">
        <v>88490</v>
      </c>
      <c r="E62" s="324">
        <v>4521.84</v>
      </c>
      <c r="F62" s="325">
        <v>120298</v>
      </c>
      <c r="G62" s="324">
        <v>6508.12</v>
      </c>
      <c r="H62" s="325">
        <v>1179525</v>
      </c>
      <c r="I62" s="324">
        <v>47562.84</v>
      </c>
      <c r="J62" s="326">
        <v>0</v>
      </c>
      <c r="K62" s="327">
        <v>0</v>
      </c>
      <c r="L62" s="328">
        <f t="shared" si="3"/>
        <v>58592.799999999996</v>
      </c>
      <c r="M62" s="6" t="s">
        <v>1545</v>
      </c>
      <c r="N62" s="6"/>
    </row>
    <row r="63" spans="1:14" hidden="1" outlineLevel="1">
      <c r="A63" s="196" t="s">
        <v>173</v>
      </c>
      <c r="B63" s="15" t="s">
        <v>1632</v>
      </c>
      <c r="C63" s="197">
        <v>2022</v>
      </c>
      <c r="D63" s="323">
        <v>0</v>
      </c>
      <c r="E63" s="324">
        <v>0</v>
      </c>
      <c r="F63" s="325">
        <v>43972</v>
      </c>
      <c r="G63" s="324">
        <v>2378.89</v>
      </c>
      <c r="H63" s="325">
        <v>0</v>
      </c>
      <c r="I63" s="324">
        <v>1800</v>
      </c>
      <c r="J63" s="326">
        <v>0</v>
      </c>
      <c r="K63" s="327">
        <v>0</v>
      </c>
      <c r="L63" s="328">
        <f t="shared" si="3"/>
        <v>4178.8899999999994</v>
      </c>
      <c r="M63" s="6" t="s">
        <v>1545</v>
      </c>
      <c r="N63" s="6"/>
    </row>
    <row r="64" spans="1:14" hidden="1" outlineLevel="1">
      <c r="A64" s="196" t="s">
        <v>237</v>
      </c>
      <c r="B64" s="15" t="s">
        <v>1631</v>
      </c>
      <c r="C64" s="197">
        <v>2020</v>
      </c>
      <c r="D64" s="323">
        <v>0</v>
      </c>
      <c r="E64" s="324">
        <v>0</v>
      </c>
      <c r="F64" s="325">
        <v>-3233</v>
      </c>
      <c r="G64" s="324">
        <v>-174.91</v>
      </c>
      <c r="H64" s="325">
        <v>0</v>
      </c>
      <c r="I64" s="324">
        <v>0</v>
      </c>
      <c r="J64" s="326">
        <v>0</v>
      </c>
      <c r="K64" s="327">
        <v>0</v>
      </c>
      <c r="L64" s="328">
        <f t="shared" si="3"/>
        <v>-174.91</v>
      </c>
      <c r="M64" s="6" t="s">
        <v>238</v>
      </c>
      <c r="N64" s="6"/>
    </row>
    <row r="65" spans="1:17" hidden="1" outlineLevel="1">
      <c r="A65" s="196" t="s">
        <v>237</v>
      </c>
      <c r="B65" s="15" t="s">
        <v>1632</v>
      </c>
      <c r="C65" s="197">
        <v>2020</v>
      </c>
      <c r="D65" s="323">
        <v>5079</v>
      </c>
      <c r="E65" s="324">
        <v>259.54000000000002</v>
      </c>
      <c r="F65" s="325">
        <v>0</v>
      </c>
      <c r="G65" s="324">
        <v>0</v>
      </c>
      <c r="H65" s="325">
        <v>0</v>
      </c>
      <c r="I65" s="324">
        <v>1800</v>
      </c>
      <c r="J65" s="326">
        <v>-360</v>
      </c>
      <c r="K65" s="327">
        <v>0</v>
      </c>
      <c r="L65" s="328">
        <f t="shared" ref="L65:L68" si="4">E65+G65+I65+J65+K65</f>
        <v>1699.54</v>
      </c>
      <c r="M65" s="6" t="s">
        <v>238</v>
      </c>
      <c r="N65" s="6"/>
    </row>
    <row r="66" spans="1:17" hidden="1" outlineLevel="1">
      <c r="A66" s="196" t="s">
        <v>237</v>
      </c>
      <c r="B66" s="15" t="s">
        <v>1631</v>
      </c>
      <c r="C66" s="197">
        <v>2021</v>
      </c>
      <c r="D66" s="323">
        <v>0</v>
      </c>
      <c r="E66" s="324">
        <v>0</v>
      </c>
      <c r="F66" s="325">
        <v>-5990</v>
      </c>
      <c r="G66" s="324">
        <v>-324.06</v>
      </c>
      <c r="H66" s="325">
        <v>0</v>
      </c>
      <c r="I66" s="324">
        <v>0</v>
      </c>
      <c r="J66" s="326">
        <v>0</v>
      </c>
      <c r="K66" s="327">
        <v>0</v>
      </c>
      <c r="L66" s="328">
        <f t="shared" si="4"/>
        <v>-324.06</v>
      </c>
      <c r="M66" s="6" t="s">
        <v>238</v>
      </c>
      <c r="N66" s="6"/>
    </row>
    <row r="67" spans="1:17" hidden="1" outlineLevel="1">
      <c r="A67" s="196" t="s">
        <v>237</v>
      </c>
      <c r="B67" s="15" t="s">
        <v>1632</v>
      </c>
      <c r="C67" s="197">
        <v>2021</v>
      </c>
      <c r="D67" s="323">
        <v>14122</v>
      </c>
      <c r="E67" s="324">
        <v>721.63</v>
      </c>
      <c r="F67" s="325">
        <v>1026</v>
      </c>
      <c r="G67" s="324">
        <v>55.51</v>
      </c>
      <c r="H67" s="325">
        <v>26293</v>
      </c>
      <c r="I67" s="324">
        <v>2823.92</v>
      </c>
      <c r="J67" s="326">
        <v>0</v>
      </c>
      <c r="K67" s="327">
        <v>0</v>
      </c>
      <c r="L67" s="328">
        <f t="shared" si="4"/>
        <v>3601.06</v>
      </c>
      <c r="M67" s="6" t="s">
        <v>238</v>
      </c>
      <c r="N67" s="6"/>
    </row>
    <row r="68" spans="1:17" hidden="1" outlineLevel="1">
      <c r="A68" s="196" t="s">
        <v>237</v>
      </c>
      <c r="B68" s="15" t="s">
        <v>1631</v>
      </c>
      <c r="C68" s="197">
        <v>2022</v>
      </c>
      <c r="D68" s="323">
        <v>0</v>
      </c>
      <c r="E68" s="324">
        <v>0</v>
      </c>
      <c r="F68" s="325">
        <v>-214978</v>
      </c>
      <c r="G68" s="324">
        <v>-9619.2000000000007</v>
      </c>
      <c r="H68" s="325">
        <v>-19173</v>
      </c>
      <c r="I68" s="324">
        <v>-712.14</v>
      </c>
      <c r="J68" s="326">
        <v>0</v>
      </c>
      <c r="K68" s="327">
        <v>0</v>
      </c>
      <c r="L68" s="328">
        <f t="shared" si="4"/>
        <v>-10331.34</v>
      </c>
      <c r="M68" s="6" t="s">
        <v>238</v>
      </c>
      <c r="N68" s="6"/>
    </row>
    <row r="69" spans="1:17" hidden="1" outlineLevel="1">
      <c r="A69" s="196" t="s">
        <v>237</v>
      </c>
      <c r="B69" s="15" t="s">
        <v>1632</v>
      </c>
      <c r="C69" s="197">
        <v>2022</v>
      </c>
      <c r="D69" s="323">
        <v>0</v>
      </c>
      <c r="E69" s="324">
        <v>0</v>
      </c>
      <c r="F69" s="325">
        <v>315729</v>
      </c>
      <c r="G69" s="324">
        <v>16736.13</v>
      </c>
      <c r="H69" s="325">
        <v>1122166</v>
      </c>
      <c r="I69" s="324">
        <v>83356.19</v>
      </c>
      <c r="J69" s="326">
        <v>0</v>
      </c>
      <c r="K69" s="327">
        <v>0</v>
      </c>
      <c r="L69" s="328">
        <f t="shared" ref="L69:L70" si="5">E69+G69+I69+J69+K69</f>
        <v>100092.32</v>
      </c>
      <c r="M69" s="6" t="s">
        <v>238</v>
      </c>
      <c r="N69" s="6"/>
    </row>
    <row r="70" spans="1:17" hidden="1" outlineLevel="1">
      <c r="A70" s="196" t="s">
        <v>247</v>
      </c>
      <c r="B70" s="15" t="s">
        <v>1632</v>
      </c>
      <c r="C70" s="197">
        <v>2020</v>
      </c>
      <c r="D70" s="323">
        <v>0</v>
      </c>
      <c r="E70" s="324">
        <v>0</v>
      </c>
      <c r="F70" s="325">
        <v>65241</v>
      </c>
      <c r="G70" s="324">
        <v>3529.54</v>
      </c>
      <c r="H70" s="325">
        <v>0</v>
      </c>
      <c r="I70" s="324">
        <v>0</v>
      </c>
      <c r="J70" s="326">
        <v>0</v>
      </c>
      <c r="K70" s="327">
        <v>0</v>
      </c>
      <c r="L70" s="328">
        <f t="shared" si="5"/>
        <v>3529.54</v>
      </c>
      <c r="M70" s="6" t="s">
        <v>248</v>
      </c>
      <c r="N70" s="6"/>
    </row>
    <row r="71" spans="1:17" hidden="1" outlineLevel="1">
      <c r="A71" s="196" t="s">
        <v>247</v>
      </c>
      <c r="B71" s="15" t="s">
        <v>1631</v>
      </c>
      <c r="C71" s="197">
        <v>2021</v>
      </c>
      <c r="D71" s="323">
        <v>0</v>
      </c>
      <c r="E71" s="324">
        <v>0</v>
      </c>
      <c r="F71" s="325">
        <v>-933199</v>
      </c>
      <c r="G71" s="324">
        <v>-42027.28</v>
      </c>
      <c r="H71" s="325">
        <v>0</v>
      </c>
      <c r="I71" s="324">
        <v>0</v>
      </c>
      <c r="J71" s="326">
        <v>0</v>
      </c>
      <c r="K71" s="327">
        <v>0</v>
      </c>
      <c r="L71" s="328">
        <f t="shared" ref="L71:L74" si="6">E71+G71+I71+J71+K71</f>
        <v>-42027.28</v>
      </c>
      <c r="M71" s="6" t="s">
        <v>248</v>
      </c>
      <c r="N71" s="6"/>
    </row>
    <row r="72" spans="1:17" hidden="1" outlineLevel="1">
      <c r="A72" s="196" t="s">
        <v>247</v>
      </c>
      <c r="B72" s="15" t="s">
        <v>1632</v>
      </c>
      <c r="C72" s="197">
        <v>2021</v>
      </c>
      <c r="D72" s="323">
        <v>0</v>
      </c>
      <c r="E72" s="324">
        <v>0</v>
      </c>
      <c r="F72" s="325">
        <v>67259</v>
      </c>
      <c r="G72" s="324">
        <v>3638.71</v>
      </c>
      <c r="H72" s="325">
        <v>0</v>
      </c>
      <c r="I72" s="324">
        <v>0</v>
      </c>
      <c r="J72" s="326">
        <v>0</v>
      </c>
      <c r="K72" s="327">
        <v>0</v>
      </c>
      <c r="L72" s="328">
        <f t="shared" si="6"/>
        <v>3638.71</v>
      </c>
      <c r="M72" s="6" t="s">
        <v>248</v>
      </c>
      <c r="N72" s="6"/>
    </row>
    <row r="73" spans="1:17" hidden="1" outlineLevel="1">
      <c r="A73" s="196" t="s">
        <v>247</v>
      </c>
      <c r="B73" s="15" t="s">
        <v>1632</v>
      </c>
      <c r="C73" s="197">
        <v>2022</v>
      </c>
      <c r="D73" s="323">
        <v>0</v>
      </c>
      <c r="E73" s="324">
        <v>0</v>
      </c>
      <c r="F73" s="325">
        <v>27447</v>
      </c>
      <c r="G73" s="324">
        <v>1484.88</v>
      </c>
      <c r="H73" s="325">
        <v>0</v>
      </c>
      <c r="I73" s="324">
        <v>0</v>
      </c>
      <c r="J73" s="326">
        <v>0</v>
      </c>
      <c r="K73" s="327">
        <v>0</v>
      </c>
      <c r="L73" s="328">
        <f t="shared" ref="L73" si="7">E73+G73+I73+J73+K73</f>
        <v>1484.88</v>
      </c>
      <c r="M73" s="6" t="s">
        <v>248</v>
      </c>
      <c r="N73" s="6"/>
    </row>
    <row r="74" spans="1:17" ht="25.5" collapsed="1">
      <c r="A74" s="194" t="s">
        <v>325</v>
      </c>
      <c r="B74" s="96"/>
      <c r="C74" s="195"/>
      <c r="D74" s="318">
        <f t="shared" ref="D74:K74" si="8">SUM(D75:D244)</f>
        <v>-11136416</v>
      </c>
      <c r="E74" s="319">
        <f t="shared" si="8"/>
        <v>-177880.66000000009</v>
      </c>
      <c r="F74" s="320">
        <f t="shared" si="8"/>
        <v>133066716</v>
      </c>
      <c r="G74" s="319">
        <f t="shared" si="8"/>
        <v>3640103.4799999995</v>
      </c>
      <c r="H74" s="320">
        <f t="shared" si="8"/>
        <v>349429628</v>
      </c>
      <c r="I74" s="319">
        <f t="shared" si="8"/>
        <v>15796013.629999997</v>
      </c>
      <c r="J74" s="321">
        <f t="shared" si="8"/>
        <v>-61053.509999999995</v>
      </c>
      <c r="K74" s="322">
        <f t="shared" si="8"/>
        <v>0</v>
      </c>
      <c r="L74" s="322">
        <f t="shared" si="6"/>
        <v>19197182.939999994</v>
      </c>
      <c r="M74" s="6"/>
      <c r="N74" s="6"/>
      <c r="Q74" s="175"/>
    </row>
    <row r="75" spans="1:17" hidden="1" outlineLevel="1">
      <c r="A75" s="194" t="s">
        <v>610</v>
      </c>
      <c r="B75" s="99">
        <v>1</v>
      </c>
      <c r="C75" s="198">
        <v>2022</v>
      </c>
      <c r="D75" s="329">
        <v>-28196</v>
      </c>
      <c r="E75" s="330">
        <v>-1440.82</v>
      </c>
      <c r="F75" s="331">
        <v>-23855</v>
      </c>
      <c r="G75" s="330">
        <v>-1290.56</v>
      </c>
      <c r="H75" s="331">
        <v>0</v>
      </c>
      <c r="I75" s="330">
        <v>0</v>
      </c>
      <c r="J75" s="332">
        <v>0</v>
      </c>
      <c r="K75" s="333">
        <v>0</v>
      </c>
      <c r="L75" s="327">
        <f>E75+G75+I75+J75+K75</f>
        <v>-2731.38</v>
      </c>
      <c r="M75" s="6" t="s">
        <v>611</v>
      </c>
      <c r="N75" s="6"/>
    </row>
    <row r="76" spans="1:17" hidden="1" outlineLevel="1">
      <c r="A76" s="194" t="s">
        <v>618</v>
      </c>
      <c r="B76" s="99">
        <v>1</v>
      </c>
      <c r="C76" s="198">
        <v>2022</v>
      </c>
      <c r="D76" s="329">
        <v>0</v>
      </c>
      <c r="E76" s="330">
        <v>0</v>
      </c>
      <c r="F76" s="331">
        <v>-61439</v>
      </c>
      <c r="G76" s="330">
        <v>-2148.4499999999998</v>
      </c>
      <c r="H76" s="331">
        <v>-33499</v>
      </c>
      <c r="I76" s="330">
        <v>-2675.85</v>
      </c>
      <c r="J76" s="332">
        <v>0.01</v>
      </c>
      <c r="K76" s="333">
        <v>0</v>
      </c>
      <c r="L76" s="327">
        <f t="shared" ref="L76:L138" si="9">E76+G76+I76+J76+K76</f>
        <v>-4824.2899999999991</v>
      </c>
      <c r="M76" s="6" t="s">
        <v>619</v>
      </c>
      <c r="N76" s="6"/>
    </row>
    <row r="77" spans="1:17" hidden="1" outlineLevel="1">
      <c r="A77" s="194" t="s">
        <v>346</v>
      </c>
      <c r="B77" s="99">
        <v>1</v>
      </c>
      <c r="C77" s="198">
        <v>2022</v>
      </c>
      <c r="D77" s="329">
        <v>0</v>
      </c>
      <c r="E77" s="330">
        <v>0</v>
      </c>
      <c r="F77" s="331">
        <v>0</v>
      </c>
      <c r="G77" s="330">
        <v>0</v>
      </c>
      <c r="H77" s="331">
        <v>-429</v>
      </c>
      <c r="I77" s="330">
        <v>-17.16</v>
      </c>
      <c r="J77" s="332">
        <v>0</v>
      </c>
      <c r="K77" s="333">
        <v>0</v>
      </c>
      <c r="L77" s="327">
        <f t="shared" si="9"/>
        <v>-17.16</v>
      </c>
      <c r="M77" s="6" t="s">
        <v>347</v>
      </c>
      <c r="N77" s="6"/>
    </row>
    <row r="78" spans="1:17" hidden="1" outlineLevel="1">
      <c r="A78" s="194" t="s">
        <v>378</v>
      </c>
      <c r="B78" s="99">
        <v>1</v>
      </c>
      <c r="C78" s="198">
        <v>2022</v>
      </c>
      <c r="D78" s="329">
        <v>0</v>
      </c>
      <c r="E78" s="330">
        <v>0</v>
      </c>
      <c r="F78" s="331">
        <v>-983465</v>
      </c>
      <c r="G78" s="330">
        <v>-44291.37</v>
      </c>
      <c r="H78" s="331">
        <v>0</v>
      </c>
      <c r="I78" s="330">
        <v>0</v>
      </c>
      <c r="J78" s="332">
        <v>-60.43</v>
      </c>
      <c r="K78" s="333">
        <v>0</v>
      </c>
      <c r="L78" s="327">
        <f t="shared" si="9"/>
        <v>-44351.8</v>
      </c>
      <c r="M78" s="6" t="s">
        <v>379</v>
      </c>
      <c r="N78" s="6"/>
    </row>
    <row r="79" spans="1:17" hidden="1" outlineLevel="1">
      <c r="A79" s="194" t="s">
        <v>1635</v>
      </c>
      <c r="B79" s="99">
        <v>1</v>
      </c>
      <c r="C79" s="198">
        <v>2022</v>
      </c>
      <c r="D79" s="329">
        <v>0</v>
      </c>
      <c r="E79" s="330">
        <v>0</v>
      </c>
      <c r="F79" s="331">
        <v>-5711</v>
      </c>
      <c r="G79" s="330">
        <v>-308.97000000000003</v>
      </c>
      <c r="H79" s="331">
        <v>0</v>
      </c>
      <c r="I79" s="330">
        <v>0</v>
      </c>
      <c r="J79" s="332">
        <v>0</v>
      </c>
      <c r="K79" s="333">
        <v>0</v>
      </c>
      <c r="L79" s="327">
        <f t="shared" si="9"/>
        <v>-308.97000000000003</v>
      </c>
      <c r="M79" s="6" t="s">
        <v>1636</v>
      </c>
      <c r="N79" s="6"/>
    </row>
    <row r="80" spans="1:17" hidden="1" outlineLevel="1">
      <c r="A80" s="194" t="s">
        <v>340</v>
      </c>
      <c r="B80" s="99">
        <v>1</v>
      </c>
      <c r="C80" s="198">
        <v>2022</v>
      </c>
      <c r="D80" s="329">
        <v>0</v>
      </c>
      <c r="E80" s="330">
        <v>0</v>
      </c>
      <c r="F80" s="331">
        <v>-291294</v>
      </c>
      <c r="G80" s="330">
        <v>-15759</v>
      </c>
      <c r="H80" s="331">
        <v>-4589</v>
      </c>
      <c r="I80" s="330">
        <v>-228.92</v>
      </c>
      <c r="J80" s="332">
        <v>-5.75</v>
      </c>
      <c r="K80" s="333">
        <v>0</v>
      </c>
      <c r="L80" s="327">
        <f t="shared" si="9"/>
        <v>-15993.67</v>
      </c>
      <c r="M80" s="6" t="s">
        <v>341</v>
      </c>
      <c r="N80" s="6"/>
    </row>
    <row r="81" spans="1:14" hidden="1" outlineLevel="1">
      <c r="A81" s="194" t="s">
        <v>546</v>
      </c>
      <c r="B81" s="99">
        <v>1</v>
      </c>
      <c r="C81" s="198">
        <v>2022</v>
      </c>
      <c r="D81" s="329">
        <v>0</v>
      </c>
      <c r="E81" s="330">
        <v>0</v>
      </c>
      <c r="F81" s="331">
        <v>-38585</v>
      </c>
      <c r="G81" s="330">
        <v>-2087.4499999999998</v>
      </c>
      <c r="H81" s="331">
        <v>-98004</v>
      </c>
      <c r="I81" s="330">
        <v>-12094.8</v>
      </c>
      <c r="J81" s="332">
        <v>0</v>
      </c>
      <c r="K81" s="333">
        <v>0</v>
      </c>
      <c r="L81" s="327">
        <f t="shared" si="9"/>
        <v>-14182.25</v>
      </c>
      <c r="M81" s="6" t="s">
        <v>547</v>
      </c>
      <c r="N81" s="6"/>
    </row>
    <row r="82" spans="1:14" hidden="1" outlineLevel="1">
      <c r="A82" s="194" t="s">
        <v>652</v>
      </c>
      <c r="B82" s="99">
        <v>1</v>
      </c>
      <c r="C82" s="198">
        <v>2022</v>
      </c>
      <c r="D82" s="329">
        <v>-2391045</v>
      </c>
      <c r="E82" s="330">
        <v>-55382.7</v>
      </c>
      <c r="F82" s="331">
        <v>-8235561</v>
      </c>
      <c r="G82" s="330">
        <v>-212780.54</v>
      </c>
      <c r="H82" s="331">
        <v>0</v>
      </c>
      <c r="I82" s="330">
        <v>0</v>
      </c>
      <c r="J82" s="332">
        <v>0</v>
      </c>
      <c r="K82" s="333">
        <v>0</v>
      </c>
      <c r="L82" s="327">
        <f t="shared" si="9"/>
        <v>-268163.24</v>
      </c>
      <c r="M82" s="6" t="s">
        <v>653</v>
      </c>
      <c r="N82" s="6"/>
    </row>
    <row r="83" spans="1:14" hidden="1" outlineLevel="1">
      <c r="A83" s="194" t="s">
        <v>392</v>
      </c>
      <c r="B83" s="99">
        <v>1</v>
      </c>
      <c r="C83" s="198">
        <v>2022</v>
      </c>
      <c r="D83" s="329">
        <v>-8013128</v>
      </c>
      <c r="E83" s="330">
        <v>-203030.03</v>
      </c>
      <c r="F83" s="331">
        <v>-106784</v>
      </c>
      <c r="G83" s="330">
        <v>-4031.89</v>
      </c>
      <c r="H83" s="331">
        <v>-724683</v>
      </c>
      <c r="I83" s="330">
        <v>-48071.07</v>
      </c>
      <c r="J83" s="332">
        <v>-1156.22</v>
      </c>
      <c r="K83" s="333">
        <v>0</v>
      </c>
      <c r="L83" s="327">
        <f t="shared" si="9"/>
        <v>-256289.21000000002</v>
      </c>
      <c r="M83" s="6" t="s">
        <v>393</v>
      </c>
      <c r="N83" s="6"/>
    </row>
    <row r="84" spans="1:14" hidden="1" outlineLevel="1">
      <c r="A84" s="194" t="s">
        <v>616</v>
      </c>
      <c r="B84" s="99">
        <v>1</v>
      </c>
      <c r="C84" s="198">
        <v>2022</v>
      </c>
      <c r="D84" s="329">
        <v>0</v>
      </c>
      <c r="E84" s="330">
        <v>0</v>
      </c>
      <c r="F84" s="331">
        <v>0</v>
      </c>
      <c r="G84" s="330">
        <v>0</v>
      </c>
      <c r="H84" s="331">
        <v>-1923816</v>
      </c>
      <c r="I84" s="330">
        <v>-72727.38</v>
      </c>
      <c r="J84" s="332">
        <v>0</v>
      </c>
      <c r="K84" s="333">
        <v>0</v>
      </c>
      <c r="L84" s="327">
        <f t="shared" si="9"/>
        <v>-72727.38</v>
      </c>
      <c r="M84" s="6" t="s">
        <v>617</v>
      </c>
      <c r="N84" s="6"/>
    </row>
    <row r="85" spans="1:14" hidden="1" outlineLevel="1">
      <c r="A85" s="194" t="s">
        <v>602</v>
      </c>
      <c r="B85" s="99">
        <v>1</v>
      </c>
      <c r="C85" s="198">
        <v>2022</v>
      </c>
      <c r="D85" s="329">
        <v>0</v>
      </c>
      <c r="E85" s="330">
        <v>0</v>
      </c>
      <c r="F85" s="331">
        <v>0</v>
      </c>
      <c r="G85" s="330">
        <v>0</v>
      </c>
      <c r="H85" s="331">
        <v>-123360</v>
      </c>
      <c r="I85" s="330">
        <v>-9868.7999999999993</v>
      </c>
      <c r="J85" s="332">
        <v>0</v>
      </c>
      <c r="K85" s="333">
        <v>0</v>
      </c>
      <c r="L85" s="327">
        <f t="shared" si="9"/>
        <v>-9868.7999999999993</v>
      </c>
      <c r="M85" s="6" t="s">
        <v>603</v>
      </c>
      <c r="N85" s="6"/>
    </row>
    <row r="86" spans="1:14" hidden="1" outlineLevel="1">
      <c r="A86" s="194" t="s">
        <v>658</v>
      </c>
      <c r="B86" s="99">
        <v>1</v>
      </c>
      <c r="C86" s="198">
        <v>2022</v>
      </c>
      <c r="D86" s="329">
        <v>0</v>
      </c>
      <c r="E86" s="330">
        <v>0</v>
      </c>
      <c r="F86" s="331">
        <v>0</v>
      </c>
      <c r="G86" s="330">
        <v>0</v>
      </c>
      <c r="H86" s="331">
        <v>-6150</v>
      </c>
      <c r="I86" s="330">
        <v>-492</v>
      </c>
      <c r="J86" s="332">
        <v>0</v>
      </c>
      <c r="K86" s="333">
        <v>0</v>
      </c>
      <c r="L86" s="327">
        <f t="shared" si="9"/>
        <v>-492</v>
      </c>
      <c r="M86" s="6" t="s">
        <v>659</v>
      </c>
      <c r="N86" s="6"/>
    </row>
    <row r="87" spans="1:14" hidden="1" outlineLevel="1">
      <c r="A87" s="194" t="s">
        <v>612</v>
      </c>
      <c r="B87" s="99">
        <v>1</v>
      </c>
      <c r="C87" s="198">
        <v>2022</v>
      </c>
      <c r="D87" s="329">
        <v>0</v>
      </c>
      <c r="E87" s="330">
        <v>0</v>
      </c>
      <c r="F87" s="331">
        <v>-16493</v>
      </c>
      <c r="G87" s="330">
        <v>-892.27</v>
      </c>
      <c r="H87" s="331">
        <v>0</v>
      </c>
      <c r="I87" s="330">
        <v>0</v>
      </c>
      <c r="J87" s="332">
        <v>0</v>
      </c>
      <c r="K87" s="333">
        <v>0</v>
      </c>
      <c r="L87" s="327">
        <f t="shared" si="9"/>
        <v>-892.27</v>
      </c>
      <c r="M87" s="6" t="s">
        <v>613</v>
      </c>
      <c r="N87" s="6"/>
    </row>
    <row r="88" spans="1:14" hidden="1" outlineLevel="1">
      <c r="A88" s="194" t="s">
        <v>424</v>
      </c>
      <c r="B88" s="99">
        <v>1</v>
      </c>
      <c r="C88" s="198">
        <v>2022</v>
      </c>
      <c r="D88" s="329">
        <v>0</v>
      </c>
      <c r="E88" s="330">
        <v>0</v>
      </c>
      <c r="F88" s="331">
        <v>0</v>
      </c>
      <c r="G88" s="330">
        <v>0</v>
      </c>
      <c r="H88" s="331">
        <v>-3082685</v>
      </c>
      <c r="I88" s="330">
        <v>-146438.25</v>
      </c>
      <c r="J88" s="332">
        <v>0</v>
      </c>
      <c r="K88" s="333">
        <v>0</v>
      </c>
      <c r="L88" s="327">
        <f t="shared" si="9"/>
        <v>-146438.25</v>
      </c>
      <c r="M88" s="6" t="s">
        <v>425</v>
      </c>
      <c r="N88" s="6"/>
    </row>
    <row r="89" spans="1:14" hidden="1" outlineLevel="1">
      <c r="A89" s="194" t="s">
        <v>430</v>
      </c>
      <c r="B89" s="99">
        <v>1</v>
      </c>
      <c r="C89" s="198">
        <v>2022</v>
      </c>
      <c r="D89" s="329">
        <v>0</v>
      </c>
      <c r="E89" s="330">
        <v>0</v>
      </c>
      <c r="F89" s="331">
        <v>-1018904</v>
      </c>
      <c r="G89" s="330">
        <v>-43749.2</v>
      </c>
      <c r="H89" s="331">
        <v>-5479</v>
      </c>
      <c r="I89" s="330">
        <v>-438.32</v>
      </c>
      <c r="J89" s="332">
        <v>0</v>
      </c>
      <c r="K89" s="333">
        <v>0</v>
      </c>
      <c r="L89" s="327">
        <f t="shared" si="9"/>
        <v>-44187.519999999997</v>
      </c>
      <c r="M89" s="6" t="s">
        <v>431</v>
      </c>
      <c r="N89" s="6"/>
    </row>
    <row r="90" spans="1:14" hidden="1" outlineLevel="1">
      <c r="A90" s="194" t="s">
        <v>422</v>
      </c>
      <c r="B90" s="99">
        <v>1</v>
      </c>
      <c r="C90" s="198">
        <v>2022</v>
      </c>
      <c r="D90" s="329">
        <v>-1481</v>
      </c>
      <c r="E90" s="330">
        <v>-75.680000000000007</v>
      </c>
      <c r="F90" s="331">
        <v>0</v>
      </c>
      <c r="G90" s="330">
        <v>0</v>
      </c>
      <c r="H90" s="331">
        <v>0</v>
      </c>
      <c r="I90" s="330">
        <v>0</v>
      </c>
      <c r="J90" s="332">
        <v>0</v>
      </c>
      <c r="K90" s="333">
        <v>0</v>
      </c>
      <c r="L90" s="327">
        <f t="shared" si="9"/>
        <v>-75.680000000000007</v>
      </c>
      <c r="M90" s="6" t="s">
        <v>423</v>
      </c>
      <c r="N90" s="6"/>
    </row>
    <row r="91" spans="1:14" hidden="1" outlineLevel="1">
      <c r="A91" s="194" t="s">
        <v>384</v>
      </c>
      <c r="B91" s="99">
        <v>1</v>
      </c>
      <c r="C91" s="198">
        <v>2022</v>
      </c>
      <c r="D91" s="329">
        <v>0</v>
      </c>
      <c r="E91" s="330">
        <v>0</v>
      </c>
      <c r="F91" s="331">
        <v>-462031</v>
      </c>
      <c r="G91" s="330">
        <v>-24056.65</v>
      </c>
      <c r="H91" s="331">
        <v>-93274</v>
      </c>
      <c r="I91" s="330">
        <v>-5295.81</v>
      </c>
      <c r="J91" s="332">
        <v>0</v>
      </c>
      <c r="K91" s="333">
        <v>0</v>
      </c>
      <c r="L91" s="327">
        <f t="shared" si="9"/>
        <v>-29352.460000000003</v>
      </c>
      <c r="M91" s="6" t="s">
        <v>385</v>
      </c>
      <c r="N91" s="6"/>
    </row>
    <row r="92" spans="1:14" hidden="1" outlineLevel="1">
      <c r="A92" s="194" t="s">
        <v>596</v>
      </c>
      <c r="B92" s="99">
        <v>1</v>
      </c>
      <c r="C92" s="198">
        <v>2022</v>
      </c>
      <c r="D92" s="329">
        <v>0</v>
      </c>
      <c r="E92" s="330">
        <v>0</v>
      </c>
      <c r="F92" s="331">
        <v>0</v>
      </c>
      <c r="G92" s="330">
        <v>0</v>
      </c>
      <c r="H92" s="331">
        <v>0</v>
      </c>
      <c r="I92" s="330">
        <v>-64.16</v>
      </c>
      <c r="J92" s="332">
        <v>0</v>
      </c>
      <c r="K92" s="333">
        <v>0</v>
      </c>
      <c r="L92" s="327">
        <f t="shared" si="9"/>
        <v>-64.16</v>
      </c>
      <c r="M92" s="6" t="s">
        <v>597</v>
      </c>
      <c r="N92" s="6"/>
    </row>
    <row r="93" spans="1:14" hidden="1" outlineLevel="1">
      <c r="A93" s="194" t="s">
        <v>634</v>
      </c>
      <c r="B93" s="99">
        <v>5</v>
      </c>
      <c r="C93" s="198">
        <v>2022</v>
      </c>
      <c r="D93" s="329">
        <v>0</v>
      </c>
      <c r="E93" s="330">
        <v>0</v>
      </c>
      <c r="F93" s="331">
        <v>0</v>
      </c>
      <c r="G93" s="330">
        <v>0</v>
      </c>
      <c r="H93" s="331">
        <v>35677000</v>
      </c>
      <c r="I93" s="330">
        <v>1215034.56</v>
      </c>
      <c r="J93" s="332">
        <v>0</v>
      </c>
      <c r="K93" s="333">
        <v>0</v>
      </c>
      <c r="L93" s="327">
        <f t="shared" si="9"/>
        <v>1215034.56</v>
      </c>
      <c r="M93" s="6" t="s">
        <v>635</v>
      </c>
      <c r="N93" s="6"/>
    </row>
    <row r="94" spans="1:14" hidden="1" outlineLevel="1">
      <c r="A94" s="194" t="s">
        <v>654</v>
      </c>
      <c r="B94" s="99">
        <v>5</v>
      </c>
      <c r="C94" s="198">
        <v>2022</v>
      </c>
      <c r="D94" s="329">
        <v>0</v>
      </c>
      <c r="E94" s="330">
        <v>0</v>
      </c>
      <c r="F94" s="331">
        <v>0</v>
      </c>
      <c r="G94" s="330">
        <v>0</v>
      </c>
      <c r="H94" s="331">
        <v>779436</v>
      </c>
      <c r="I94" s="330">
        <v>57669.75</v>
      </c>
      <c r="J94" s="332">
        <v>-743.27</v>
      </c>
      <c r="K94" s="333">
        <v>0</v>
      </c>
      <c r="L94" s="327">
        <f t="shared" si="9"/>
        <v>56926.48</v>
      </c>
      <c r="M94" s="6" t="s">
        <v>655</v>
      </c>
      <c r="N94" s="6"/>
    </row>
    <row r="95" spans="1:14" hidden="1" outlineLevel="1">
      <c r="A95" s="194" t="s">
        <v>536</v>
      </c>
      <c r="B95" s="99">
        <v>5</v>
      </c>
      <c r="C95" s="198">
        <v>2022</v>
      </c>
      <c r="D95" s="329">
        <v>7667</v>
      </c>
      <c r="E95" s="330">
        <v>391.78</v>
      </c>
      <c r="F95" s="331">
        <v>926957</v>
      </c>
      <c r="G95" s="330">
        <v>44220.82</v>
      </c>
      <c r="H95" s="331">
        <v>1318433</v>
      </c>
      <c r="I95" s="330">
        <v>98206.84</v>
      </c>
      <c r="J95" s="332">
        <v>0</v>
      </c>
      <c r="K95" s="333">
        <v>0</v>
      </c>
      <c r="L95" s="327">
        <f t="shared" si="9"/>
        <v>142819.44</v>
      </c>
      <c r="M95" s="6" t="s">
        <v>537</v>
      </c>
      <c r="N95" s="6"/>
    </row>
    <row r="96" spans="1:14" hidden="1" outlineLevel="1">
      <c r="A96" s="194" t="s">
        <v>610</v>
      </c>
      <c r="B96" s="99">
        <v>5</v>
      </c>
      <c r="C96" s="198">
        <v>2022</v>
      </c>
      <c r="D96" s="329">
        <v>961</v>
      </c>
      <c r="E96" s="330">
        <v>49.11</v>
      </c>
      <c r="F96" s="331">
        <v>101099</v>
      </c>
      <c r="G96" s="330">
        <v>5469.46</v>
      </c>
      <c r="H96" s="331">
        <v>15000</v>
      </c>
      <c r="I96" s="330">
        <v>2144.2399999999998</v>
      </c>
      <c r="J96" s="332">
        <v>0</v>
      </c>
      <c r="K96" s="333">
        <v>0</v>
      </c>
      <c r="L96" s="327">
        <f t="shared" si="9"/>
        <v>7662.8099999999995</v>
      </c>
      <c r="M96" s="6" t="s">
        <v>611</v>
      </c>
      <c r="N96" s="6"/>
    </row>
    <row r="97" spans="1:14" hidden="1" outlineLevel="1">
      <c r="A97" s="194" t="s">
        <v>618</v>
      </c>
      <c r="B97" s="99">
        <v>5</v>
      </c>
      <c r="C97" s="198">
        <v>2022</v>
      </c>
      <c r="D97" s="329">
        <v>0</v>
      </c>
      <c r="E97" s="330">
        <v>0</v>
      </c>
      <c r="F97" s="331">
        <v>7</v>
      </c>
      <c r="G97" s="330">
        <v>0.37</v>
      </c>
      <c r="H97" s="331">
        <v>74403</v>
      </c>
      <c r="I97" s="330">
        <v>3633.52</v>
      </c>
      <c r="J97" s="332">
        <v>0</v>
      </c>
      <c r="K97" s="333">
        <v>0</v>
      </c>
      <c r="L97" s="327">
        <f t="shared" si="9"/>
        <v>3633.89</v>
      </c>
      <c r="M97" s="6" t="s">
        <v>619</v>
      </c>
      <c r="N97" s="6"/>
    </row>
    <row r="98" spans="1:14" hidden="1" outlineLevel="1">
      <c r="A98" s="194" t="s">
        <v>650</v>
      </c>
      <c r="B98" s="99">
        <v>5</v>
      </c>
      <c r="C98" s="198">
        <v>2022</v>
      </c>
      <c r="D98" s="329">
        <v>2152</v>
      </c>
      <c r="E98" s="330">
        <v>109.96</v>
      </c>
      <c r="F98" s="331">
        <v>61155</v>
      </c>
      <c r="G98" s="330">
        <v>3308.47</v>
      </c>
      <c r="H98" s="331">
        <v>426465</v>
      </c>
      <c r="I98" s="330">
        <v>28534.42</v>
      </c>
      <c r="J98" s="332">
        <v>0</v>
      </c>
      <c r="K98" s="333">
        <v>0</v>
      </c>
      <c r="L98" s="327">
        <f t="shared" si="9"/>
        <v>31952.85</v>
      </c>
      <c r="M98" s="6" t="s">
        <v>651</v>
      </c>
      <c r="N98" s="6"/>
    </row>
    <row r="99" spans="1:14" hidden="1" outlineLevel="1">
      <c r="A99" s="194" t="s">
        <v>378</v>
      </c>
      <c r="B99" s="99">
        <v>5</v>
      </c>
      <c r="C99" s="198">
        <v>2022</v>
      </c>
      <c r="D99" s="329">
        <v>0</v>
      </c>
      <c r="E99" s="330">
        <v>0</v>
      </c>
      <c r="F99" s="331">
        <v>10439</v>
      </c>
      <c r="G99" s="330">
        <v>564.75</v>
      </c>
      <c r="H99" s="331">
        <v>1990257</v>
      </c>
      <c r="I99" s="330">
        <v>107395.49</v>
      </c>
      <c r="J99" s="332">
        <v>0</v>
      </c>
      <c r="K99" s="333">
        <v>0</v>
      </c>
      <c r="L99" s="327">
        <f t="shared" si="9"/>
        <v>107960.24</v>
      </c>
      <c r="M99" s="6" t="s">
        <v>379</v>
      </c>
      <c r="N99" s="6"/>
    </row>
    <row r="100" spans="1:14" hidden="1" outlineLevel="1">
      <c r="A100" s="194" t="s">
        <v>340</v>
      </c>
      <c r="B100" s="99">
        <v>5</v>
      </c>
      <c r="C100" s="198">
        <v>2022</v>
      </c>
      <c r="D100" s="329">
        <v>476</v>
      </c>
      <c r="E100" s="330">
        <v>24.32</v>
      </c>
      <c r="F100" s="331">
        <v>697318</v>
      </c>
      <c r="G100" s="330">
        <v>36862.17</v>
      </c>
      <c r="H100" s="331">
        <v>4420648</v>
      </c>
      <c r="I100" s="330">
        <v>450503.39</v>
      </c>
      <c r="J100" s="332">
        <v>-4457.59</v>
      </c>
      <c r="K100" s="333">
        <v>0</v>
      </c>
      <c r="L100" s="327">
        <f t="shared" si="9"/>
        <v>482932.29</v>
      </c>
      <c r="M100" s="6" t="s">
        <v>341</v>
      </c>
      <c r="N100" s="6"/>
    </row>
    <row r="101" spans="1:14" hidden="1" outlineLevel="1">
      <c r="A101" s="194" t="s">
        <v>546</v>
      </c>
      <c r="B101" s="99">
        <v>5</v>
      </c>
      <c r="C101" s="198">
        <v>2022</v>
      </c>
      <c r="D101" s="329">
        <v>0</v>
      </c>
      <c r="E101" s="330">
        <v>0</v>
      </c>
      <c r="F101" s="331">
        <v>223890</v>
      </c>
      <c r="G101" s="330">
        <v>12112.45</v>
      </c>
      <c r="H101" s="331">
        <v>283319</v>
      </c>
      <c r="I101" s="330">
        <v>17293.080000000002</v>
      </c>
      <c r="J101" s="332">
        <v>0</v>
      </c>
      <c r="K101" s="333">
        <v>0</v>
      </c>
      <c r="L101" s="327">
        <f t="shared" si="9"/>
        <v>29405.530000000002</v>
      </c>
      <c r="M101" s="6" t="s">
        <v>547</v>
      </c>
      <c r="N101" s="6"/>
    </row>
    <row r="102" spans="1:14" hidden="1" outlineLevel="1">
      <c r="A102" s="194" t="s">
        <v>450</v>
      </c>
      <c r="B102" s="99">
        <v>5</v>
      </c>
      <c r="C102" s="198">
        <v>2022</v>
      </c>
      <c r="D102" s="329">
        <v>0</v>
      </c>
      <c r="E102" s="330">
        <v>0</v>
      </c>
      <c r="F102" s="331">
        <v>517456</v>
      </c>
      <c r="G102" s="330">
        <v>27994.36</v>
      </c>
      <c r="H102" s="331">
        <v>584974</v>
      </c>
      <c r="I102" s="330">
        <v>42198.48</v>
      </c>
      <c r="J102" s="332">
        <v>0</v>
      </c>
      <c r="K102" s="333">
        <v>0</v>
      </c>
      <c r="L102" s="327">
        <f t="shared" si="9"/>
        <v>70192.84</v>
      </c>
      <c r="M102" s="6" t="s">
        <v>451</v>
      </c>
      <c r="N102" s="6"/>
    </row>
    <row r="103" spans="1:14" hidden="1" outlineLevel="1">
      <c r="A103" s="194" t="s">
        <v>332</v>
      </c>
      <c r="B103" s="99">
        <v>5</v>
      </c>
      <c r="C103" s="198">
        <v>2022</v>
      </c>
      <c r="D103" s="329">
        <v>0</v>
      </c>
      <c r="E103" s="330">
        <v>0</v>
      </c>
      <c r="F103" s="331">
        <v>22428</v>
      </c>
      <c r="G103" s="330">
        <v>1213.3499999999999</v>
      </c>
      <c r="H103" s="331">
        <v>400865</v>
      </c>
      <c r="I103" s="330">
        <v>42470.48</v>
      </c>
      <c r="J103" s="332">
        <v>0</v>
      </c>
      <c r="K103" s="333">
        <v>0</v>
      </c>
      <c r="L103" s="327">
        <f t="shared" si="9"/>
        <v>43683.83</v>
      </c>
      <c r="M103" s="6" t="s">
        <v>333</v>
      </c>
      <c r="N103" s="6"/>
    </row>
    <row r="104" spans="1:14" hidden="1" outlineLevel="1">
      <c r="A104" s="194" t="s">
        <v>656</v>
      </c>
      <c r="B104" s="99">
        <v>5</v>
      </c>
      <c r="C104" s="198">
        <v>2022</v>
      </c>
      <c r="D104" s="329">
        <v>0</v>
      </c>
      <c r="E104" s="330">
        <v>0</v>
      </c>
      <c r="F104" s="331">
        <v>93958</v>
      </c>
      <c r="G104" s="330">
        <v>5083.1400000000003</v>
      </c>
      <c r="H104" s="331">
        <v>0</v>
      </c>
      <c r="I104" s="330">
        <v>0</v>
      </c>
      <c r="J104" s="332">
        <v>0</v>
      </c>
      <c r="K104" s="333">
        <v>0</v>
      </c>
      <c r="L104" s="327">
        <f t="shared" si="9"/>
        <v>5083.1400000000003</v>
      </c>
      <c r="M104" s="6" t="s">
        <v>657</v>
      </c>
      <c r="N104" s="6"/>
    </row>
    <row r="105" spans="1:14" hidden="1" outlineLevel="1">
      <c r="A105" s="194" t="s">
        <v>718</v>
      </c>
      <c r="B105" s="99">
        <v>5</v>
      </c>
      <c r="C105" s="198">
        <v>2022</v>
      </c>
      <c r="D105" s="329">
        <v>7941</v>
      </c>
      <c r="E105" s="330">
        <v>405.79</v>
      </c>
      <c r="F105" s="331">
        <v>13775</v>
      </c>
      <c r="G105" s="330">
        <v>745.23</v>
      </c>
      <c r="H105" s="331">
        <v>0</v>
      </c>
      <c r="I105" s="330">
        <v>0</v>
      </c>
      <c r="J105" s="332">
        <v>0</v>
      </c>
      <c r="K105" s="333">
        <v>0</v>
      </c>
      <c r="L105" s="327">
        <f t="shared" si="9"/>
        <v>1151.02</v>
      </c>
      <c r="M105" s="6" t="s">
        <v>719</v>
      </c>
      <c r="N105" s="6"/>
    </row>
    <row r="106" spans="1:14" hidden="1" outlineLevel="1">
      <c r="A106" s="194" t="s">
        <v>616</v>
      </c>
      <c r="B106" s="99">
        <v>5</v>
      </c>
      <c r="C106" s="198">
        <v>2022</v>
      </c>
      <c r="D106" s="329">
        <v>0</v>
      </c>
      <c r="E106" s="330">
        <v>0</v>
      </c>
      <c r="F106" s="331">
        <v>0</v>
      </c>
      <c r="G106" s="330">
        <v>0</v>
      </c>
      <c r="H106" s="331">
        <v>590996</v>
      </c>
      <c r="I106" s="330">
        <v>23694.92</v>
      </c>
      <c r="J106" s="332">
        <v>0</v>
      </c>
      <c r="K106" s="333">
        <v>0</v>
      </c>
      <c r="L106" s="327">
        <f t="shared" si="9"/>
        <v>23694.92</v>
      </c>
      <c r="M106" s="6" t="s">
        <v>617</v>
      </c>
      <c r="N106" s="6"/>
    </row>
    <row r="107" spans="1:14" hidden="1" outlineLevel="1">
      <c r="A107" s="194" t="s">
        <v>598</v>
      </c>
      <c r="B107" s="99">
        <v>5</v>
      </c>
      <c r="C107" s="198">
        <v>2022</v>
      </c>
      <c r="D107" s="329">
        <v>0</v>
      </c>
      <c r="E107" s="330">
        <v>0</v>
      </c>
      <c r="F107" s="331">
        <v>18515</v>
      </c>
      <c r="G107" s="330">
        <v>1001.66</v>
      </c>
      <c r="H107" s="331">
        <v>723</v>
      </c>
      <c r="I107" s="330">
        <v>115.68</v>
      </c>
      <c r="J107" s="332">
        <v>0</v>
      </c>
      <c r="K107" s="333">
        <v>0</v>
      </c>
      <c r="L107" s="327">
        <f t="shared" si="9"/>
        <v>1117.3399999999999</v>
      </c>
      <c r="M107" s="6" t="s">
        <v>599</v>
      </c>
      <c r="N107" s="6"/>
    </row>
    <row r="108" spans="1:14" hidden="1" outlineLevel="1">
      <c r="A108" s="194" t="s">
        <v>430</v>
      </c>
      <c r="B108" s="99">
        <v>5</v>
      </c>
      <c r="C108" s="198">
        <v>2022</v>
      </c>
      <c r="D108" s="329">
        <v>0</v>
      </c>
      <c r="E108" s="330">
        <v>0</v>
      </c>
      <c r="F108" s="331">
        <v>576976</v>
      </c>
      <c r="G108" s="330">
        <v>31214.400000000001</v>
      </c>
      <c r="H108" s="331">
        <v>92068</v>
      </c>
      <c r="I108" s="330">
        <v>4748.5200000000004</v>
      </c>
      <c r="J108" s="332">
        <v>0</v>
      </c>
      <c r="K108" s="333">
        <v>0</v>
      </c>
      <c r="L108" s="327">
        <f t="shared" si="9"/>
        <v>35962.92</v>
      </c>
      <c r="M108" s="6" t="s">
        <v>431</v>
      </c>
      <c r="N108" s="6"/>
    </row>
    <row r="109" spans="1:14" hidden="1" outlineLevel="1">
      <c r="A109" s="194" t="s">
        <v>422</v>
      </c>
      <c r="B109" s="99">
        <v>5</v>
      </c>
      <c r="C109" s="198">
        <v>2022</v>
      </c>
      <c r="D109" s="329">
        <v>0</v>
      </c>
      <c r="E109" s="330">
        <v>0</v>
      </c>
      <c r="F109" s="331">
        <v>120084</v>
      </c>
      <c r="G109" s="330">
        <v>6496.55</v>
      </c>
      <c r="H109" s="331">
        <v>107999</v>
      </c>
      <c r="I109" s="330">
        <v>6492.99</v>
      </c>
      <c r="J109" s="332">
        <v>-14.59</v>
      </c>
      <c r="K109" s="333">
        <v>0</v>
      </c>
      <c r="L109" s="327">
        <f t="shared" si="9"/>
        <v>12974.95</v>
      </c>
      <c r="M109" s="6" t="s">
        <v>423</v>
      </c>
      <c r="N109" s="6"/>
    </row>
    <row r="110" spans="1:14" hidden="1" outlineLevel="1">
      <c r="A110" s="194" t="s">
        <v>384</v>
      </c>
      <c r="B110" s="99">
        <v>5</v>
      </c>
      <c r="C110" s="198">
        <v>2022</v>
      </c>
      <c r="D110" s="329">
        <v>6958</v>
      </c>
      <c r="E110" s="330">
        <v>355.59</v>
      </c>
      <c r="F110" s="331">
        <v>101540525</v>
      </c>
      <c r="G110" s="330">
        <v>2301711.62</v>
      </c>
      <c r="H110" s="331">
        <v>74065641</v>
      </c>
      <c r="I110" s="330">
        <v>3735333.47</v>
      </c>
      <c r="J110" s="332">
        <v>-6682.27</v>
      </c>
      <c r="K110" s="333">
        <v>0</v>
      </c>
      <c r="L110" s="327">
        <f t="shared" si="9"/>
        <v>6030718.4100000001</v>
      </c>
      <c r="M110" s="6" t="s">
        <v>385</v>
      </c>
      <c r="N110" s="6"/>
    </row>
    <row r="111" spans="1:14" hidden="1" outlineLevel="1">
      <c r="A111" s="194" t="s">
        <v>410</v>
      </c>
      <c r="B111" s="99">
        <v>7</v>
      </c>
      <c r="C111" s="198">
        <v>2022</v>
      </c>
      <c r="D111" s="329">
        <v>0</v>
      </c>
      <c r="E111" s="330">
        <v>0</v>
      </c>
      <c r="F111" s="331">
        <v>0</v>
      </c>
      <c r="G111" s="330">
        <v>0</v>
      </c>
      <c r="H111" s="331">
        <v>35337</v>
      </c>
      <c r="I111" s="330">
        <v>3695.13</v>
      </c>
      <c r="J111" s="332">
        <v>0</v>
      </c>
      <c r="K111" s="333">
        <v>0</v>
      </c>
      <c r="L111" s="327">
        <f t="shared" si="9"/>
        <v>3695.13</v>
      </c>
      <c r="M111" s="6" t="s">
        <v>411</v>
      </c>
      <c r="N111" s="6"/>
    </row>
    <row r="112" spans="1:14" hidden="1" outlineLevel="1">
      <c r="A112" s="194" t="s">
        <v>416</v>
      </c>
      <c r="B112" s="99">
        <v>7</v>
      </c>
      <c r="C112" s="198">
        <v>2022</v>
      </c>
      <c r="D112" s="329">
        <v>0</v>
      </c>
      <c r="E112" s="330">
        <v>0</v>
      </c>
      <c r="F112" s="331">
        <v>0</v>
      </c>
      <c r="G112" s="330">
        <v>0</v>
      </c>
      <c r="H112" s="331">
        <v>131190</v>
      </c>
      <c r="I112" s="330">
        <v>15698.4</v>
      </c>
      <c r="J112" s="332">
        <v>0</v>
      </c>
      <c r="K112" s="333">
        <v>0</v>
      </c>
      <c r="L112" s="327">
        <f t="shared" si="9"/>
        <v>15698.4</v>
      </c>
      <c r="M112" s="6" t="s">
        <v>417</v>
      </c>
      <c r="N112" s="6"/>
    </row>
    <row r="113" spans="1:14" hidden="1" outlineLevel="1">
      <c r="A113" s="194" t="s">
        <v>534</v>
      </c>
      <c r="B113" s="99">
        <v>7</v>
      </c>
      <c r="C113" s="198">
        <v>2022</v>
      </c>
      <c r="D113" s="329">
        <v>0</v>
      </c>
      <c r="E113" s="330">
        <v>0</v>
      </c>
      <c r="F113" s="331">
        <v>0</v>
      </c>
      <c r="G113" s="330">
        <v>0</v>
      </c>
      <c r="H113" s="331">
        <v>86428140</v>
      </c>
      <c r="I113" s="330">
        <v>2947536.13</v>
      </c>
      <c r="J113" s="332">
        <v>0</v>
      </c>
      <c r="K113" s="333">
        <v>0</v>
      </c>
      <c r="L113" s="327">
        <f t="shared" si="9"/>
        <v>2947536.13</v>
      </c>
      <c r="M113" s="6" t="s">
        <v>535</v>
      </c>
      <c r="N113" s="6"/>
    </row>
    <row r="114" spans="1:14" hidden="1" outlineLevel="1">
      <c r="A114" s="194" t="s">
        <v>594</v>
      </c>
      <c r="B114" s="99">
        <v>7</v>
      </c>
      <c r="C114" s="198">
        <v>2022</v>
      </c>
      <c r="D114" s="329">
        <v>22016</v>
      </c>
      <c r="E114" s="330">
        <v>1125.02</v>
      </c>
      <c r="F114" s="331">
        <v>165494</v>
      </c>
      <c r="G114" s="330">
        <v>8953.23</v>
      </c>
      <c r="H114" s="331">
        <v>3598063</v>
      </c>
      <c r="I114" s="330">
        <v>189231.97</v>
      </c>
      <c r="J114" s="332">
        <v>0</v>
      </c>
      <c r="K114" s="333">
        <v>0</v>
      </c>
      <c r="L114" s="327">
        <f t="shared" si="9"/>
        <v>199310.22</v>
      </c>
      <c r="M114" s="6" t="s">
        <v>595</v>
      </c>
      <c r="N114" s="6"/>
    </row>
    <row r="115" spans="1:14" hidden="1" outlineLevel="1">
      <c r="A115" s="194" t="s">
        <v>708</v>
      </c>
      <c r="B115" s="99">
        <v>7</v>
      </c>
      <c r="C115" s="198">
        <v>2022</v>
      </c>
      <c r="D115" s="329">
        <v>0</v>
      </c>
      <c r="E115" s="330">
        <v>0</v>
      </c>
      <c r="F115" s="331">
        <v>0</v>
      </c>
      <c r="G115" s="330">
        <v>0</v>
      </c>
      <c r="H115" s="331">
        <v>9117</v>
      </c>
      <c r="I115" s="330">
        <v>729.36</v>
      </c>
      <c r="J115" s="332">
        <v>0</v>
      </c>
      <c r="K115" s="333">
        <v>0</v>
      </c>
      <c r="L115" s="327">
        <f t="shared" si="9"/>
        <v>729.36</v>
      </c>
      <c r="M115" s="6" t="s">
        <v>709</v>
      </c>
      <c r="N115" s="6"/>
    </row>
    <row r="116" spans="1:14" hidden="1" outlineLevel="1">
      <c r="A116" s="194" t="s">
        <v>554</v>
      </c>
      <c r="B116" s="99">
        <v>7</v>
      </c>
      <c r="C116" s="198">
        <v>2022</v>
      </c>
      <c r="D116" s="329">
        <v>0</v>
      </c>
      <c r="E116" s="330">
        <v>0</v>
      </c>
      <c r="F116" s="331">
        <v>0</v>
      </c>
      <c r="G116" s="330">
        <v>0</v>
      </c>
      <c r="H116" s="331">
        <v>216</v>
      </c>
      <c r="I116" s="330">
        <v>17.28</v>
      </c>
      <c r="J116" s="332">
        <v>0</v>
      </c>
      <c r="K116" s="333">
        <v>0</v>
      </c>
      <c r="L116" s="327">
        <f t="shared" si="9"/>
        <v>17.28</v>
      </c>
      <c r="M116" s="6" t="s">
        <v>555</v>
      </c>
      <c r="N116" s="6"/>
    </row>
    <row r="117" spans="1:14" hidden="1" outlineLevel="1">
      <c r="A117" s="194" t="s">
        <v>432</v>
      </c>
      <c r="B117" s="99">
        <v>7</v>
      </c>
      <c r="C117" s="198">
        <v>2022</v>
      </c>
      <c r="D117" s="329">
        <v>0</v>
      </c>
      <c r="E117" s="330">
        <v>0</v>
      </c>
      <c r="F117" s="331">
        <v>60301</v>
      </c>
      <c r="G117" s="330">
        <v>3262.29</v>
      </c>
      <c r="H117" s="331">
        <v>45190</v>
      </c>
      <c r="I117" s="330">
        <v>4017.64</v>
      </c>
      <c r="J117" s="332">
        <v>0</v>
      </c>
      <c r="K117" s="333">
        <v>0</v>
      </c>
      <c r="L117" s="327">
        <f t="shared" si="9"/>
        <v>7279.93</v>
      </c>
      <c r="M117" s="6" t="s">
        <v>433</v>
      </c>
      <c r="N117" s="6"/>
    </row>
    <row r="118" spans="1:14" hidden="1" outlineLevel="1">
      <c r="A118" s="194" t="s">
        <v>338</v>
      </c>
      <c r="B118" s="99">
        <v>7</v>
      </c>
      <c r="C118" s="198">
        <v>2022</v>
      </c>
      <c r="D118" s="329">
        <v>0</v>
      </c>
      <c r="E118" s="330">
        <v>0</v>
      </c>
      <c r="F118" s="331">
        <v>11373270</v>
      </c>
      <c r="G118" s="330">
        <v>279419.39</v>
      </c>
      <c r="H118" s="331">
        <v>516353</v>
      </c>
      <c r="I118" s="330">
        <v>60840.959999999999</v>
      </c>
      <c r="J118" s="332">
        <v>-4.0599999999999996</v>
      </c>
      <c r="K118" s="333">
        <v>0</v>
      </c>
      <c r="L118" s="327">
        <f t="shared" si="9"/>
        <v>340256.29000000004</v>
      </c>
      <c r="M118" s="6" t="s">
        <v>339</v>
      </c>
      <c r="N118" s="6"/>
    </row>
    <row r="119" spans="1:14" hidden="1" outlineLevel="1">
      <c r="A119" s="194" t="s">
        <v>344</v>
      </c>
      <c r="B119" s="99">
        <v>7</v>
      </c>
      <c r="C119" s="198">
        <v>2022</v>
      </c>
      <c r="D119" s="329">
        <v>0</v>
      </c>
      <c r="E119" s="330">
        <v>0</v>
      </c>
      <c r="F119" s="331">
        <v>0</v>
      </c>
      <c r="G119" s="330">
        <v>0</v>
      </c>
      <c r="H119" s="331">
        <v>46922</v>
      </c>
      <c r="I119" s="330">
        <v>7507.52</v>
      </c>
      <c r="J119" s="332">
        <v>0</v>
      </c>
      <c r="K119" s="333">
        <v>0</v>
      </c>
      <c r="L119" s="327">
        <f t="shared" si="9"/>
        <v>7507.52</v>
      </c>
      <c r="M119" s="6" t="s">
        <v>345</v>
      </c>
      <c r="N119" s="6"/>
    </row>
    <row r="120" spans="1:14" hidden="1" outlineLevel="1">
      <c r="A120" s="194" t="s">
        <v>392</v>
      </c>
      <c r="B120" s="99">
        <v>7</v>
      </c>
      <c r="C120" s="198">
        <v>2022</v>
      </c>
      <c r="D120" s="329">
        <v>0</v>
      </c>
      <c r="E120" s="330">
        <v>0</v>
      </c>
      <c r="F120" s="331">
        <v>2809</v>
      </c>
      <c r="G120" s="330">
        <v>151.97</v>
      </c>
      <c r="H120" s="331">
        <v>321105</v>
      </c>
      <c r="I120" s="330">
        <v>34320.769999999997</v>
      </c>
      <c r="J120" s="332">
        <v>-3647.81</v>
      </c>
      <c r="K120" s="333">
        <v>0</v>
      </c>
      <c r="L120" s="327">
        <f t="shared" si="9"/>
        <v>30824.929999999997</v>
      </c>
      <c r="M120" s="6" t="s">
        <v>393</v>
      </c>
      <c r="N120" s="6"/>
    </row>
    <row r="121" spans="1:14" hidden="1" outlineLevel="1">
      <c r="A121" s="194" t="s">
        <v>488</v>
      </c>
      <c r="B121" s="99">
        <v>7</v>
      </c>
      <c r="C121" s="198">
        <v>2022</v>
      </c>
      <c r="D121" s="329">
        <v>0</v>
      </c>
      <c r="E121" s="330">
        <v>0</v>
      </c>
      <c r="F121" s="331">
        <v>0</v>
      </c>
      <c r="G121" s="330">
        <v>0</v>
      </c>
      <c r="H121" s="331">
        <v>0</v>
      </c>
      <c r="I121" s="330">
        <v>0</v>
      </c>
      <c r="J121" s="332">
        <v>-24.32</v>
      </c>
      <c r="K121" s="333">
        <v>0</v>
      </c>
      <c r="L121" s="327">
        <f t="shared" si="9"/>
        <v>-24.32</v>
      </c>
      <c r="M121" s="6" t="s">
        <v>489</v>
      </c>
      <c r="N121" s="6"/>
    </row>
    <row r="122" spans="1:14" hidden="1" outlineLevel="1">
      <c r="A122" s="194" t="s">
        <v>386</v>
      </c>
      <c r="B122" s="99">
        <v>7</v>
      </c>
      <c r="C122" s="198">
        <v>2022</v>
      </c>
      <c r="D122" s="329">
        <v>0</v>
      </c>
      <c r="E122" s="330">
        <v>0</v>
      </c>
      <c r="F122" s="331">
        <v>0</v>
      </c>
      <c r="G122" s="330">
        <v>0</v>
      </c>
      <c r="H122" s="331">
        <v>554781</v>
      </c>
      <c r="I122" s="330">
        <v>60811.92</v>
      </c>
      <c r="J122" s="332">
        <v>0</v>
      </c>
      <c r="K122" s="333">
        <v>0</v>
      </c>
      <c r="L122" s="327">
        <f t="shared" si="9"/>
        <v>60811.92</v>
      </c>
      <c r="M122" s="6" t="s">
        <v>387</v>
      </c>
      <c r="N122" s="6"/>
    </row>
    <row r="123" spans="1:14" hidden="1" outlineLevel="1">
      <c r="A123" s="194" t="s">
        <v>342</v>
      </c>
      <c r="B123" s="99">
        <v>7</v>
      </c>
      <c r="C123" s="198">
        <v>2022</v>
      </c>
      <c r="D123" s="329">
        <v>0</v>
      </c>
      <c r="E123" s="330">
        <v>0</v>
      </c>
      <c r="F123" s="331">
        <v>496897</v>
      </c>
      <c r="G123" s="330">
        <v>21627.439999999999</v>
      </c>
      <c r="H123" s="331">
        <v>0</v>
      </c>
      <c r="I123" s="330">
        <v>0</v>
      </c>
      <c r="J123" s="332">
        <v>0</v>
      </c>
      <c r="K123" s="333">
        <v>0</v>
      </c>
      <c r="L123" s="327">
        <f t="shared" si="9"/>
        <v>21627.439999999999</v>
      </c>
      <c r="M123" s="6" t="s">
        <v>343</v>
      </c>
      <c r="N123" s="6"/>
    </row>
    <row r="124" spans="1:14" hidden="1" outlineLevel="1">
      <c r="A124" s="194" t="s">
        <v>682</v>
      </c>
      <c r="B124" s="99">
        <v>7</v>
      </c>
      <c r="C124" s="198">
        <v>2022</v>
      </c>
      <c r="D124" s="329">
        <v>0</v>
      </c>
      <c r="E124" s="330">
        <v>0</v>
      </c>
      <c r="F124" s="331">
        <v>0</v>
      </c>
      <c r="G124" s="330">
        <v>0</v>
      </c>
      <c r="H124" s="331">
        <v>66960</v>
      </c>
      <c r="I124" s="330">
        <v>5144.75</v>
      </c>
      <c r="J124" s="332">
        <v>0</v>
      </c>
      <c r="K124" s="333">
        <v>0</v>
      </c>
      <c r="L124" s="327">
        <f t="shared" si="9"/>
        <v>5144.75</v>
      </c>
      <c r="M124" s="6" t="s">
        <v>683</v>
      </c>
      <c r="N124" s="6"/>
    </row>
    <row r="125" spans="1:14" hidden="1" outlineLevel="1">
      <c r="A125" s="194" t="s">
        <v>602</v>
      </c>
      <c r="B125" s="99">
        <v>7</v>
      </c>
      <c r="C125" s="198">
        <v>2022</v>
      </c>
      <c r="D125" s="329">
        <v>0</v>
      </c>
      <c r="E125" s="330">
        <v>0</v>
      </c>
      <c r="F125" s="331">
        <v>0</v>
      </c>
      <c r="G125" s="330">
        <v>0</v>
      </c>
      <c r="H125" s="331">
        <v>0</v>
      </c>
      <c r="I125" s="330">
        <v>6085.72</v>
      </c>
      <c r="J125" s="332">
        <v>0</v>
      </c>
      <c r="K125" s="333">
        <v>0</v>
      </c>
      <c r="L125" s="327">
        <f t="shared" si="9"/>
        <v>6085.72</v>
      </c>
      <c r="M125" s="6" t="s">
        <v>603</v>
      </c>
      <c r="N125" s="6"/>
    </row>
    <row r="126" spans="1:14" hidden="1" outlineLevel="1">
      <c r="A126" s="194" t="s">
        <v>676</v>
      </c>
      <c r="B126" s="99">
        <v>7</v>
      </c>
      <c r="C126" s="198">
        <v>2022</v>
      </c>
      <c r="D126" s="329">
        <v>0</v>
      </c>
      <c r="E126" s="330">
        <v>0</v>
      </c>
      <c r="F126" s="331">
        <v>6224</v>
      </c>
      <c r="G126" s="330">
        <v>336.72</v>
      </c>
      <c r="H126" s="331">
        <v>0</v>
      </c>
      <c r="I126" s="330">
        <v>-44.4</v>
      </c>
      <c r="J126" s="332">
        <v>0</v>
      </c>
      <c r="K126" s="333">
        <v>0</v>
      </c>
      <c r="L126" s="327">
        <f t="shared" si="9"/>
        <v>292.32000000000005</v>
      </c>
      <c r="M126" s="6" t="s">
        <v>677</v>
      </c>
      <c r="N126" s="6"/>
    </row>
    <row r="127" spans="1:14" hidden="1" outlineLevel="1">
      <c r="A127" s="194" t="s">
        <v>444</v>
      </c>
      <c r="B127" s="99">
        <v>7</v>
      </c>
      <c r="C127" s="198">
        <v>2022</v>
      </c>
      <c r="D127" s="329">
        <v>0</v>
      </c>
      <c r="E127" s="330">
        <v>0</v>
      </c>
      <c r="F127" s="331">
        <v>0</v>
      </c>
      <c r="G127" s="330">
        <v>0</v>
      </c>
      <c r="H127" s="331">
        <v>95053</v>
      </c>
      <c r="I127" s="330">
        <v>8664.32</v>
      </c>
      <c r="J127" s="332">
        <v>0</v>
      </c>
      <c r="K127" s="333">
        <v>0</v>
      </c>
      <c r="L127" s="327">
        <f t="shared" si="9"/>
        <v>8664.32</v>
      </c>
      <c r="M127" s="6" t="s">
        <v>445</v>
      </c>
      <c r="N127" s="6"/>
    </row>
    <row r="128" spans="1:14" hidden="1" outlineLevel="1">
      <c r="A128" s="194" t="s">
        <v>612</v>
      </c>
      <c r="B128" s="99">
        <v>7</v>
      </c>
      <c r="C128" s="198">
        <v>2022</v>
      </c>
      <c r="D128" s="329">
        <v>0</v>
      </c>
      <c r="E128" s="330">
        <v>0</v>
      </c>
      <c r="F128" s="331">
        <v>57647</v>
      </c>
      <c r="G128" s="330">
        <v>3118.71</v>
      </c>
      <c r="H128" s="331">
        <v>10433</v>
      </c>
      <c r="I128" s="330">
        <v>468.28</v>
      </c>
      <c r="J128" s="332">
        <v>0</v>
      </c>
      <c r="K128" s="333">
        <v>0</v>
      </c>
      <c r="L128" s="327">
        <f t="shared" si="9"/>
        <v>3586.99</v>
      </c>
      <c r="M128" s="6" t="s">
        <v>613</v>
      </c>
      <c r="N128" s="6"/>
    </row>
    <row r="129" spans="1:14" hidden="1" outlineLevel="1">
      <c r="A129" s="194" t="s">
        <v>624</v>
      </c>
      <c r="B129" s="99">
        <v>7</v>
      </c>
      <c r="C129" s="198">
        <v>2022</v>
      </c>
      <c r="D129" s="329">
        <v>0</v>
      </c>
      <c r="E129" s="330">
        <v>0</v>
      </c>
      <c r="F129" s="331">
        <v>0</v>
      </c>
      <c r="G129" s="330">
        <v>0</v>
      </c>
      <c r="H129" s="331">
        <v>29500</v>
      </c>
      <c r="I129" s="330">
        <v>1315.6</v>
      </c>
      <c r="J129" s="332">
        <v>0</v>
      </c>
      <c r="K129" s="333">
        <v>0</v>
      </c>
      <c r="L129" s="327">
        <f t="shared" si="9"/>
        <v>1315.6</v>
      </c>
      <c r="M129" s="6" t="s">
        <v>625</v>
      </c>
      <c r="N129" s="6"/>
    </row>
    <row r="130" spans="1:14" hidden="1" outlineLevel="1">
      <c r="A130" s="194" t="s">
        <v>648</v>
      </c>
      <c r="B130" s="99">
        <v>7</v>
      </c>
      <c r="C130" s="198">
        <v>2022</v>
      </c>
      <c r="D130" s="329">
        <v>0</v>
      </c>
      <c r="E130" s="330">
        <v>0</v>
      </c>
      <c r="F130" s="331">
        <v>0</v>
      </c>
      <c r="G130" s="330">
        <v>0</v>
      </c>
      <c r="H130" s="331">
        <v>-5468</v>
      </c>
      <c r="I130" s="330">
        <v>13598.6</v>
      </c>
      <c r="J130" s="332">
        <v>0</v>
      </c>
      <c r="K130" s="333">
        <v>0</v>
      </c>
      <c r="L130" s="327">
        <f t="shared" si="9"/>
        <v>13598.6</v>
      </c>
      <c r="M130" s="6" t="s">
        <v>649</v>
      </c>
      <c r="N130" s="6"/>
    </row>
    <row r="131" spans="1:14" hidden="1" outlineLevel="1">
      <c r="A131" s="194" t="s">
        <v>516</v>
      </c>
      <c r="B131" s="99">
        <v>7</v>
      </c>
      <c r="C131" s="198">
        <v>2022</v>
      </c>
      <c r="D131" s="329">
        <v>0</v>
      </c>
      <c r="E131" s="330">
        <v>0</v>
      </c>
      <c r="F131" s="331">
        <v>0</v>
      </c>
      <c r="G131" s="330">
        <v>0</v>
      </c>
      <c r="H131" s="331">
        <v>144387</v>
      </c>
      <c r="I131" s="330">
        <v>16192.64</v>
      </c>
      <c r="J131" s="332">
        <v>0</v>
      </c>
      <c r="K131" s="333">
        <v>0</v>
      </c>
      <c r="L131" s="327">
        <f t="shared" si="9"/>
        <v>16192.64</v>
      </c>
      <c r="M131" s="6" t="s">
        <v>517</v>
      </c>
      <c r="N131" s="6"/>
    </row>
    <row r="132" spans="1:14" hidden="1" outlineLevel="1">
      <c r="A132" s="194" t="s">
        <v>460</v>
      </c>
      <c r="B132" s="99">
        <v>7</v>
      </c>
      <c r="C132" s="198">
        <v>2022</v>
      </c>
      <c r="D132" s="329">
        <v>0</v>
      </c>
      <c r="E132" s="330">
        <v>0</v>
      </c>
      <c r="F132" s="331">
        <v>0</v>
      </c>
      <c r="G132" s="330">
        <v>0</v>
      </c>
      <c r="H132" s="331">
        <v>-17525</v>
      </c>
      <c r="I132" s="330">
        <v>-701</v>
      </c>
      <c r="J132" s="332">
        <v>0</v>
      </c>
      <c r="K132" s="333">
        <v>0</v>
      </c>
      <c r="L132" s="327">
        <f t="shared" si="9"/>
        <v>-701</v>
      </c>
      <c r="M132" s="6" t="s">
        <v>461</v>
      </c>
      <c r="N132" s="6"/>
    </row>
    <row r="133" spans="1:14" hidden="1" outlineLevel="1">
      <c r="A133" s="194" t="s">
        <v>596</v>
      </c>
      <c r="B133" s="99">
        <v>7</v>
      </c>
      <c r="C133" s="198">
        <v>2022</v>
      </c>
      <c r="D133" s="329">
        <v>0</v>
      </c>
      <c r="E133" s="330">
        <v>0</v>
      </c>
      <c r="F133" s="331">
        <v>6390</v>
      </c>
      <c r="G133" s="330">
        <v>345.69</v>
      </c>
      <c r="H133" s="331">
        <v>0</v>
      </c>
      <c r="I133" s="330">
        <v>0</v>
      </c>
      <c r="J133" s="332">
        <v>0</v>
      </c>
      <c r="K133" s="333">
        <v>0</v>
      </c>
      <c r="L133" s="327">
        <f t="shared" si="9"/>
        <v>345.69</v>
      </c>
      <c r="M133" s="6" t="s">
        <v>597</v>
      </c>
      <c r="N133" s="6"/>
    </row>
    <row r="134" spans="1:14" hidden="1" outlineLevel="1">
      <c r="A134" s="194" t="s">
        <v>610</v>
      </c>
      <c r="B134" s="99">
        <v>1</v>
      </c>
      <c r="C134" s="198">
        <v>2021</v>
      </c>
      <c r="D134" s="329">
        <v>-63061</v>
      </c>
      <c r="E134" s="330">
        <v>-3222.42</v>
      </c>
      <c r="F134" s="331">
        <v>-1269</v>
      </c>
      <c r="G134" s="330">
        <v>-68.650000000000006</v>
      </c>
      <c r="H134" s="331">
        <v>-401</v>
      </c>
      <c r="I134" s="330">
        <v>-49.8</v>
      </c>
      <c r="J134" s="332">
        <v>0</v>
      </c>
      <c r="K134" s="333">
        <v>0</v>
      </c>
      <c r="L134" s="327">
        <f t="shared" si="9"/>
        <v>-3340.8700000000003</v>
      </c>
      <c r="M134" s="6" t="s">
        <v>611</v>
      </c>
      <c r="N134" s="6"/>
    </row>
    <row r="135" spans="1:14" hidden="1" outlineLevel="1">
      <c r="A135" s="194" t="s">
        <v>618</v>
      </c>
      <c r="B135" s="99">
        <v>1</v>
      </c>
      <c r="C135" s="198">
        <v>2021</v>
      </c>
      <c r="D135" s="329">
        <v>0</v>
      </c>
      <c r="E135" s="330">
        <v>0</v>
      </c>
      <c r="F135" s="331">
        <v>-73513</v>
      </c>
      <c r="G135" s="330">
        <v>-3977.05</v>
      </c>
      <c r="H135" s="331">
        <v>-38944</v>
      </c>
      <c r="I135" s="330">
        <v>-3115.52</v>
      </c>
      <c r="J135" s="332">
        <v>0</v>
      </c>
      <c r="K135" s="333">
        <v>0</v>
      </c>
      <c r="L135" s="327">
        <f t="shared" si="9"/>
        <v>-7092.57</v>
      </c>
      <c r="M135" s="6" t="s">
        <v>619</v>
      </c>
      <c r="N135" s="6"/>
    </row>
    <row r="136" spans="1:14" hidden="1" outlineLevel="1">
      <c r="A136" s="194" t="s">
        <v>378</v>
      </c>
      <c r="B136" s="99">
        <v>1</v>
      </c>
      <c r="C136" s="198">
        <v>2021</v>
      </c>
      <c r="D136" s="329">
        <v>-377228</v>
      </c>
      <c r="E136" s="330">
        <v>-19276.34</v>
      </c>
      <c r="F136" s="331">
        <v>-6963704</v>
      </c>
      <c r="G136" s="330">
        <v>-261009.1</v>
      </c>
      <c r="H136" s="331">
        <v>-865702</v>
      </c>
      <c r="I136" s="330">
        <v>-25430.15</v>
      </c>
      <c r="J136" s="332">
        <v>-90.07</v>
      </c>
      <c r="K136" s="333">
        <v>0</v>
      </c>
      <c r="L136" s="327">
        <f t="shared" si="9"/>
        <v>-305805.66000000003</v>
      </c>
      <c r="M136" s="6" t="s">
        <v>379</v>
      </c>
      <c r="N136" s="6"/>
    </row>
    <row r="137" spans="1:14" hidden="1" outlineLevel="1">
      <c r="A137" s="194" t="s">
        <v>340</v>
      </c>
      <c r="B137" s="99">
        <v>1</v>
      </c>
      <c r="C137" s="198">
        <v>2021</v>
      </c>
      <c r="D137" s="329">
        <v>0</v>
      </c>
      <c r="E137" s="330">
        <v>0</v>
      </c>
      <c r="F137" s="331">
        <v>-149111</v>
      </c>
      <c r="G137" s="330">
        <v>-8064.56</v>
      </c>
      <c r="H137" s="331">
        <v>-5613</v>
      </c>
      <c r="I137" s="330">
        <v>-224.52</v>
      </c>
      <c r="J137" s="332">
        <v>-62.23</v>
      </c>
      <c r="K137" s="333">
        <v>0</v>
      </c>
      <c r="L137" s="327">
        <f t="shared" si="9"/>
        <v>-8351.31</v>
      </c>
      <c r="M137" s="6" t="s">
        <v>341</v>
      </c>
      <c r="N137" s="6"/>
    </row>
    <row r="138" spans="1:14" hidden="1" outlineLevel="1">
      <c r="A138" s="194" t="s">
        <v>546</v>
      </c>
      <c r="B138" s="99">
        <v>1</v>
      </c>
      <c r="C138" s="198">
        <v>2021</v>
      </c>
      <c r="D138" s="329">
        <v>0</v>
      </c>
      <c r="E138" s="330">
        <v>0</v>
      </c>
      <c r="F138" s="331">
        <v>0</v>
      </c>
      <c r="G138" s="330">
        <v>0</v>
      </c>
      <c r="H138" s="331">
        <v>-107059</v>
      </c>
      <c r="I138" s="330">
        <v>-11444.88</v>
      </c>
      <c r="J138" s="332">
        <v>0</v>
      </c>
      <c r="K138" s="333">
        <v>0</v>
      </c>
      <c r="L138" s="327">
        <f t="shared" si="9"/>
        <v>-11444.88</v>
      </c>
      <c r="M138" s="6" t="s">
        <v>547</v>
      </c>
      <c r="N138" s="6"/>
    </row>
    <row r="139" spans="1:14" hidden="1" outlineLevel="1">
      <c r="A139" s="194" t="s">
        <v>354</v>
      </c>
      <c r="B139" s="99">
        <v>1</v>
      </c>
      <c r="C139" s="198">
        <v>2021</v>
      </c>
      <c r="D139" s="329">
        <v>-994178</v>
      </c>
      <c r="E139" s="330">
        <v>-23015.23</v>
      </c>
      <c r="F139" s="331">
        <v>0</v>
      </c>
      <c r="G139" s="330">
        <v>0</v>
      </c>
      <c r="H139" s="331">
        <v>-17216</v>
      </c>
      <c r="I139" s="330">
        <v>-1377.24</v>
      </c>
      <c r="J139" s="332">
        <v>0</v>
      </c>
      <c r="K139" s="333">
        <v>0</v>
      </c>
      <c r="L139" s="327">
        <f t="shared" ref="L139:L202" si="10">E139+G139+I139+J139+K139</f>
        <v>-24392.47</v>
      </c>
      <c r="M139" s="6" t="s">
        <v>355</v>
      </c>
      <c r="N139" s="6"/>
    </row>
    <row r="140" spans="1:14" hidden="1" outlineLevel="1">
      <c r="A140" s="194" t="s">
        <v>450</v>
      </c>
      <c r="B140" s="99">
        <v>1</v>
      </c>
      <c r="C140" s="198">
        <v>2021</v>
      </c>
      <c r="D140" s="329"/>
      <c r="E140" s="330"/>
      <c r="F140" s="331">
        <v>-137732</v>
      </c>
      <c r="G140" s="330">
        <v>-6833.44</v>
      </c>
      <c r="H140" s="331">
        <v>0</v>
      </c>
      <c r="I140" s="330">
        <v>0</v>
      </c>
      <c r="J140" s="332">
        <v>0</v>
      </c>
      <c r="K140" s="333">
        <v>0</v>
      </c>
      <c r="L140" s="327">
        <f t="shared" si="10"/>
        <v>-6833.44</v>
      </c>
      <c r="M140" s="6" t="s">
        <v>451</v>
      </c>
      <c r="N140" s="6"/>
    </row>
    <row r="141" spans="1:14" hidden="1" outlineLevel="1">
      <c r="A141" s="194" t="s">
        <v>652</v>
      </c>
      <c r="B141" s="99">
        <v>1</v>
      </c>
      <c r="C141" s="198">
        <v>2021</v>
      </c>
      <c r="D141" s="329">
        <v>-2778334</v>
      </c>
      <c r="E141" s="330">
        <v>-64353.33</v>
      </c>
      <c r="F141" s="331">
        <v>-2001590</v>
      </c>
      <c r="G141" s="330">
        <v>-68966.45</v>
      </c>
      <c r="H141" s="331">
        <v>0</v>
      </c>
      <c r="I141" s="330">
        <v>0</v>
      </c>
      <c r="J141" s="332">
        <v>0</v>
      </c>
      <c r="K141" s="333">
        <v>0</v>
      </c>
      <c r="L141" s="327">
        <f t="shared" si="10"/>
        <v>-133319.78</v>
      </c>
      <c r="M141" s="6" t="s">
        <v>653</v>
      </c>
      <c r="N141" s="6"/>
    </row>
    <row r="142" spans="1:14" hidden="1" outlineLevel="1">
      <c r="A142" s="194" t="s">
        <v>386</v>
      </c>
      <c r="B142" s="99">
        <v>1</v>
      </c>
      <c r="C142" s="198">
        <v>2021</v>
      </c>
      <c r="D142" s="329">
        <v>0</v>
      </c>
      <c r="E142" s="330">
        <v>0</v>
      </c>
      <c r="F142" s="331">
        <v>0</v>
      </c>
      <c r="G142" s="330">
        <v>0</v>
      </c>
      <c r="H142" s="331">
        <v>-70036</v>
      </c>
      <c r="I142" s="330">
        <v>-7388.64</v>
      </c>
      <c r="J142" s="332">
        <v>0</v>
      </c>
      <c r="K142" s="333">
        <v>0</v>
      </c>
      <c r="L142" s="327">
        <f t="shared" si="10"/>
        <v>-7388.64</v>
      </c>
      <c r="M142" s="6" t="s">
        <v>387</v>
      </c>
      <c r="N142" s="6"/>
    </row>
    <row r="143" spans="1:14" hidden="1" outlineLevel="1">
      <c r="A143" s="194" t="s">
        <v>636</v>
      </c>
      <c r="B143" s="99">
        <v>1</v>
      </c>
      <c r="C143" s="198">
        <v>2021</v>
      </c>
      <c r="D143" s="329">
        <v>0</v>
      </c>
      <c r="E143" s="330">
        <v>0</v>
      </c>
      <c r="F143" s="331">
        <v>-134</v>
      </c>
      <c r="G143" s="330">
        <v>-7.25</v>
      </c>
      <c r="H143" s="331">
        <v>0</v>
      </c>
      <c r="I143" s="330">
        <v>0</v>
      </c>
      <c r="J143" s="332">
        <v>0</v>
      </c>
      <c r="K143" s="333">
        <v>0</v>
      </c>
      <c r="L143" s="327">
        <f t="shared" si="10"/>
        <v>-7.25</v>
      </c>
      <c r="M143" s="6" t="s">
        <v>637</v>
      </c>
      <c r="N143" s="6"/>
    </row>
    <row r="144" spans="1:14" hidden="1" outlineLevel="1">
      <c r="A144" s="194" t="s">
        <v>612</v>
      </c>
      <c r="B144" s="99">
        <v>1</v>
      </c>
      <c r="C144" s="198">
        <v>2021</v>
      </c>
      <c r="D144" s="329">
        <v>0</v>
      </c>
      <c r="E144" s="330">
        <v>0</v>
      </c>
      <c r="F144" s="331">
        <v>-133894</v>
      </c>
      <c r="G144" s="330">
        <v>-7243.64</v>
      </c>
      <c r="H144" s="331">
        <v>-3621</v>
      </c>
      <c r="I144" s="330">
        <v>-289.68</v>
      </c>
      <c r="J144" s="332">
        <v>0</v>
      </c>
      <c r="K144" s="333">
        <v>0</v>
      </c>
      <c r="L144" s="327">
        <f t="shared" si="10"/>
        <v>-7533.3200000000006</v>
      </c>
      <c r="M144" s="6" t="s">
        <v>613</v>
      </c>
      <c r="N144" s="6"/>
    </row>
    <row r="145" spans="1:14" hidden="1" outlineLevel="1">
      <c r="A145" s="194" t="s">
        <v>422</v>
      </c>
      <c r="B145" s="99">
        <v>1</v>
      </c>
      <c r="C145" s="198">
        <v>2021</v>
      </c>
      <c r="D145" s="329">
        <v>-2867</v>
      </c>
      <c r="E145" s="330">
        <v>-146.5</v>
      </c>
      <c r="F145" s="331">
        <v>0</v>
      </c>
      <c r="G145" s="330">
        <v>0</v>
      </c>
      <c r="H145" s="331">
        <v>0</v>
      </c>
      <c r="I145" s="330">
        <v>0</v>
      </c>
      <c r="J145" s="332">
        <v>-711.42</v>
      </c>
      <c r="K145" s="333">
        <v>0</v>
      </c>
      <c r="L145" s="327">
        <f t="shared" si="10"/>
        <v>-857.92</v>
      </c>
      <c r="M145" s="6" t="s">
        <v>423</v>
      </c>
      <c r="N145" s="6"/>
    </row>
    <row r="146" spans="1:14" hidden="1" outlineLevel="1">
      <c r="A146" s="194" t="s">
        <v>384</v>
      </c>
      <c r="B146" s="99">
        <v>1</v>
      </c>
      <c r="C146" s="198">
        <v>2021</v>
      </c>
      <c r="D146" s="329">
        <v>-71260</v>
      </c>
      <c r="E146" s="330">
        <v>-3641.39</v>
      </c>
      <c r="F146" s="331">
        <v>-144798</v>
      </c>
      <c r="G146" s="330">
        <v>-7833.56</v>
      </c>
      <c r="H146" s="331">
        <v>-78413</v>
      </c>
      <c r="I146" s="330">
        <v>-3648.78</v>
      </c>
      <c r="J146" s="332">
        <v>33.83</v>
      </c>
      <c r="K146" s="333">
        <v>0</v>
      </c>
      <c r="L146" s="327">
        <f t="shared" si="10"/>
        <v>-15089.900000000001</v>
      </c>
      <c r="M146" s="6" t="s">
        <v>385</v>
      </c>
      <c r="N146" s="6"/>
    </row>
    <row r="147" spans="1:14" hidden="1" outlineLevel="1">
      <c r="A147" s="194" t="s">
        <v>654</v>
      </c>
      <c r="B147" s="99">
        <v>5</v>
      </c>
      <c r="C147" s="198">
        <v>2021</v>
      </c>
      <c r="D147" s="329">
        <v>6034</v>
      </c>
      <c r="E147" s="330">
        <v>308.33999999999997</v>
      </c>
      <c r="F147" s="331">
        <v>1030363</v>
      </c>
      <c r="G147" s="330">
        <v>51959.17</v>
      </c>
      <c r="H147" s="331">
        <v>1173767</v>
      </c>
      <c r="I147" s="330">
        <v>86132.54</v>
      </c>
      <c r="J147" s="332">
        <v>-212.83</v>
      </c>
      <c r="K147" s="333">
        <v>0</v>
      </c>
      <c r="L147" s="327">
        <f t="shared" si="10"/>
        <v>138187.22</v>
      </c>
      <c r="M147" s="6" t="s">
        <v>655</v>
      </c>
      <c r="N147" s="6"/>
    </row>
    <row r="148" spans="1:14" hidden="1" outlineLevel="1">
      <c r="A148" s="194" t="s">
        <v>536</v>
      </c>
      <c r="B148" s="99">
        <v>5</v>
      </c>
      <c r="C148" s="198">
        <v>2021</v>
      </c>
      <c r="D148" s="329">
        <v>14787</v>
      </c>
      <c r="E148" s="330">
        <v>755.62</v>
      </c>
      <c r="F148" s="331">
        <v>375454</v>
      </c>
      <c r="G148" s="330">
        <v>16135.02</v>
      </c>
      <c r="H148" s="331">
        <v>415708</v>
      </c>
      <c r="I148" s="330">
        <v>37534.959999999999</v>
      </c>
      <c r="J148" s="332">
        <v>0</v>
      </c>
      <c r="K148" s="333">
        <v>0</v>
      </c>
      <c r="L148" s="327">
        <f t="shared" si="10"/>
        <v>54425.599999999999</v>
      </c>
      <c r="M148" s="6" t="s">
        <v>537</v>
      </c>
      <c r="N148" s="6"/>
    </row>
    <row r="149" spans="1:14" hidden="1" outlineLevel="1">
      <c r="A149" s="194" t="s">
        <v>610</v>
      </c>
      <c r="B149" s="99">
        <v>5</v>
      </c>
      <c r="C149" s="198">
        <v>2021</v>
      </c>
      <c r="D149" s="329">
        <v>0</v>
      </c>
      <c r="E149" s="330">
        <v>0</v>
      </c>
      <c r="F149" s="331">
        <v>22814</v>
      </c>
      <c r="G149" s="330">
        <v>1234.24</v>
      </c>
      <c r="H149" s="331">
        <v>303226</v>
      </c>
      <c r="I149" s="330">
        <v>14566.6</v>
      </c>
      <c r="J149" s="332">
        <v>0</v>
      </c>
      <c r="K149" s="333">
        <v>0</v>
      </c>
      <c r="L149" s="327">
        <f t="shared" si="10"/>
        <v>15800.84</v>
      </c>
      <c r="M149" s="6" t="s">
        <v>611</v>
      </c>
      <c r="N149" s="6"/>
    </row>
    <row r="150" spans="1:14" hidden="1" outlineLevel="1">
      <c r="A150" s="194" t="s">
        <v>618</v>
      </c>
      <c r="B150" s="99">
        <v>5</v>
      </c>
      <c r="C150" s="198">
        <v>2021</v>
      </c>
      <c r="D150" s="329">
        <v>0</v>
      </c>
      <c r="E150" s="330">
        <v>0</v>
      </c>
      <c r="F150" s="331">
        <v>51069</v>
      </c>
      <c r="G150" s="330">
        <v>2762.83</v>
      </c>
      <c r="H150" s="331">
        <v>234129</v>
      </c>
      <c r="I150" s="330">
        <v>12329.12</v>
      </c>
      <c r="J150" s="332">
        <v>-1934.51</v>
      </c>
      <c r="K150" s="333">
        <v>0</v>
      </c>
      <c r="L150" s="327">
        <f t="shared" si="10"/>
        <v>13157.44</v>
      </c>
      <c r="M150" s="6" t="s">
        <v>619</v>
      </c>
      <c r="N150" s="6"/>
    </row>
    <row r="151" spans="1:14" hidden="1" outlineLevel="1">
      <c r="A151" s="194" t="s">
        <v>650</v>
      </c>
      <c r="B151" s="99">
        <v>5</v>
      </c>
      <c r="C151" s="198">
        <v>2021</v>
      </c>
      <c r="D151" s="329">
        <v>1937</v>
      </c>
      <c r="E151" s="330">
        <v>98.98</v>
      </c>
      <c r="F151" s="331">
        <v>0</v>
      </c>
      <c r="G151" s="330">
        <v>0</v>
      </c>
      <c r="H151" s="331">
        <v>67197</v>
      </c>
      <c r="I151" s="330">
        <v>3158.23</v>
      </c>
      <c r="J151" s="332">
        <v>0</v>
      </c>
      <c r="K151" s="333">
        <v>0</v>
      </c>
      <c r="L151" s="327">
        <f t="shared" si="10"/>
        <v>3257.21</v>
      </c>
      <c r="M151" s="6" t="s">
        <v>651</v>
      </c>
      <c r="N151" s="6"/>
    </row>
    <row r="152" spans="1:14" hidden="1" outlineLevel="1">
      <c r="A152" s="194" t="s">
        <v>378</v>
      </c>
      <c r="B152" s="99">
        <v>5</v>
      </c>
      <c r="C152" s="198">
        <v>2021</v>
      </c>
      <c r="D152" s="329">
        <v>19568</v>
      </c>
      <c r="E152" s="330">
        <v>999.92</v>
      </c>
      <c r="F152" s="331">
        <v>0</v>
      </c>
      <c r="G152" s="330">
        <v>0</v>
      </c>
      <c r="H152" s="331">
        <v>102763</v>
      </c>
      <c r="I152" s="330">
        <v>8187.57</v>
      </c>
      <c r="J152" s="332">
        <v>0</v>
      </c>
      <c r="K152" s="333">
        <v>0</v>
      </c>
      <c r="L152" s="327">
        <f t="shared" si="10"/>
        <v>9187.49</v>
      </c>
      <c r="M152" s="6" t="s">
        <v>379</v>
      </c>
      <c r="N152" s="6"/>
    </row>
    <row r="153" spans="1:14" hidden="1" outlineLevel="1">
      <c r="A153" s="194" t="s">
        <v>340</v>
      </c>
      <c r="B153" s="99">
        <v>5</v>
      </c>
      <c r="C153" s="198">
        <v>2021</v>
      </c>
      <c r="D153" s="329">
        <v>13779</v>
      </c>
      <c r="E153" s="330">
        <v>704.1</v>
      </c>
      <c r="F153" s="331">
        <v>113298</v>
      </c>
      <c r="G153" s="330">
        <v>6129.42</v>
      </c>
      <c r="H153" s="331">
        <v>3160803</v>
      </c>
      <c r="I153" s="330">
        <v>300221.67</v>
      </c>
      <c r="J153" s="332">
        <v>-12427.32</v>
      </c>
      <c r="K153" s="333">
        <v>0</v>
      </c>
      <c r="L153" s="327">
        <f t="shared" si="10"/>
        <v>294627.87</v>
      </c>
      <c r="M153" s="6" t="s">
        <v>341</v>
      </c>
      <c r="N153" s="6"/>
    </row>
    <row r="154" spans="1:14" hidden="1" outlineLevel="1">
      <c r="A154" s="194" t="s">
        <v>670</v>
      </c>
      <c r="B154" s="99">
        <v>5</v>
      </c>
      <c r="C154" s="198">
        <v>2021</v>
      </c>
      <c r="D154" s="329">
        <v>0</v>
      </c>
      <c r="E154" s="330">
        <v>0</v>
      </c>
      <c r="F154" s="331">
        <v>132066</v>
      </c>
      <c r="G154" s="330">
        <v>7144.78</v>
      </c>
      <c r="H154" s="331">
        <v>0</v>
      </c>
      <c r="I154" s="330">
        <v>0</v>
      </c>
      <c r="J154" s="332">
        <v>0</v>
      </c>
      <c r="K154" s="333">
        <v>0</v>
      </c>
      <c r="L154" s="327">
        <f t="shared" si="10"/>
        <v>7144.78</v>
      </c>
      <c r="M154" s="6" t="s">
        <v>671</v>
      </c>
      <c r="N154" s="6"/>
    </row>
    <row r="155" spans="1:14" hidden="1" outlineLevel="1">
      <c r="A155" s="194" t="s">
        <v>546</v>
      </c>
      <c r="B155" s="99">
        <v>5</v>
      </c>
      <c r="C155" s="198">
        <v>2021</v>
      </c>
      <c r="D155" s="329">
        <v>0</v>
      </c>
      <c r="E155" s="330">
        <v>0</v>
      </c>
      <c r="F155" s="331">
        <v>7769</v>
      </c>
      <c r="G155" s="330">
        <v>420.3</v>
      </c>
      <c r="H155" s="331">
        <v>45000</v>
      </c>
      <c r="I155" s="330">
        <v>2334</v>
      </c>
      <c r="J155" s="332">
        <v>0</v>
      </c>
      <c r="K155" s="333">
        <v>0</v>
      </c>
      <c r="L155" s="327">
        <f t="shared" si="10"/>
        <v>2754.3</v>
      </c>
      <c r="M155" s="6" t="s">
        <v>547</v>
      </c>
      <c r="N155" s="6"/>
    </row>
    <row r="156" spans="1:14" hidden="1" outlineLevel="1">
      <c r="A156" s="194" t="s">
        <v>358</v>
      </c>
      <c r="B156" s="99">
        <v>5</v>
      </c>
      <c r="C156" s="198">
        <v>2021</v>
      </c>
      <c r="D156" s="329">
        <v>0</v>
      </c>
      <c r="E156" s="330">
        <v>0</v>
      </c>
      <c r="F156" s="331">
        <v>6133046</v>
      </c>
      <c r="G156" s="330">
        <v>172757.03</v>
      </c>
      <c r="H156" s="331">
        <v>14281800</v>
      </c>
      <c r="I156" s="330">
        <v>690623.66</v>
      </c>
      <c r="J156" s="332">
        <v>0</v>
      </c>
      <c r="K156" s="333">
        <v>0</v>
      </c>
      <c r="L156" s="327">
        <f t="shared" si="10"/>
        <v>863380.69000000006</v>
      </c>
      <c r="M156" s="6" t="s">
        <v>359</v>
      </c>
      <c r="N156" s="6"/>
    </row>
    <row r="157" spans="1:14" hidden="1" outlineLevel="1">
      <c r="A157" s="194" t="s">
        <v>450</v>
      </c>
      <c r="B157" s="99">
        <v>5</v>
      </c>
      <c r="C157" s="198">
        <v>2021</v>
      </c>
      <c r="D157" s="329">
        <v>96108</v>
      </c>
      <c r="E157" s="330">
        <v>4911.12</v>
      </c>
      <c r="F157" s="331">
        <v>772522</v>
      </c>
      <c r="G157" s="330">
        <v>41793.449999999997</v>
      </c>
      <c r="H157" s="331">
        <v>3587407</v>
      </c>
      <c r="I157" s="330">
        <v>152555.35</v>
      </c>
      <c r="J157" s="332">
        <v>-1653.62</v>
      </c>
      <c r="K157" s="333">
        <v>0</v>
      </c>
      <c r="L157" s="327">
        <f t="shared" si="10"/>
        <v>197606.30000000002</v>
      </c>
      <c r="M157" s="6" t="s">
        <v>451</v>
      </c>
      <c r="N157" s="6"/>
    </row>
    <row r="158" spans="1:14" hidden="1" outlineLevel="1">
      <c r="A158" s="194" t="s">
        <v>616</v>
      </c>
      <c r="B158" s="99">
        <v>5</v>
      </c>
      <c r="C158" s="198">
        <v>2021</v>
      </c>
      <c r="D158" s="329">
        <v>0</v>
      </c>
      <c r="E158" s="330">
        <v>0</v>
      </c>
      <c r="F158" s="331">
        <v>67860</v>
      </c>
      <c r="G158" s="330">
        <v>3671.23</v>
      </c>
      <c r="H158" s="331">
        <v>1298945</v>
      </c>
      <c r="I158" s="330">
        <v>69344.100000000006</v>
      </c>
      <c r="J158" s="332">
        <v>0</v>
      </c>
      <c r="K158" s="333">
        <v>0</v>
      </c>
      <c r="L158" s="327">
        <f t="shared" si="10"/>
        <v>73015.33</v>
      </c>
      <c r="M158" s="6" t="s">
        <v>617</v>
      </c>
      <c r="N158" s="6"/>
    </row>
    <row r="159" spans="1:14" hidden="1" outlineLevel="1">
      <c r="A159" s="194" t="s">
        <v>598</v>
      </c>
      <c r="B159" s="99">
        <v>5</v>
      </c>
      <c r="C159" s="198">
        <v>2021</v>
      </c>
      <c r="D159" s="329">
        <v>0</v>
      </c>
      <c r="E159" s="330">
        <v>0</v>
      </c>
      <c r="F159" s="331">
        <v>42780</v>
      </c>
      <c r="G159" s="330">
        <v>2314.4</v>
      </c>
      <c r="H159" s="331">
        <v>1046917</v>
      </c>
      <c r="I159" s="330">
        <v>56220.59</v>
      </c>
      <c r="J159" s="332">
        <v>0</v>
      </c>
      <c r="K159" s="333">
        <v>0</v>
      </c>
      <c r="L159" s="327">
        <f t="shared" si="10"/>
        <v>58534.99</v>
      </c>
      <c r="M159" s="6" t="s">
        <v>599</v>
      </c>
      <c r="N159" s="6"/>
    </row>
    <row r="160" spans="1:14" hidden="1" outlineLevel="1">
      <c r="A160" s="194" t="s">
        <v>430</v>
      </c>
      <c r="B160" s="99">
        <v>5</v>
      </c>
      <c r="C160" s="198">
        <v>2021</v>
      </c>
      <c r="D160" s="329">
        <v>0</v>
      </c>
      <c r="E160" s="330">
        <v>0</v>
      </c>
      <c r="F160" s="331">
        <v>1197864</v>
      </c>
      <c r="G160" s="330">
        <v>53476.09</v>
      </c>
      <c r="H160" s="331">
        <v>0</v>
      </c>
      <c r="I160" s="330">
        <v>123.31</v>
      </c>
      <c r="J160" s="332">
        <v>0</v>
      </c>
      <c r="K160" s="333">
        <v>0</v>
      </c>
      <c r="L160" s="327">
        <f t="shared" si="10"/>
        <v>53599.399999999994</v>
      </c>
      <c r="M160" s="6" t="s">
        <v>431</v>
      </c>
      <c r="N160" s="6"/>
    </row>
    <row r="161" spans="1:14" hidden="1" outlineLevel="1">
      <c r="A161" s="194" t="s">
        <v>366</v>
      </c>
      <c r="B161" s="99">
        <v>5</v>
      </c>
      <c r="C161" s="198">
        <v>2021</v>
      </c>
      <c r="D161" s="329">
        <v>269315</v>
      </c>
      <c r="E161" s="330">
        <v>13761.97</v>
      </c>
      <c r="F161" s="331">
        <v>5921363</v>
      </c>
      <c r="G161" s="330">
        <v>290605.65999999997</v>
      </c>
      <c r="H161" s="331">
        <v>33849726</v>
      </c>
      <c r="I161" s="330">
        <v>1433516.27</v>
      </c>
      <c r="J161" s="332">
        <v>-6253.7</v>
      </c>
      <c r="K161" s="333">
        <v>0</v>
      </c>
      <c r="L161" s="327">
        <f t="shared" si="10"/>
        <v>1731630.2</v>
      </c>
      <c r="M161" s="6" t="s">
        <v>367</v>
      </c>
      <c r="N161" s="6"/>
    </row>
    <row r="162" spans="1:14" hidden="1" outlineLevel="1">
      <c r="A162" s="194" t="s">
        <v>328</v>
      </c>
      <c r="B162" s="99">
        <v>5</v>
      </c>
      <c r="C162" s="198">
        <v>2021</v>
      </c>
      <c r="D162" s="329">
        <v>0</v>
      </c>
      <c r="E162" s="330">
        <v>0</v>
      </c>
      <c r="F162" s="331">
        <v>8866</v>
      </c>
      <c r="G162" s="330">
        <v>479.65</v>
      </c>
      <c r="H162" s="331">
        <v>28855</v>
      </c>
      <c r="I162" s="330">
        <v>2603.2399999999998</v>
      </c>
      <c r="J162" s="332">
        <v>0</v>
      </c>
      <c r="K162" s="333">
        <v>0</v>
      </c>
      <c r="L162" s="327">
        <f t="shared" si="10"/>
        <v>3082.89</v>
      </c>
      <c r="M162" s="6" t="s">
        <v>329</v>
      </c>
      <c r="N162" s="6"/>
    </row>
    <row r="163" spans="1:14" hidden="1" outlineLevel="1">
      <c r="A163" s="194" t="s">
        <v>422</v>
      </c>
      <c r="B163" s="99">
        <v>5</v>
      </c>
      <c r="C163" s="198">
        <v>2021</v>
      </c>
      <c r="D163" s="329">
        <v>0</v>
      </c>
      <c r="E163" s="330">
        <v>0</v>
      </c>
      <c r="F163" s="331">
        <v>423532</v>
      </c>
      <c r="G163" s="330">
        <v>20912.16</v>
      </c>
      <c r="H163" s="331">
        <v>0</v>
      </c>
      <c r="I163" s="330">
        <v>0</v>
      </c>
      <c r="J163" s="332">
        <v>-586.92999999999995</v>
      </c>
      <c r="K163" s="333">
        <v>0</v>
      </c>
      <c r="L163" s="327">
        <f t="shared" si="10"/>
        <v>20325.23</v>
      </c>
      <c r="M163" s="6" t="s">
        <v>423</v>
      </c>
      <c r="N163" s="6"/>
    </row>
    <row r="164" spans="1:14" hidden="1" outlineLevel="1">
      <c r="A164" s="194" t="s">
        <v>384</v>
      </c>
      <c r="B164" s="99">
        <v>5</v>
      </c>
      <c r="C164" s="198">
        <v>2021</v>
      </c>
      <c r="D164" s="329">
        <v>245787</v>
      </c>
      <c r="E164" s="330">
        <v>12559.71</v>
      </c>
      <c r="F164" s="331">
        <v>2988451</v>
      </c>
      <c r="G164" s="330">
        <v>142693.4</v>
      </c>
      <c r="H164" s="331">
        <v>29257599</v>
      </c>
      <c r="I164" s="330">
        <v>1163030.57</v>
      </c>
      <c r="J164" s="332">
        <v>-4406.29</v>
      </c>
      <c r="K164" s="333">
        <v>0</v>
      </c>
      <c r="L164" s="327">
        <f t="shared" si="10"/>
        <v>1313877.3900000001</v>
      </c>
      <c r="M164" s="6" t="s">
        <v>385</v>
      </c>
      <c r="N164" s="6"/>
    </row>
    <row r="165" spans="1:14" hidden="1" outlineLevel="1">
      <c r="A165" s="194" t="s">
        <v>370</v>
      </c>
      <c r="B165" s="99">
        <v>7</v>
      </c>
      <c r="C165" s="198">
        <v>2021</v>
      </c>
      <c r="D165" s="329">
        <v>0</v>
      </c>
      <c r="E165" s="330">
        <v>0</v>
      </c>
      <c r="F165" s="331">
        <v>0</v>
      </c>
      <c r="G165" s="330">
        <v>0</v>
      </c>
      <c r="H165" s="331">
        <v>250000</v>
      </c>
      <c r="I165" s="330">
        <v>22509.52</v>
      </c>
      <c r="J165" s="332">
        <v>-2700.36</v>
      </c>
      <c r="K165" s="333">
        <v>0</v>
      </c>
      <c r="L165" s="327">
        <f t="shared" si="10"/>
        <v>19809.16</v>
      </c>
      <c r="M165" s="6" t="s">
        <v>371</v>
      </c>
      <c r="N165" s="6"/>
    </row>
    <row r="166" spans="1:14" hidden="1" outlineLevel="1">
      <c r="A166" s="194" t="s">
        <v>416</v>
      </c>
      <c r="B166" s="99">
        <v>7</v>
      </c>
      <c r="C166" s="198">
        <v>2021</v>
      </c>
      <c r="D166" s="329">
        <v>0</v>
      </c>
      <c r="E166" s="330">
        <v>0</v>
      </c>
      <c r="F166" s="331">
        <v>0</v>
      </c>
      <c r="G166" s="330">
        <v>0</v>
      </c>
      <c r="H166" s="331">
        <v>88630</v>
      </c>
      <c r="I166" s="330">
        <v>11744.96</v>
      </c>
      <c r="J166" s="332">
        <v>0</v>
      </c>
      <c r="K166" s="333">
        <v>0</v>
      </c>
      <c r="L166" s="327">
        <f t="shared" si="10"/>
        <v>11744.96</v>
      </c>
      <c r="M166" s="6" t="s">
        <v>417</v>
      </c>
      <c r="N166" s="6"/>
    </row>
    <row r="167" spans="1:14" hidden="1" outlineLevel="1">
      <c r="A167" s="194" t="s">
        <v>356</v>
      </c>
      <c r="B167" s="99">
        <v>7</v>
      </c>
      <c r="C167" s="198">
        <v>2021</v>
      </c>
      <c r="D167" s="329">
        <v>0</v>
      </c>
      <c r="E167" s="330">
        <v>0</v>
      </c>
      <c r="F167" s="331">
        <v>0</v>
      </c>
      <c r="G167" s="330">
        <v>0</v>
      </c>
      <c r="H167" s="331">
        <v>5525</v>
      </c>
      <c r="I167" s="330">
        <v>735.56</v>
      </c>
      <c r="J167" s="332">
        <v>-12.76</v>
      </c>
      <c r="K167" s="333">
        <v>0</v>
      </c>
      <c r="L167" s="327">
        <f t="shared" si="10"/>
        <v>722.8</v>
      </c>
      <c r="M167" s="6" t="s">
        <v>357</v>
      </c>
      <c r="N167" s="6"/>
    </row>
    <row r="168" spans="1:14" hidden="1" outlineLevel="1">
      <c r="A168" s="194" t="s">
        <v>404</v>
      </c>
      <c r="B168" s="99">
        <v>7</v>
      </c>
      <c r="C168" s="198">
        <v>2021</v>
      </c>
      <c r="D168" s="329">
        <v>0</v>
      </c>
      <c r="E168" s="330">
        <v>0</v>
      </c>
      <c r="F168" s="331">
        <v>0</v>
      </c>
      <c r="G168" s="330">
        <v>0</v>
      </c>
      <c r="H168" s="331">
        <v>144087</v>
      </c>
      <c r="I168" s="330">
        <v>7651.28</v>
      </c>
      <c r="J168" s="332">
        <v>0</v>
      </c>
      <c r="K168" s="333">
        <v>0</v>
      </c>
      <c r="L168" s="327">
        <f t="shared" si="10"/>
        <v>7651.28</v>
      </c>
      <c r="M168" s="6" t="s">
        <v>405</v>
      </c>
      <c r="N168" s="6"/>
    </row>
    <row r="169" spans="1:14" hidden="1" outlineLevel="1">
      <c r="A169" s="194" t="s">
        <v>594</v>
      </c>
      <c r="B169" s="99">
        <v>7</v>
      </c>
      <c r="C169" s="198">
        <v>2021</v>
      </c>
      <c r="D169" s="329">
        <v>30391</v>
      </c>
      <c r="E169" s="330">
        <v>1552.98</v>
      </c>
      <c r="F169" s="331">
        <v>255111</v>
      </c>
      <c r="G169" s="330">
        <v>13801.5</v>
      </c>
      <c r="H169" s="331">
        <v>925192</v>
      </c>
      <c r="I169" s="330">
        <v>48962.45</v>
      </c>
      <c r="J169" s="332">
        <v>0</v>
      </c>
      <c r="K169" s="333">
        <v>0</v>
      </c>
      <c r="L169" s="327">
        <f t="shared" si="10"/>
        <v>64316.929999999993</v>
      </c>
      <c r="M169" s="6" t="s">
        <v>595</v>
      </c>
      <c r="N169" s="6"/>
    </row>
    <row r="170" spans="1:14" hidden="1" outlineLevel="1">
      <c r="A170" s="194" t="s">
        <v>354</v>
      </c>
      <c r="B170" s="99">
        <v>7</v>
      </c>
      <c r="C170" s="198">
        <v>2021</v>
      </c>
      <c r="D170" s="329">
        <v>994178</v>
      </c>
      <c r="E170" s="330">
        <v>23015.23</v>
      </c>
      <c r="F170" s="331">
        <v>9967</v>
      </c>
      <c r="G170" s="330">
        <v>539.21</v>
      </c>
      <c r="H170" s="331">
        <v>226138</v>
      </c>
      <c r="I170" s="330">
        <v>23716.09</v>
      </c>
      <c r="J170" s="332">
        <v>0</v>
      </c>
      <c r="K170" s="333">
        <v>0</v>
      </c>
      <c r="L170" s="327">
        <f t="shared" si="10"/>
        <v>47270.53</v>
      </c>
      <c r="M170" s="6" t="s">
        <v>355</v>
      </c>
      <c r="N170" s="6"/>
    </row>
    <row r="171" spans="1:14" hidden="1" outlineLevel="1">
      <c r="A171" s="194" t="s">
        <v>432</v>
      </c>
      <c r="B171" s="99">
        <v>7</v>
      </c>
      <c r="C171" s="198">
        <v>2021</v>
      </c>
      <c r="D171" s="329">
        <v>11239</v>
      </c>
      <c r="E171" s="330">
        <v>574.30999999999995</v>
      </c>
      <c r="F171" s="331">
        <v>0</v>
      </c>
      <c r="G171" s="330">
        <v>0</v>
      </c>
      <c r="H171" s="331">
        <v>147334</v>
      </c>
      <c r="I171" s="330">
        <v>6118.08</v>
      </c>
      <c r="J171" s="332">
        <v>0</v>
      </c>
      <c r="K171" s="333">
        <v>0</v>
      </c>
      <c r="L171" s="327">
        <f t="shared" si="10"/>
        <v>6692.3899999999994</v>
      </c>
      <c r="M171" s="6" t="s">
        <v>433</v>
      </c>
      <c r="N171" s="6"/>
    </row>
    <row r="172" spans="1:14" hidden="1" outlineLevel="1">
      <c r="A172" s="194" t="s">
        <v>338</v>
      </c>
      <c r="B172" s="99">
        <v>7</v>
      </c>
      <c r="C172" s="198">
        <v>2021</v>
      </c>
      <c r="D172" s="329">
        <v>0</v>
      </c>
      <c r="E172" s="330">
        <v>0</v>
      </c>
      <c r="F172" s="331">
        <v>606240</v>
      </c>
      <c r="G172" s="330">
        <v>13476.23</v>
      </c>
      <c r="H172" s="331">
        <v>0</v>
      </c>
      <c r="I172" s="330">
        <v>0</v>
      </c>
      <c r="J172" s="332">
        <v>0</v>
      </c>
      <c r="K172" s="333">
        <v>0</v>
      </c>
      <c r="L172" s="327">
        <f t="shared" si="10"/>
        <v>13476.23</v>
      </c>
      <c r="M172" s="6" t="s">
        <v>339</v>
      </c>
      <c r="N172" s="6"/>
    </row>
    <row r="173" spans="1:14" hidden="1" outlineLevel="1">
      <c r="A173" s="194" t="s">
        <v>344</v>
      </c>
      <c r="B173" s="99">
        <v>7</v>
      </c>
      <c r="C173" s="198">
        <v>2021</v>
      </c>
      <c r="D173" s="329">
        <v>0</v>
      </c>
      <c r="E173" s="330">
        <v>0</v>
      </c>
      <c r="F173" s="331">
        <v>0</v>
      </c>
      <c r="G173" s="330">
        <v>0</v>
      </c>
      <c r="H173" s="331">
        <v>6706</v>
      </c>
      <c r="I173" s="330">
        <v>1072.96</v>
      </c>
      <c r="J173" s="332">
        <v>0</v>
      </c>
      <c r="K173" s="333">
        <v>0</v>
      </c>
      <c r="L173" s="327">
        <f t="shared" si="10"/>
        <v>1072.96</v>
      </c>
      <c r="M173" s="6" t="s">
        <v>345</v>
      </c>
      <c r="N173" s="6"/>
    </row>
    <row r="174" spans="1:14" hidden="1" outlineLevel="1">
      <c r="A174" s="194" t="s">
        <v>392</v>
      </c>
      <c r="B174" s="99">
        <v>7</v>
      </c>
      <c r="C174" s="198">
        <v>2021</v>
      </c>
      <c r="D174" s="329">
        <v>0</v>
      </c>
      <c r="E174" s="330">
        <v>0</v>
      </c>
      <c r="F174" s="331">
        <v>0</v>
      </c>
      <c r="G174" s="330">
        <v>0</v>
      </c>
      <c r="H174" s="331">
        <v>589102</v>
      </c>
      <c r="I174" s="330">
        <v>50176.59</v>
      </c>
      <c r="J174" s="332">
        <v>-94.43</v>
      </c>
      <c r="K174" s="333">
        <v>0</v>
      </c>
      <c r="L174" s="327">
        <f t="shared" si="10"/>
        <v>50082.159999999996</v>
      </c>
      <c r="M174" s="6" t="s">
        <v>393</v>
      </c>
      <c r="N174" s="6"/>
    </row>
    <row r="175" spans="1:14" hidden="1" outlineLevel="1">
      <c r="A175" s="194" t="s">
        <v>488</v>
      </c>
      <c r="B175" s="99">
        <v>7</v>
      </c>
      <c r="C175" s="198">
        <v>2021</v>
      </c>
      <c r="D175" s="329">
        <v>0</v>
      </c>
      <c r="E175" s="330">
        <v>0</v>
      </c>
      <c r="F175" s="331">
        <v>0</v>
      </c>
      <c r="G175" s="330">
        <v>0</v>
      </c>
      <c r="H175" s="331">
        <v>45000</v>
      </c>
      <c r="I175" s="330">
        <v>1800</v>
      </c>
      <c r="J175" s="332">
        <v>-16.53</v>
      </c>
      <c r="K175" s="333">
        <v>0</v>
      </c>
      <c r="L175" s="327">
        <f t="shared" si="10"/>
        <v>1783.47</v>
      </c>
      <c r="M175" s="6" t="s">
        <v>489</v>
      </c>
      <c r="N175" s="6"/>
    </row>
    <row r="176" spans="1:14" hidden="1" outlineLevel="1">
      <c r="A176" s="194" t="s">
        <v>386</v>
      </c>
      <c r="B176" s="99">
        <v>7</v>
      </c>
      <c r="C176" s="198">
        <v>2021</v>
      </c>
      <c r="D176" s="329">
        <v>0</v>
      </c>
      <c r="E176" s="330">
        <v>0</v>
      </c>
      <c r="F176" s="331">
        <v>0</v>
      </c>
      <c r="G176" s="330">
        <v>0</v>
      </c>
      <c r="H176" s="331">
        <v>58656</v>
      </c>
      <c r="I176" s="330">
        <v>5714.08</v>
      </c>
      <c r="J176" s="332">
        <v>0</v>
      </c>
      <c r="K176" s="333">
        <v>0</v>
      </c>
      <c r="L176" s="327">
        <f t="shared" si="10"/>
        <v>5714.08</v>
      </c>
      <c r="M176" s="6" t="s">
        <v>387</v>
      </c>
      <c r="N176" s="6"/>
    </row>
    <row r="177" spans="1:14" hidden="1" outlineLevel="1">
      <c r="A177" s="194" t="s">
        <v>342</v>
      </c>
      <c r="B177" s="99">
        <v>7</v>
      </c>
      <c r="C177" s="198">
        <v>2021</v>
      </c>
      <c r="D177" s="329">
        <v>0</v>
      </c>
      <c r="E177" s="330">
        <v>0</v>
      </c>
      <c r="F177" s="331">
        <v>758366</v>
      </c>
      <c r="G177" s="330">
        <v>33007.879999999997</v>
      </c>
      <c r="H177" s="331">
        <v>0</v>
      </c>
      <c r="I177" s="330">
        <v>0</v>
      </c>
      <c r="J177" s="332">
        <v>0</v>
      </c>
      <c r="K177" s="333">
        <v>0</v>
      </c>
      <c r="L177" s="327">
        <f t="shared" si="10"/>
        <v>33007.879999999997</v>
      </c>
      <c r="M177" s="6" t="s">
        <v>343</v>
      </c>
      <c r="N177" s="6"/>
    </row>
    <row r="178" spans="1:14" hidden="1" outlineLevel="1">
      <c r="A178" s="194" t="s">
        <v>682</v>
      </c>
      <c r="B178" s="99">
        <v>7</v>
      </c>
      <c r="C178" s="198">
        <v>2021</v>
      </c>
      <c r="D178" s="329">
        <v>0</v>
      </c>
      <c r="E178" s="330">
        <v>0</v>
      </c>
      <c r="F178" s="331">
        <v>0</v>
      </c>
      <c r="G178" s="330">
        <v>0</v>
      </c>
      <c r="H178" s="331">
        <v>58812</v>
      </c>
      <c r="I178" s="330">
        <v>6106.73</v>
      </c>
      <c r="J178" s="332">
        <v>0</v>
      </c>
      <c r="K178" s="333">
        <v>0</v>
      </c>
      <c r="L178" s="327">
        <f t="shared" si="10"/>
        <v>6106.73</v>
      </c>
      <c r="M178" s="6" t="s">
        <v>683</v>
      </c>
      <c r="N178" s="6"/>
    </row>
    <row r="179" spans="1:14" hidden="1" outlineLevel="1">
      <c r="A179" s="194" t="s">
        <v>612</v>
      </c>
      <c r="B179" s="99">
        <v>7</v>
      </c>
      <c r="C179" s="198">
        <v>2021</v>
      </c>
      <c r="D179" s="329">
        <v>0</v>
      </c>
      <c r="E179" s="330">
        <v>0</v>
      </c>
      <c r="F179" s="331">
        <v>52379</v>
      </c>
      <c r="G179" s="330">
        <v>2833.71</v>
      </c>
      <c r="H179" s="331">
        <v>53393</v>
      </c>
      <c r="I179" s="330">
        <v>2681.68</v>
      </c>
      <c r="J179" s="332">
        <v>0</v>
      </c>
      <c r="K179" s="333">
        <v>0</v>
      </c>
      <c r="L179" s="327">
        <f t="shared" si="10"/>
        <v>5515.3899999999994</v>
      </c>
      <c r="M179" s="6" t="s">
        <v>613</v>
      </c>
      <c r="N179" s="6"/>
    </row>
    <row r="180" spans="1:14" hidden="1" outlineLevel="1">
      <c r="A180" s="194" t="s">
        <v>624</v>
      </c>
      <c r="B180" s="99">
        <v>7</v>
      </c>
      <c r="C180" s="198">
        <v>2021</v>
      </c>
      <c r="D180" s="329">
        <v>0</v>
      </c>
      <c r="E180" s="330">
        <v>0</v>
      </c>
      <c r="F180" s="331">
        <v>0</v>
      </c>
      <c r="G180" s="330">
        <v>0</v>
      </c>
      <c r="H180" s="331">
        <v>31247</v>
      </c>
      <c r="I180" s="330">
        <v>1818.52</v>
      </c>
      <c r="J180" s="332">
        <v>0</v>
      </c>
      <c r="K180" s="333">
        <v>0</v>
      </c>
      <c r="L180" s="327">
        <f t="shared" si="10"/>
        <v>1818.52</v>
      </c>
      <c r="M180" s="6" t="s">
        <v>625</v>
      </c>
      <c r="N180" s="6"/>
    </row>
    <row r="181" spans="1:14" hidden="1" outlineLevel="1">
      <c r="A181" s="194" t="s">
        <v>648</v>
      </c>
      <c r="B181" s="99">
        <v>7</v>
      </c>
      <c r="C181" s="198">
        <v>2021</v>
      </c>
      <c r="D181" s="329">
        <v>0</v>
      </c>
      <c r="E181" s="330">
        <v>0</v>
      </c>
      <c r="F181" s="331">
        <v>0</v>
      </c>
      <c r="G181" s="330">
        <v>0</v>
      </c>
      <c r="H181" s="331">
        <v>-12334</v>
      </c>
      <c r="I181" s="330">
        <v>11738.48</v>
      </c>
      <c r="J181" s="332">
        <v>0</v>
      </c>
      <c r="K181" s="333">
        <v>0</v>
      </c>
      <c r="L181" s="327">
        <f t="shared" si="10"/>
        <v>11738.48</v>
      </c>
      <c r="M181" s="6" t="s">
        <v>649</v>
      </c>
      <c r="N181" s="6"/>
    </row>
    <row r="182" spans="1:14" hidden="1" outlineLevel="1">
      <c r="A182" s="194" t="s">
        <v>516</v>
      </c>
      <c r="B182" s="99">
        <v>7</v>
      </c>
      <c r="C182" s="198">
        <v>2021</v>
      </c>
      <c r="D182" s="329">
        <v>0</v>
      </c>
      <c r="E182" s="330">
        <v>0</v>
      </c>
      <c r="F182" s="331">
        <v>0</v>
      </c>
      <c r="G182" s="330">
        <v>0</v>
      </c>
      <c r="H182" s="331">
        <v>55231</v>
      </c>
      <c r="I182" s="330">
        <v>5786.96</v>
      </c>
      <c r="J182" s="332">
        <v>0</v>
      </c>
      <c r="K182" s="333">
        <v>0</v>
      </c>
      <c r="L182" s="327">
        <f t="shared" si="10"/>
        <v>5786.96</v>
      </c>
      <c r="M182" s="6" t="s">
        <v>517</v>
      </c>
      <c r="N182" s="6"/>
    </row>
    <row r="183" spans="1:14" hidden="1" outlineLevel="1">
      <c r="A183" s="194" t="s">
        <v>460</v>
      </c>
      <c r="B183" s="99">
        <v>7</v>
      </c>
      <c r="C183" s="198">
        <v>2021</v>
      </c>
      <c r="D183" s="329">
        <v>0</v>
      </c>
      <c r="E183" s="330">
        <v>0</v>
      </c>
      <c r="F183" s="331">
        <v>0</v>
      </c>
      <c r="G183" s="330">
        <v>0</v>
      </c>
      <c r="H183" s="331">
        <v>-19523</v>
      </c>
      <c r="I183" s="330">
        <v>-780.92</v>
      </c>
      <c r="J183" s="332">
        <v>0</v>
      </c>
      <c r="K183" s="333">
        <v>0</v>
      </c>
      <c r="L183" s="327">
        <f t="shared" si="10"/>
        <v>-780.92</v>
      </c>
      <c r="M183" s="6" t="s">
        <v>461</v>
      </c>
      <c r="N183" s="6"/>
    </row>
    <row r="184" spans="1:14" hidden="1" outlineLevel="1">
      <c r="A184" s="194" t="s">
        <v>610</v>
      </c>
      <c r="B184" s="99">
        <v>1</v>
      </c>
      <c r="C184" s="198">
        <v>2020</v>
      </c>
      <c r="D184" s="329">
        <v>0</v>
      </c>
      <c r="E184" s="330">
        <v>0</v>
      </c>
      <c r="F184" s="331">
        <v>-3</v>
      </c>
      <c r="G184" s="330">
        <v>-0.16</v>
      </c>
      <c r="H184" s="331">
        <v>0</v>
      </c>
      <c r="I184" s="330">
        <v>0</v>
      </c>
      <c r="J184" s="332">
        <v>0</v>
      </c>
      <c r="K184" s="333">
        <v>0</v>
      </c>
      <c r="L184" s="327">
        <f t="shared" si="10"/>
        <v>-0.16</v>
      </c>
      <c r="M184" s="6" t="s">
        <v>611</v>
      </c>
      <c r="N184" s="6"/>
    </row>
    <row r="185" spans="1:14" hidden="1" outlineLevel="1">
      <c r="A185" s="194" t="s">
        <v>340</v>
      </c>
      <c r="B185" s="99">
        <v>1</v>
      </c>
      <c r="C185" s="198">
        <v>2020</v>
      </c>
      <c r="D185" s="329">
        <v>0</v>
      </c>
      <c r="E185" s="330">
        <v>0</v>
      </c>
      <c r="F185" s="331">
        <v>-18206</v>
      </c>
      <c r="G185" s="330">
        <v>-984.95</v>
      </c>
      <c r="H185" s="331">
        <v>0</v>
      </c>
      <c r="I185" s="330">
        <v>0</v>
      </c>
      <c r="J185" s="332">
        <v>-19.39</v>
      </c>
      <c r="K185" s="333">
        <v>0</v>
      </c>
      <c r="L185" s="327">
        <f t="shared" si="10"/>
        <v>-1004.34</v>
      </c>
      <c r="M185" s="6" t="s">
        <v>341</v>
      </c>
      <c r="N185" s="6"/>
    </row>
    <row r="186" spans="1:14" hidden="1" outlineLevel="1">
      <c r="A186" s="194" t="s">
        <v>354</v>
      </c>
      <c r="B186" s="99">
        <v>1</v>
      </c>
      <c r="C186" s="198">
        <v>2020</v>
      </c>
      <c r="D186" s="329">
        <v>0</v>
      </c>
      <c r="E186" s="330">
        <v>0</v>
      </c>
      <c r="F186" s="331">
        <v>0</v>
      </c>
      <c r="G186" s="330">
        <v>0</v>
      </c>
      <c r="H186" s="331">
        <v>-45737</v>
      </c>
      <c r="I186" s="330">
        <v>-3325.27</v>
      </c>
      <c r="J186" s="332">
        <v>-54.59</v>
      </c>
      <c r="K186" s="333">
        <v>0</v>
      </c>
      <c r="L186" s="327">
        <f t="shared" si="10"/>
        <v>-3379.86</v>
      </c>
      <c r="M186" s="6" t="s">
        <v>355</v>
      </c>
      <c r="N186" s="6"/>
    </row>
    <row r="187" spans="1:14" hidden="1" outlineLevel="1">
      <c r="A187" s="194" t="s">
        <v>450</v>
      </c>
      <c r="B187" s="99">
        <v>1</v>
      </c>
      <c r="C187" s="198">
        <v>2020</v>
      </c>
      <c r="D187" s="329">
        <v>0</v>
      </c>
      <c r="E187" s="330">
        <v>0</v>
      </c>
      <c r="F187" s="331">
        <v>-21621</v>
      </c>
      <c r="G187" s="330">
        <v>-1169.7</v>
      </c>
      <c r="H187" s="331">
        <v>0</v>
      </c>
      <c r="I187" s="330">
        <v>0</v>
      </c>
      <c r="J187" s="332">
        <v>0</v>
      </c>
      <c r="K187" s="333">
        <v>0</v>
      </c>
      <c r="L187" s="327">
        <f t="shared" si="10"/>
        <v>-1169.7</v>
      </c>
      <c r="M187" s="6" t="s">
        <v>451</v>
      </c>
      <c r="N187" s="6"/>
    </row>
    <row r="188" spans="1:14" hidden="1" outlineLevel="1">
      <c r="A188" s="194" t="s">
        <v>398</v>
      </c>
      <c r="B188" s="99">
        <v>1</v>
      </c>
      <c r="C188" s="198">
        <v>2020</v>
      </c>
      <c r="D188" s="329">
        <v>-1091034</v>
      </c>
      <c r="E188" s="330">
        <v>-24249.91</v>
      </c>
      <c r="F188" s="331">
        <v>-447689</v>
      </c>
      <c r="G188" s="330">
        <v>-22580.47</v>
      </c>
      <c r="H188" s="331">
        <v>-173105</v>
      </c>
      <c r="I188" s="330">
        <v>-5739.75</v>
      </c>
      <c r="J188" s="332">
        <v>-255.05</v>
      </c>
      <c r="K188" s="333">
        <v>0</v>
      </c>
      <c r="L188" s="327">
        <f t="shared" si="10"/>
        <v>-52825.180000000008</v>
      </c>
      <c r="M188" s="6" t="s">
        <v>399</v>
      </c>
      <c r="N188" s="6"/>
    </row>
    <row r="189" spans="1:14" hidden="1" outlineLevel="1">
      <c r="A189" s="194" t="s">
        <v>652</v>
      </c>
      <c r="B189" s="99">
        <v>1</v>
      </c>
      <c r="C189" s="198">
        <v>2020</v>
      </c>
      <c r="D189" s="329">
        <v>-1704771</v>
      </c>
      <c r="E189" s="330">
        <v>-39486.400000000001</v>
      </c>
      <c r="F189" s="331">
        <v>-1883988</v>
      </c>
      <c r="G189" s="330">
        <v>-64913.82</v>
      </c>
      <c r="H189" s="331">
        <v>0</v>
      </c>
      <c r="I189" s="330">
        <v>0</v>
      </c>
      <c r="J189" s="332">
        <v>0</v>
      </c>
      <c r="K189" s="333">
        <v>0</v>
      </c>
      <c r="L189" s="327">
        <f t="shared" si="10"/>
        <v>-104400.22</v>
      </c>
      <c r="M189" s="6" t="s">
        <v>653</v>
      </c>
      <c r="N189" s="6"/>
    </row>
    <row r="190" spans="1:14" hidden="1" outlineLevel="1">
      <c r="A190" s="194" t="s">
        <v>392</v>
      </c>
      <c r="B190" s="99">
        <v>1</v>
      </c>
      <c r="C190" s="198">
        <v>2020</v>
      </c>
      <c r="D190" s="329">
        <v>0</v>
      </c>
      <c r="E190" s="330">
        <v>0</v>
      </c>
      <c r="F190" s="331">
        <v>0</v>
      </c>
      <c r="G190" s="330">
        <v>0</v>
      </c>
      <c r="H190" s="331">
        <v>-50087</v>
      </c>
      <c r="I190" s="330">
        <v>-2004.05</v>
      </c>
      <c r="J190" s="332">
        <v>0</v>
      </c>
      <c r="K190" s="333">
        <v>0</v>
      </c>
      <c r="L190" s="327">
        <f t="shared" si="10"/>
        <v>-2004.05</v>
      </c>
      <c r="M190" s="6" t="s">
        <v>393</v>
      </c>
      <c r="N190" s="6"/>
    </row>
    <row r="191" spans="1:14" hidden="1" outlineLevel="1">
      <c r="A191" s="194" t="s">
        <v>612</v>
      </c>
      <c r="B191" s="99">
        <v>1</v>
      </c>
      <c r="C191" s="198">
        <v>2020</v>
      </c>
      <c r="D191" s="329">
        <v>0</v>
      </c>
      <c r="E191" s="330">
        <v>0</v>
      </c>
      <c r="F191" s="331">
        <v>750</v>
      </c>
      <c r="G191" s="330">
        <v>40.58</v>
      </c>
      <c r="H191" s="331">
        <v>11291</v>
      </c>
      <c r="I191" s="330">
        <v>451.64</v>
      </c>
      <c r="J191" s="332">
        <v>0</v>
      </c>
      <c r="K191" s="333">
        <v>0</v>
      </c>
      <c r="L191" s="327">
        <f t="shared" si="10"/>
        <v>492.21999999999997</v>
      </c>
      <c r="M191" s="6" t="s">
        <v>613</v>
      </c>
      <c r="N191" s="6"/>
    </row>
    <row r="192" spans="1:14" hidden="1" outlineLevel="1">
      <c r="A192" s="194" t="s">
        <v>384</v>
      </c>
      <c r="B192" s="99">
        <v>1</v>
      </c>
      <c r="C192" s="198">
        <v>2020</v>
      </c>
      <c r="D192" s="329">
        <v>-4405</v>
      </c>
      <c r="E192" s="330">
        <v>-225.1</v>
      </c>
      <c r="F192" s="331">
        <v>-1064157</v>
      </c>
      <c r="G192" s="330">
        <v>-46257.5</v>
      </c>
      <c r="H192" s="331">
        <v>0</v>
      </c>
      <c r="I192" s="330">
        <v>-816.48</v>
      </c>
      <c r="J192" s="332">
        <v>76.44</v>
      </c>
      <c r="K192" s="333">
        <v>0</v>
      </c>
      <c r="L192" s="327">
        <f t="shared" si="10"/>
        <v>-47222.64</v>
      </c>
      <c r="M192" s="6" t="s">
        <v>385</v>
      </c>
      <c r="N192" s="6"/>
    </row>
    <row r="193" spans="1:14" hidden="1" outlineLevel="1">
      <c r="A193" s="194" t="s">
        <v>654</v>
      </c>
      <c r="B193" s="99">
        <v>5</v>
      </c>
      <c r="C193" s="198">
        <v>2020</v>
      </c>
      <c r="D193" s="329">
        <v>0</v>
      </c>
      <c r="E193" s="330">
        <v>0</v>
      </c>
      <c r="F193" s="331">
        <v>7782</v>
      </c>
      <c r="G193" s="330">
        <v>421.01</v>
      </c>
      <c r="H193" s="331">
        <v>458823</v>
      </c>
      <c r="I193" s="330">
        <v>24632.83</v>
      </c>
      <c r="J193" s="332">
        <v>0</v>
      </c>
      <c r="K193" s="333">
        <v>0</v>
      </c>
      <c r="L193" s="327">
        <f t="shared" si="10"/>
        <v>25053.84</v>
      </c>
      <c r="M193" s="6" t="s">
        <v>655</v>
      </c>
      <c r="N193" s="6"/>
    </row>
    <row r="194" spans="1:14" hidden="1" outlineLevel="1">
      <c r="A194" s="194" t="s">
        <v>536</v>
      </c>
      <c r="B194" s="99">
        <v>5</v>
      </c>
      <c r="C194" s="198">
        <v>2020</v>
      </c>
      <c r="D194" s="329">
        <v>0</v>
      </c>
      <c r="E194" s="330">
        <v>0</v>
      </c>
      <c r="F194" s="331">
        <v>0</v>
      </c>
      <c r="G194" s="330">
        <v>0</v>
      </c>
      <c r="H194" s="331">
        <v>364113</v>
      </c>
      <c r="I194" s="330">
        <v>29760.48</v>
      </c>
      <c r="J194" s="332">
        <v>0</v>
      </c>
      <c r="K194" s="333">
        <v>0</v>
      </c>
      <c r="L194" s="327">
        <f t="shared" si="10"/>
        <v>29760.48</v>
      </c>
      <c r="M194" s="6" t="s">
        <v>537</v>
      </c>
      <c r="N194" s="6"/>
    </row>
    <row r="195" spans="1:14" hidden="1" outlineLevel="1">
      <c r="A195" s="194" t="s">
        <v>650</v>
      </c>
      <c r="B195" s="99">
        <v>5</v>
      </c>
      <c r="C195" s="198">
        <v>2020</v>
      </c>
      <c r="D195" s="329">
        <v>0</v>
      </c>
      <c r="E195" s="330">
        <v>0</v>
      </c>
      <c r="F195" s="331">
        <v>0</v>
      </c>
      <c r="G195" s="330">
        <v>0</v>
      </c>
      <c r="H195" s="331">
        <v>45000</v>
      </c>
      <c r="I195" s="330">
        <v>1800</v>
      </c>
      <c r="J195" s="332">
        <v>-70.31</v>
      </c>
      <c r="K195" s="333">
        <v>0</v>
      </c>
      <c r="L195" s="327">
        <f t="shared" si="10"/>
        <v>1729.69</v>
      </c>
      <c r="M195" s="6" t="s">
        <v>651</v>
      </c>
      <c r="N195" s="6"/>
    </row>
    <row r="196" spans="1:14" hidden="1" outlineLevel="1">
      <c r="A196" s="194" t="s">
        <v>340</v>
      </c>
      <c r="B196" s="99">
        <v>5</v>
      </c>
      <c r="C196" s="198">
        <v>2020</v>
      </c>
      <c r="D196" s="329">
        <v>5946</v>
      </c>
      <c r="E196" s="330">
        <v>303.83999999999997</v>
      </c>
      <c r="F196" s="331">
        <v>12324</v>
      </c>
      <c r="G196" s="330">
        <v>666.73</v>
      </c>
      <c r="H196" s="331">
        <v>1203608</v>
      </c>
      <c r="I196" s="330">
        <v>86401.16</v>
      </c>
      <c r="J196" s="332">
        <v>-2476.62</v>
      </c>
      <c r="K196" s="333">
        <v>0</v>
      </c>
      <c r="L196" s="327">
        <f t="shared" si="10"/>
        <v>84895.110000000015</v>
      </c>
      <c r="M196" s="6" t="s">
        <v>341</v>
      </c>
      <c r="N196" s="6"/>
    </row>
    <row r="197" spans="1:14" hidden="1" outlineLevel="1">
      <c r="A197" s="194" t="s">
        <v>670</v>
      </c>
      <c r="B197" s="99">
        <v>5</v>
      </c>
      <c r="C197" s="198">
        <v>2020</v>
      </c>
      <c r="D197" s="329">
        <v>0</v>
      </c>
      <c r="E197" s="330">
        <v>0</v>
      </c>
      <c r="F197" s="331">
        <v>99679</v>
      </c>
      <c r="G197" s="330">
        <v>5392.66</v>
      </c>
      <c r="H197" s="331">
        <v>0</v>
      </c>
      <c r="I197" s="330">
        <v>0</v>
      </c>
      <c r="J197" s="332">
        <v>0</v>
      </c>
      <c r="K197" s="333">
        <v>0</v>
      </c>
      <c r="L197" s="327">
        <f t="shared" si="10"/>
        <v>5392.66</v>
      </c>
      <c r="M197" s="6" t="s">
        <v>671</v>
      </c>
      <c r="N197" s="6"/>
    </row>
    <row r="198" spans="1:14" hidden="1" outlineLevel="1">
      <c r="A198" s="194" t="s">
        <v>546</v>
      </c>
      <c r="B198" s="99">
        <v>5</v>
      </c>
      <c r="C198" s="198">
        <v>2020</v>
      </c>
      <c r="D198" s="329">
        <v>0</v>
      </c>
      <c r="E198" s="330">
        <v>0</v>
      </c>
      <c r="F198" s="331">
        <v>33284</v>
      </c>
      <c r="G198" s="330">
        <v>1800.66</v>
      </c>
      <c r="H198" s="331">
        <v>45000</v>
      </c>
      <c r="I198" s="330">
        <v>1800</v>
      </c>
      <c r="J198" s="332">
        <v>0</v>
      </c>
      <c r="K198" s="333">
        <v>0</v>
      </c>
      <c r="L198" s="327">
        <f t="shared" si="10"/>
        <v>3600.66</v>
      </c>
      <c r="M198" s="6" t="s">
        <v>547</v>
      </c>
      <c r="N198" s="6"/>
    </row>
    <row r="199" spans="1:14" hidden="1" outlineLevel="1">
      <c r="A199" s="194" t="s">
        <v>358</v>
      </c>
      <c r="B199" s="99">
        <v>5</v>
      </c>
      <c r="C199" s="198">
        <v>2020</v>
      </c>
      <c r="D199" s="329">
        <v>0</v>
      </c>
      <c r="E199" s="330">
        <v>0</v>
      </c>
      <c r="F199" s="331">
        <v>2732937</v>
      </c>
      <c r="G199" s="330">
        <v>76490.13</v>
      </c>
      <c r="H199" s="331">
        <v>14683164</v>
      </c>
      <c r="I199" s="330">
        <v>715295.76</v>
      </c>
      <c r="J199" s="332">
        <v>0</v>
      </c>
      <c r="K199" s="333">
        <v>0</v>
      </c>
      <c r="L199" s="327">
        <f t="shared" si="10"/>
        <v>791785.89</v>
      </c>
      <c r="M199" s="6" t="s">
        <v>359</v>
      </c>
      <c r="N199" s="6"/>
    </row>
    <row r="200" spans="1:14" hidden="1" outlineLevel="1">
      <c r="A200" s="194" t="s">
        <v>450</v>
      </c>
      <c r="B200" s="99">
        <v>5</v>
      </c>
      <c r="C200" s="198">
        <v>2020</v>
      </c>
      <c r="D200" s="329">
        <v>28278</v>
      </c>
      <c r="E200" s="330">
        <v>1445.01</v>
      </c>
      <c r="F200" s="331">
        <v>207484</v>
      </c>
      <c r="G200" s="330">
        <v>11224.89</v>
      </c>
      <c r="H200" s="331">
        <v>787136</v>
      </c>
      <c r="I200" s="330">
        <v>47572.61</v>
      </c>
      <c r="J200" s="332">
        <v>-2486.27</v>
      </c>
      <c r="K200" s="333">
        <v>0</v>
      </c>
      <c r="L200" s="327">
        <f t="shared" si="10"/>
        <v>57756.240000000005</v>
      </c>
      <c r="M200" s="6" t="s">
        <v>451</v>
      </c>
      <c r="N200" s="6"/>
    </row>
    <row r="201" spans="1:14" hidden="1" outlineLevel="1">
      <c r="A201" s="194" t="s">
        <v>470</v>
      </c>
      <c r="B201" s="99">
        <v>5</v>
      </c>
      <c r="C201" s="198">
        <v>2020</v>
      </c>
      <c r="D201" s="329">
        <v>0</v>
      </c>
      <c r="E201" s="330">
        <v>0</v>
      </c>
      <c r="F201" s="331">
        <v>0</v>
      </c>
      <c r="G201" s="330">
        <v>0</v>
      </c>
      <c r="H201" s="331">
        <v>350785</v>
      </c>
      <c r="I201" s="330">
        <v>27659.360000000001</v>
      </c>
      <c r="J201" s="332">
        <v>-205.98</v>
      </c>
      <c r="K201" s="333">
        <v>0</v>
      </c>
      <c r="L201" s="327">
        <f t="shared" si="10"/>
        <v>27453.38</v>
      </c>
      <c r="M201" s="6" t="s">
        <v>471</v>
      </c>
      <c r="N201" s="6"/>
    </row>
    <row r="202" spans="1:14" hidden="1" outlineLevel="1">
      <c r="A202" s="194" t="s">
        <v>398</v>
      </c>
      <c r="B202" s="99">
        <v>5</v>
      </c>
      <c r="C202" s="198">
        <v>2020</v>
      </c>
      <c r="D202" s="329">
        <v>4227039</v>
      </c>
      <c r="E202" s="330">
        <v>177202.53</v>
      </c>
      <c r="F202" s="331">
        <v>13111019</v>
      </c>
      <c r="G202" s="330">
        <v>555265.18999999994</v>
      </c>
      <c r="H202" s="331">
        <v>12389913</v>
      </c>
      <c r="I202" s="330">
        <v>718314.58</v>
      </c>
      <c r="J202" s="332">
        <v>-2898.58</v>
      </c>
      <c r="K202" s="333">
        <v>0</v>
      </c>
      <c r="L202" s="327">
        <f t="shared" si="10"/>
        <v>1447883.7199999997</v>
      </c>
      <c r="M202" s="6" t="s">
        <v>399</v>
      </c>
      <c r="N202" s="6"/>
    </row>
    <row r="203" spans="1:14" hidden="1" outlineLevel="1">
      <c r="A203" s="194" t="s">
        <v>616</v>
      </c>
      <c r="B203" s="99">
        <v>5</v>
      </c>
      <c r="C203" s="198">
        <v>2020</v>
      </c>
      <c r="D203" s="329">
        <v>0</v>
      </c>
      <c r="E203" s="330">
        <v>0</v>
      </c>
      <c r="F203" s="331">
        <v>130260</v>
      </c>
      <c r="G203" s="330">
        <v>7047.07</v>
      </c>
      <c r="H203" s="331">
        <v>148063</v>
      </c>
      <c r="I203" s="330">
        <v>5922.52</v>
      </c>
      <c r="J203" s="332">
        <v>0</v>
      </c>
      <c r="K203" s="333">
        <v>0</v>
      </c>
      <c r="L203" s="327">
        <f t="shared" ref="L203:L244" si="11">E203+G203+I203+J203+K203</f>
        <v>12969.59</v>
      </c>
      <c r="M203" s="6" t="s">
        <v>617</v>
      </c>
      <c r="N203" s="6"/>
    </row>
    <row r="204" spans="1:14" hidden="1" outlineLevel="1">
      <c r="A204" s="194" t="s">
        <v>424</v>
      </c>
      <c r="B204" s="99">
        <v>5</v>
      </c>
      <c r="C204" s="198">
        <v>2020</v>
      </c>
      <c r="D204" s="329">
        <v>0</v>
      </c>
      <c r="E204" s="330">
        <v>0</v>
      </c>
      <c r="F204" s="331">
        <v>0</v>
      </c>
      <c r="G204" s="330">
        <v>0</v>
      </c>
      <c r="H204" s="331">
        <v>654627</v>
      </c>
      <c r="I204" s="330">
        <v>17798.78</v>
      </c>
      <c r="J204" s="332">
        <v>0</v>
      </c>
      <c r="K204" s="333">
        <v>0</v>
      </c>
      <c r="L204" s="327">
        <f t="shared" si="11"/>
        <v>17798.78</v>
      </c>
      <c r="M204" s="6" t="s">
        <v>425</v>
      </c>
      <c r="N204" s="6"/>
    </row>
    <row r="205" spans="1:14" hidden="1" outlineLevel="1">
      <c r="A205" s="194" t="s">
        <v>598</v>
      </c>
      <c r="B205" s="99">
        <v>5</v>
      </c>
      <c r="C205" s="198">
        <v>2020</v>
      </c>
      <c r="D205" s="329">
        <v>0</v>
      </c>
      <c r="E205" s="330">
        <v>0</v>
      </c>
      <c r="F205" s="331">
        <v>0</v>
      </c>
      <c r="G205" s="330">
        <v>0</v>
      </c>
      <c r="H205" s="331">
        <v>371</v>
      </c>
      <c r="I205" s="330">
        <v>29.68</v>
      </c>
      <c r="J205" s="332">
        <v>0</v>
      </c>
      <c r="K205" s="333">
        <v>0</v>
      </c>
      <c r="L205" s="327">
        <f t="shared" si="11"/>
        <v>29.68</v>
      </c>
      <c r="M205" s="6" t="s">
        <v>599</v>
      </c>
      <c r="N205" s="6"/>
    </row>
    <row r="206" spans="1:14" hidden="1" outlineLevel="1">
      <c r="A206" s="194" t="s">
        <v>328</v>
      </c>
      <c r="B206" s="99">
        <v>5</v>
      </c>
      <c r="C206" s="198">
        <v>2020</v>
      </c>
      <c r="D206" s="329">
        <v>0</v>
      </c>
      <c r="E206" s="330">
        <v>0</v>
      </c>
      <c r="F206" s="331">
        <v>0</v>
      </c>
      <c r="G206" s="330">
        <v>0</v>
      </c>
      <c r="H206" s="331">
        <v>17325</v>
      </c>
      <c r="I206" s="330">
        <v>2356.8000000000002</v>
      </c>
      <c r="J206" s="332">
        <v>0</v>
      </c>
      <c r="K206" s="333">
        <v>0</v>
      </c>
      <c r="L206" s="327">
        <f t="shared" si="11"/>
        <v>2356.8000000000002</v>
      </c>
      <c r="M206" s="6" t="s">
        <v>329</v>
      </c>
      <c r="N206" s="6"/>
    </row>
    <row r="207" spans="1:14" hidden="1" outlineLevel="1">
      <c r="A207" s="194" t="s">
        <v>384</v>
      </c>
      <c r="B207" s="99">
        <v>5</v>
      </c>
      <c r="C207" s="198">
        <v>2020</v>
      </c>
      <c r="D207" s="329">
        <v>282627</v>
      </c>
      <c r="E207" s="330">
        <v>14442.24</v>
      </c>
      <c r="F207" s="331">
        <v>684212</v>
      </c>
      <c r="G207" s="330">
        <v>37015.870000000003</v>
      </c>
      <c r="H207" s="331">
        <v>8227933</v>
      </c>
      <c r="I207" s="330">
        <v>340048.35</v>
      </c>
      <c r="J207" s="332">
        <v>-2046.33</v>
      </c>
      <c r="K207" s="333">
        <v>0</v>
      </c>
      <c r="L207" s="327">
        <f t="shared" si="11"/>
        <v>389460.12999999995</v>
      </c>
      <c r="M207" s="6" t="s">
        <v>385</v>
      </c>
      <c r="N207" s="6"/>
    </row>
    <row r="208" spans="1:14" hidden="1" outlineLevel="1">
      <c r="A208" s="194" t="s">
        <v>404</v>
      </c>
      <c r="B208" s="99">
        <v>7</v>
      </c>
      <c r="C208" s="198">
        <v>2020</v>
      </c>
      <c r="D208" s="329">
        <v>0</v>
      </c>
      <c r="E208" s="330">
        <v>0</v>
      </c>
      <c r="F208" s="331">
        <v>0</v>
      </c>
      <c r="G208" s="330">
        <v>0</v>
      </c>
      <c r="H208" s="331">
        <v>153368</v>
      </c>
      <c r="I208" s="330">
        <v>7849.24</v>
      </c>
      <c r="J208" s="332">
        <v>0</v>
      </c>
      <c r="K208" s="333">
        <v>0</v>
      </c>
      <c r="L208" s="327">
        <f t="shared" si="11"/>
        <v>7849.24</v>
      </c>
      <c r="M208" s="6" t="s">
        <v>405</v>
      </c>
      <c r="N208" s="6"/>
    </row>
    <row r="209" spans="1:14" hidden="1" outlineLevel="1">
      <c r="A209" s="194" t="s">
        <v>594</v>
      </c>
      <c r="B209" s="99">
        <v>7</v>
      </c>
      <c r="C209" s="198">
        <v>2020</v>
      </c>
      <c r="D209" s="329">
        <v>0</v>
      </c>
      <c r="E209" s="330">
        <v>0</v>
      </c>
      <c r="F209" s="331">
        <v>0</v>
      </c>
      <c r="G209" s="330">
        <v>0</v>
      </c>
      <c r="H209" s="331">
        <v>419202</v>
      </c>
      <c r="I209" s="330">
        <v>18578.73</v>
      </c>
      <c r="J209" s="332">
        <v>0</v>
      </c>
      <c r="K209" s="333">
        <v>0</v>
      </c>
      <c r="L209" s="327">
        <f t="shared" si="11"/>
        <v>18578.73</v>
      </c>
      <c r="M209" s="6" t="s">
        <v>595</v>
      </c>
      <c r="N209" s="6"/>
    </row>
    <row r="210" spans="1:14" hidden="1" outlineLevel="1">
      <c r="A210" s="194" t="s">
        <v>354</v>
      </c>
      <c r="B210" s="99">
        <v>7</v>
      </c>
      <c r="C210" s="198">
        <v>2020</v>
      </c>
      <c r="D210" s="329">
        <v>0</v>
      </c>
      <c r="E210" s="330">
        <v>0</v>
      </c>
      <c r="F210" s="331">
        <v>0</v>
      </c>
      <c r="G210" s="330">
        <v>0</v>
      </c>
      <c r="H210" s="331">
        <v>38384</v>
      </c>
      <c r="I210" s="330">
        <v>4051.87</v>
      </c>
      <c r="J210" s="332">
        <v>0</v>
      </c>
      <c r="K210" s="333">
        <v>0</v>
      </c>
      <c r="L210" s="327">
        <f t="shared" si="11"/>
        <v>4051.87</v>
      </c>
      <c r="M210" s="6" t="s">
        <v>355</v>
      </c>
      <c r="N210" s="6"/>
    </row>
    <row r="211" spans="1:14" hidden="1" outlineLevel="1">
      <c r="A211" s="194" t="s">
        <v>432</v>
      </c>
      <c r="B211" s="99">
        <v>7</v>
      </c>
      <c r="C211" s="198">
        <v>2020</v>
      </c>
      <c r="D211" s="329">
        <v>0</v>
      </c>
      <c r="E211" s="330">
        <v>0</v>
      </c>
      <c r="F211" s="331">
        <v>0</v>
      </c>
      <c r="G211" s="330">
        <v>0</v>
      </c>
      <c r="H211" s="331">
        <v>200827</v>
      </c>
      <c r="I211" s="330">
        <v>8215.9599999999991</v>
      </c>
      <c r="J211" s="332">
        <v>0</v>
      </c>
      <c r="K211" s="333">
        <v>0</v>
      </c>
      <c r="L211" s="327">
        <f t="shared" si="11"/>
        <v>8215.9599999999991</v>
      </c>
      <c r="M211" s="6" t="s">
        <v>433</v>
      </c>
      <c r="N211" s="6"/>
    </row>
    <row r="212" spans="1:14" hidden="1" outlineLevel="1">
      <c r="A212" s="194" t="s">
        <v>338</v>
      </c>
      <c r="B212" s="99">
        <v>7</v>
      </c>
      <c r="C212" s="198">
        <v>2020</v>
      </c>
      <c r="D212" s="329">
        <v>0</v>
      </c>
      <c r="E212" s="330">
        <v>0</v>
      </c>
      <c r="F212" s="331">
        <v>0</v>
      </c>
      <c r="G212" s="330">
        <v>0</v>
      </c>
      <c r="H212" s="331">
        <v>90000</v>
      </c>
      <c r="I212" s="330">
        <v>3600</v>
      </c>
      <c r="J212" s="332">
        <v>-65.28</v>
      </c>
      <c r="K212" s="333">
        <v>0</v>
      </c>
      <c r="L212" s="327">
        <f t="shared" si="11"/>
        <v>3534.72</v>
      </c>
      <c r="M212" s="6" t="s">
        <v>339</v>
      </c>
      <c r="N212" s="6"/>
    </row>
    <row r="213" spans="1:14" hidden="1" outlineLevel="1">
      <c r="A213" s="194" t="s">
        <v>392</v>
      </c>
      <c r="B213" s="99">
        <v>7</v>
      </c>
      <c r="C213" s="198">
        <v>2020</v>
      </c>
      <c r="D213" s="329">
        <v>0</v>
      </c>
      <c r="E213" s="330">
        <v>0</v>
      </c>
      <c r="F213" s="331">
        <v>0</v>
      </c>
      <c r="G213" s="330">
        <v>0</v>
      </c>
      <c r="H213" s="331">
        <v>14</v>
      </c>
      <c r="I213" s="330">
        <v>1.1499999999999999</v>
      </c>
      <c r="J213" s="332">
        <v>0</v>
      </c>
      <c r="K213" s="333">
        <v>0</v>
      </c>
      <c r="L213" s="327">
        <f t="shared" si="11"/>
        <v>1.1499999999999999</v>
      </c>
      <c r="M213" s="6" t="s">
        <v>393</v>
      </c>
      <c r="N213" s="6"/>
    </row>
    <row r="214" spans="1:14" hidden="1" outlineLevel="1">
      <c r="A214" s="194" t="s">
        <v>682</v>
      </c>
      <c r="B214" s="99">
        <v>7</v>
      </c>
      <c r="C214" s="198">
        <v>2020</v>
      </c>
      <c r="D214" s="329">
        <v>0</v>
      </c>
      <c r="E214" s="330">
        <v>0</v>
      </c>
      <c r="F214" s="331">
        <v>0</v>
      </c>
      <c r="G214" s="330">
        <v>0</v>
      </c>
      <c r="H214" s="331">
        <v>35004</v>
      </c>
      <c r="I214" s="330">
        <v>4592.16</v>
      </c>
      <c r="J214" s="332">
        <v>0</v>
      </c>
      <c r="K214" s="333">
        <v>0</v>
      </c>
      <c r="L214" s="327">
        <f t="shared" si="11"/>
        <v>4592.16</v>
      </c>
      <c r="M214" s="6" t="s">
        <v>683</v>
      </c>
      <c r="N214" s="6"/>
    </row>
    <row r="215" spans="1:14" hidden="1" outlineLevel="1">
      <c r="A215" s="194" t="s">
        <v>612</v>
      </c>
      <c r="B215" s="99">
        <v>7</v>
      </c>
      <c r="C215" s="198">
        <v>2020</v>
      </c>
      <c r="D215" s="329">
        <v>0</v>
      </c>
      <c r="E215" s="330">
        <v>0</v>
      </c>
      <c r="F215" s="331">
        <v>2740</v>
      </c>
      <c r="G215" s="330">
        <v>148.22999999999999</v>
      </c>
      <c r="H215" s="331">
        <v>480363</v>
      </c>
      <c r="I215" s="330">
        <v>32804.639999999999</v>
      </c>
      <c r="J215" s="332">
        <v>0</v>
      </c>
      <c r="K215" s="333">
        <v>0</v>
      </c>
      <c r="L215" s="327">
        <f t="shared" si="11"/>
        <v>32952.870000000003</v>
      </c>
      <c r="M215" s="6" t="s">
        <v>613</v>
      </c>
      <c r="N215" s="6"/>
    </row>
    <row r="216" spans="1:14" hidden="1" outlineLevel="1">
      <c r="A216" s="194" t="s">
        <v>648</v>
      </c>
      <c r="B216" s="99">
        <v>7</v>
      </c>
      <c r="C216" s="198">
        <v>2020</v>
      </c>
      <c r="D216" s="329">
        <v>0</v>
      </c>
      <c r="E216" s="330">
        <v>0</v>
      </c>
      <c r="F216" s="331">
        <v>0</v>
      </c>
      <c r="G216" s="330">
        <v>0</v>
      </c>
      <c r="H216" s="331">
        <v>0</v>
      </c>
      <c r="I216" s="330">
        <v>4660</v>
      </c>
      <c r="J216" s="332">
        <v>0</v>
      </c>
      <c r="K216" s="333">
        <v>0</v>
      </c>
      <c r="L216" s="327">
        <f t="shared" si="11"/>
        <v>4660</v>
      </c>
      <c r="M216" s="6" t="s">
        <v>649</v>
      </c>
      <c r="N216" s="6"/>
    </row>
    <row r="217" spans="1:14" hidden="1" outlineLevel="1">
      <c r="A217" s="194" t="s">
        <v>516</v>
      </c>
      <c r="B217" s="99">
        <v>7</v>
      </c>
      <c r="C217" s="198">
        <v>2020</v>
      </c>
      <c r="D217" s="329">
        <v>0</v>
      </c>
      <c r="E217" s="330">
        <v>0</v>
      </c>
      <c r="F217" s="331">
        <v>0</v>
      </c>
      <c r="G217" s="330">
        <v>0</v>
      </c>
      <c r="H217" s="331">
        <v>51465</v>
      </c>
      <c r="I217" s="330">
        <v>4886.4399999999996</v>
      </c>
      <c r="J217" s="332">
        <v>0</v>
      </c>
      <c r="K217" s="333">
        <v>0</v>
      </c>
      <c r="L217" s="327">
        <f t="shared" si="11"/>
        <v>4886.4399999999996</v>
      </c>
      <c r="M217" s="6" t="s">
        <v>517</v>
      </c>
      <c r="N217" s="6"/>
    </row>
    <row r="218" spans="1:14" hidden="1" outlineLevel="1">
      <c r="A218" s="194" t="s">
        <v>546</v>
      </c>
      <c r="B218" s="99">
        <v>1</v>
      </c>
      <c r="C218" s="198">
        <v>2019</v>
      </c>
      <c r="D218" s="329">
        <v>0</v>
      </c>
      <c r="E218" s="330">
        <v>0</v>
      </c>
      <c r="F218" s="331">
        <v>-41172</v>
      </c>
      <c r="G218" s="330">
        <v>-2227.41</v>
      </c>
      <c r="H218" s="331"/>
      <c r="I218" s="330"/>
      <c r="J218" s="332">
        <v>0</v>
      </c>
      <c r="K218" s="333">
        <v>0</v>
      </c>
      <c r="L218" s="327">
        <f t="shared" si="11"/>
        <v>-2227.41</v>
      </c>
      <c r="M218" s="6" t="s">
        <v>547</v>
      </c>
      <c r="N218" s="6"/>
    </row>
    <row r="219" spans="1:14" hidden="1" outlineLevel="1">
      <c r="A219" s="194" t="s">
        <v>424</v>
      </c>
      <c r="B219" s="99">
        <v>1</v>
      </c>
      <c r="C219" s="198">
        <v>2019</v>
      </c>
      <c r="D219" s="329">
        <v>0</v>
      </c>
      <c r="E219" s="330">
        <v>0</v>
      </c>
      <c r="F219" s="331">
        <v>0</v>
      </c>
      <c r="G219" s="330">
        <v>0</v>
      </c>
      <c r="H219" s="331">
        <v>-1</v>
      </c>
      <c r="I219" s="330">
        <v>-85.93</v>
      </c>
      <c r="J219" s="332">
        <v>0</v>
      </c>
      <c r="K219" s="333">
        <v>0</v>
      </c>
      <c r="L219" s="327">
        <f t="shared" si="11"/>
        <v>-85.93</v>
      </c>
      <c r="M219" s="6" t="s">
        <v>425</v>
      </c>
      <c r="N219" s="6"/>
    </row>
    <row r="220" spans="1:14" hidden="1" outlineLevel="1">
      <c r="A220" s="194" t="s">
        <v>654</v>
      </c>
      <c r="B220" s="99">
        <v>5</v>
      </c>
      <c r="C220" s="198">
        <v>2019</v>
      </c>
      <c r="D220" s="329">
        <v>0</v>
      </c>
      <c r="E220" s="330">
        <v>0</v>
      </c>
      <c r="F220" s="331">
        <v>7171</v>
      </c>
      <c r="G220" s="330">
        <v>387.95</v>
      </c>
      <c r="H220" s="331">
        <v>218475</v>
      </c>
      <c r="I220" s="330">
        <v>11708.98</v>
      </c>
      <c r="J220" s="332">
        <v>0</v>
      </c>
      <c r="K220" s="333">
        <v>0</v>
      </c>
      <c r="L220" s="327">
        <f t="shared" si="11"/>
        <v>12096.93</v>
      </c>
      <c r="M220" s="6" t="s">
        <v>655</v>
      </c>
      <c r="N220" s="6"/>
    </row>
    <row r="221" spans="1:14" hidden="1" outlineLevel="1">
      <c r="A221" s="194" t="s">
        <v>536</v>
      </c>
      <c r="B221" s="99">
        <v>5</v>
      </c>
      <c r="C221" s="198">
        <v>2019</v>
      </c>
      <c r="D221" s="329">
        <v>0</v>
      </c>
      <c r="E221" s="330">
        <v>0</v>
      </c>
      <c r="F221" s="331">
        <v>0</v>
      </c>
      <c r="G221" s="330">
        <v>0</v>
      </c>
      <c r="H221" s="331">
        <v>136250</v>
      </c>
      <c r="I221" s="330">
        <v>10900</v>
      </c>
      <c r="J221" s="332">
        <v>0</v>
      </c>
      <c r="K221" s="333">
        <v>0</v>
      </c>
      <c r="L221" s="327">
        <f t="shared" si="11"/>
        <v>10900</v>
      </c>
      <c r="M221" s="6" t="s">
        <v>537</v>
      </c>
      <c r="N221" s="6"/>
    </row>
    <row r="222" spans="1:14" hidden="1" outlineLevel="1">
      <c r="A222" s="194" t="s">
        <v>358</v>
      </c>
      <c r="B222" s="99">
        <v>5</v>
      </c>
      <c r="C222" s="198">
        <v>2019</v>
      </c>
      <c r="D222" s="329">
        <v>0</v>
      </c>
      <c r="E222" s="330">
        <v>0</v>
      </c>
      <c r="F222" s="331">
        <v>0</v>
      </c>
      <c r="G222" s="330">
        <v>0</v>
      </c>
      <c r="H222" s="331">
        <v>9063444</v>
      </c>
      <c r="I222" s="330">
        <v>449846.81</v>
      </c>
      <c r="J222" s="332">
        <v>0</v>
      </c>
      <c r="K222" s="333">
        <v>0</v>
      </c>
      <c r="L222" s="327">
        <f t="shared" si="11"/>
        <v>449846.81</v>
      </c>
      <c r="M222" s="6" t="s">
        <v>359</v>
      </c>
      <c r="N222" s="6"/>
    </row>
    <row r="223" spans="1:14" hidden="1" outlineLevel="1">
      <c r="A223" s="194" t="s">
        <v>450</v>
      </c>
      <c r="B223" s="99">
        <v>5</v>
      </c>
      <c r="C223" s="198">
        <v>2019</v>
      </c>
      <c r="D223" s="329">
        <v>89388</v>
      </c>
      <c r="E223" s="330">
        <v>4567.72</v>
      </c>
      <c r="F223" s="331">
        <v>137521</v>
      </c>
      <c r="G223" s="330">
        <v>7439.87</v>
      </c>
      <c r="H223" s="331">
        <v>262734</v>
      </c>
      <c r="I223" s="330">
        <v>16292.95</v>
      </c>
      <c r="J223" s="332">
        <v>-1068.1600000000001</v>
      </c>
      <c r="K223" s="333">
        <v>0</v>
      </c>
      <c r="L223" s="327">
        <f t="shared" si="11"/>
        <v>27232.38</v>
      </c>
      <c r="M223" s="6" t="s">
        <v>451</v>
      </c>
      <c r="N223" s="6"/>
    </row>
    <row r="224" spans="1:14" hidden="1" outlineLevel="1">
      <c r="A224" s="194" t="s">
        <v>616</v>
      </c>
      <c r="B224" s="99">
        <v>5</v>
      </c>
      <c r="C224" s="198">
        <v>2019</v>
      </c>
      <c r="D224" s="329">
        <v>0</v>
      </c>
      <c r="E224" s="330">
        <v>0</v>
      </c>
      <c r="F224" s="331">
        <v>0</v>
      </c>
      <c r="G224" s="330">
        <v>0</v>
      </c>
      <c r="H224" s="331">
        <v>182188</v>
      </c>
      <c r="I224" s="330">
        <v>7287.52</v>
      </c>
      <c r="J224" s="332">
        <v>0</v>
      </c>
      <c r="K224" s="333">
        <v>0</v>
      </c>
      <c r="L224" s="327">
        <f t="shared" si="11"/>
        <v>7287.52</v>
      </c>
      <c r="M224" s="6" t="s">
        <v>617</v>
      </c>
      <c r="N224" s="6"/>
    </row>
    <row r="225" spans="1:14" hidden="1" outlineLevel="1">
      <c r="A225" s="194" t="s">
        <v>384</v>
      </c>
      <c r="B225" s="99">
        <v>5</v>
      </c>
      <c r="C225" s="198">
        <v>2019</v>
      </c>
      <c r="D225" s="329">
        <v>0</v>
      </c>
      <c r="E225" s="330">
        <v>0</v>
      </c>
      <c r="F225" s="331">
        <v>1212712</v>
      </c>
      <c r="G225" s="330">
        <v>65607.72</v>
      </c>
      <c r="H225" s="331">
        <v>187984</v>
      </c>
      <c r="I225" s="330">
        <v>8137.36</v>
      </c>
      <c r="J225" s="332">
        <v>-67.150000000000006</v>
      </c>
      <c r="K225" s="333">
        <v>0</v>
      </c>
      <c r="L225" s="327">
        <f t="shared" si="11"/>
        <v>73677.930000000008</v>
      </c>
      <c r="M225" s="6" t="s">
        <v>385</v>
      </c>
      <c r="N225" s="6"/>
    </row>
    <row r="226" spans="1:14" hidden="1" outlineLevel="1">
      <c r="A226" s="194" t="s">
        <v>404</v>
      </c>
      <c r="B226" s="99">
        <v>7</v>
      </c>
      <c r="C226" s="198">
        <v>2019</v>
      </c>
      <c r="D226" s="329">
        <v>0</v>
      </c>
      <c r="E226" s="330">
        <v>0</v>
      </c>
      <c r="F226" s="331">
        <v>0</v>
      </c>
      <c r="G226" s="330">
        <v>0</v>
      </c>
      <c r="H226" s="331">
        <v>156086</v>
      </c>
      <c r="I226" s="330">
        <v>7759.04</v>
      </c>
      <c r="J226" s="332">
        <v>0</v>
      </c>
      <c r="K226" s="333">
        <v>0</v>
      </c>
      <c r="L226" s="327">
        <f t="shared" si="11"/>
        <v>7759.04</v>
      </c>
      <c r="M226" s="6" t="s">
        <v>405</v>
      </c>
      <c r="N226" s="6"/>
    </row>
    <row r="227" spans="1:14" hidden="1" outlineLevel="1">
      <c r="A227" s="194" t="s">
        <v>594</v>
      </c>
      <c r="B227" s="99">
        <v>7</v>
      </c>
      <c r="C227" s="198">
        <v>2019</v>
      </c>
      <c r="D227" s="329">
        <v>0</v>
      </c>
      <c r="E227" s="330">
        <v>0</v>
      </c>
      <c r="F227" s="331">
        <v>0</v>
      </c>
      <c r="G227" s="330"/>
      <c r="H227" s="331">
        <v>322384</v>
      </c>
      <c r="I227" s="330">
        <v>13065.74</v>
      </c>
      <c r="J227" s="332">
        <v>0</v>
      </c>
      <c r="K227" s="333">
        <v>0</v>
      </c>
      <c r="L227" s="327">
        <f t="shared" si="11"/>
        <v>13065.74</v>
      </c>
      <c r="M227" s="6" t="s">
        <v>595</v>
      </c>
      <c r="N227" s="6"/>
    </row>
    <row r="228" spans="1:14" hidden="1" outlineLevel="1">
      <c r="A228" s="194" t="s">
        <v>392</v>
      </c>
      <c r="B228" s="99">
        <v>7</v>
      </c>
      <c r="C228" s="198">
        <v>2019</v>
      </c>
      <c r="D228" s="329">
        <v>0</v>
      </c>
      <c r="E228" s="330">
        <v>0</v>
      </c>
      <c r="F228" s="331">
        <v>0</v>
      </c>
      <c r="G228" s="330">
        <v>0</v>
      </c>
      <c r="H228" s="331">
        <v>209894</v>
      </c>
      <c r="I228" s="330">
        <v>19668.77</v>
      </c>
      <c r="J228" s="332">
        <v>-1340.46</v>
      </c>
      <c r="K228" s="333">
        <v>0</v>
      </c>
      <c r="L228" s="327">
        <f t="shared" si="11"/>
        <v>18328.310000000001</v>
      </c>
      <c r="M228" s="6" t="s">
        <v>393</v>
      </c>
      <c r="N228" s="6"/>
    </row>
    <row r="229" spans="1:14" hidden="1" outlineLevel="1">
      <c r="A229" s="194" t="s">
        <v>612</v>
      </c>
      <c r="B229" s="99">
        <v>7</v>
      </c>
      <c r="C229" s="198">
        <v>2019</v>
      </c>
      <c r="D229" s="329">
        <v>0</v>
      </c>
      <c r="E229" s="330">
        <v>0</v>
      </c>
      <c r="F229" s="331">
        <v>0</v>
      </c>
      <c r="G229" s="330">
        <v>0</v>
      </c>
      <c r="H229" s="331">
        <v>198270</v>
      </c>
      <c r="I229" s="330">
        <v>13898.93</v>
      </c>
      <c r="J229" s="332">
        <v>0</v>
      </c>
      <c r="K229" s="333">
        <v>0</v>
      </c>
      <c r="L229" s="327">
        <f t="shared" si="11"/>
        <v>13898.93</v>
      </c>
      <c r="M229" s="6" t="s">
        <v>613</v>
      </c>
      <c r="N229" s="6"/>
    </row>
    <row r="230" spans="1:14" hidden="1" outlineLevel="1">
      <c r="A230" s="194" t="s">
        <v>616</v>
      </c>
      <c r="B230" s="99">
        <v>5</v>
      </c>
      <c r="C230" s="198">
        <v>2018</v>
      </c>
      <c r="D230" s="329">
        <v>0</v>
      </c>
      <c r="E230" s="330">
        <v>0</v>
      </c>
      <c r="F230" s="331">
        <v>162361</v>
      </c>
      <c r="G230" s="330">
        <v>8783.73</v>
      </c>
      <c r="H230" s="331">
        <v>139920</v>
      </c>
      <c r="I230" s="330">
        <v>5596.8</v>
      </c>
      <c r="J230" s="332">
        <v>0</v>
      </c>
      <c r="K230" s="333">
        <v>0</v>
      </c>
      <c r="L230" s="327">
        <f t="shared" si="11"/>
        <v>14380.529999999999</v>
      </c>
      <c r="M230" s="6" t="s">
        <v>617</v>
      </c>
      <c r="N230" s="6"/>
    </row>
    <row r="231" spans="1:14" hidden="1" outlineLevel="1">
      <c r="A231" s="194" t="s">
        <v>424</v>
      </c>
      <c r="B231" s="99">
        <v>5</v>
      </c>
      <c r="C231" s="198">
        <v>2018</v>
      </c>
      <c r="D231" s="329">
        <v>0</v>
      </c>
      <c r="E231" s="330">
        <v>0</v>
      </c>
      <c r="F231" s="331">
        <v>0</v>
      </c>
      <c r="G231" s="330">
        <v>0</v>
      </c>
      <c r="H231" s="331">
        <v>0</v>
      </c>
      <c r="I231" s="330">
        <v>668.77</v>
      </c>
      <c r="J231" s="332">
        <v>0</v>
      </c>
      <c r="K231" s="333">
        <v>0</v>
      </c>
      <c r="L231" s="327">
        <f t="shared" si="11"/>
        <v>668.77</v>
      </c>
      <c r="M231" s="6" t="s">
        <v>425</v>
      </c>
      <c r="N231" s="6"/>
    </row>
    <row r="232" spans="1:14" hidden="1" outlineLevel="1">
      <c r="A232" s="194" t="s">
        <v>384</v>
      </c>
      <c r="B232" s="99">
        <v>5</v>
      </c>
      <c r="C232" s="198">
        <v>2018</v>
      </c>
      <c r="D232" s="329">
        <v>0</v>
      </c>
      <c r="E232" s="330">
        <v>0</v>
      </c>
      <c r="F232" s="331">
        <v>92759</v>
      </c>
      <c r="G232" s="330">
        <v>5018.26</v>
      </c>
      <c r="H232" s="331">
        <v>39637</v>
      </c>
      <c r="I232" s="330">
        <v>1912.92</v>
      </c>
      <c r="J232" s="332">
        <v>0</v>
      </c>
      <c r="K232" s="333">
        <v>0</v>
      </c>
      <c r="L232" s="327">
        <f t="shared" si="11"/>
        <v>6931.18</v>
      </c>
      <c r="M232" s="6" t="s">
        <v>385</v>
      </c>
      <c r="N232" s="6"/>
    </row>
    <row r="233" spans="1:14" hidden="1" outlineLevel="1">
      <c r="A233" s="194" t="s">
        <v>404</v>
      </c>
      <c r="B233" s="99">
        <v>7</v>
      </c>
      <c r="C233" s="198">
        <v>2018</v>
      </c>
      <c r="D233" s="329">
        <v>0</v>
      </c>
      <c r="E233" s="330">
        <v>0</v>
      </c>
      <c r="F233" s="331">
        <v>0</v>
      </c>
      <c r="G233" s="330">
        <v>0</v>
      </c>
      <c r="H233" s="331">
        <v>35153</v>
      </c>
      <c r="I233" s="330">
        <v>1587.24</v>
      </c>
      <c r="J233" s="332">
        <v>0</v>
      </c>
      <c r="K233" s="333">
        <v>0</v>
      </c>
      <c r="L233" s="327">
        <f t="shared" si="11"/>
        <v>1587.24</v>
      </c>
      <c r="M233" s="6" t="s">
        <v>405</v>
      </c>
      <c r="N233" s="6"/>
    </row>
    <row r="234" spans="1:14" hidden="1" outlineLevel="1">
      <c r="A234" s="194" t="s">
        <v>594</v>
      </c>
      <c r="B234" s="99">
        <v>7</v>
      </c>
      <c r="C234" s="198">
        <v>2018</v>
      </c>
      <c r="D234" s="329">
        <v>0</v>
      </c>
      <c r="E234" s="330">
        <v>0</v>
      </c>
      <c r="F234" s="331">
        <v>0</v>
      </c>
      <c r="G234" s="330">
        <v>0</v>
      </c>
      <c r="H234" s="331">
        <v>186804</v>
      </c>
      <c r="I234" s="330">
        <v>7472.16</v>
      </c>
      <c r="J234" s="332">
        <v>0</v>
      </c>
      <c r="K234" s="333">
        <v>0</v>
      </c>
      <c r="L234" s="327">
        <f t="shared" si="11"/>
        <v>7472.16</v>
      </c>
      <c r="M234" s="6" t="s">
        <v>595</v>
      </c>
      <c r="N234" s="6"/>
    </row>
    <row r="235" spans="1:14" hidden="1" outlineLevel="1">
      <c r="A235" s="194" t="s">
        <v>392</v>
      </c>
      <c r="B235" s="99">
        <v>7</v>
      </c>
      <c r="C235" s="198">
        <v>2018</v>
      </c>
      <c r="D235" s="329">
        <v>0</v>
      </c>
      <c r="E235" s="330">
        <v>0</v>
      </c>
      <c r="F235" s="331">
        <v>0</v>
      </c>
      <c r="G235" s="330">
        <v>0</v>
      </c>
      <c r="H235" s="331">
        <v>114758</v>
      </c>
      <c r="I235" s="330">
        <v>9072.61</v>
      </c>
      <c r="J235" s="332">
        <v>-150.31</v>
      </c>
      <c r="K235" s="333">
        <v>0</v>
      </c>
      <c r="L235" s="327">
        <f t="shared" si="11"/>
        <v>8922.3000000000011</v>
      </c>
      <c r="M235" s="6" t="s">
        <v>393</v>
      </c>
      <c r="N235" s="6"/>
    </row>
    <row r="236" spans="1:14" hidden="1" outlineLevel="1">
      <c r="A236" s="194" t="s">
        <v>654</v>
      </c>
      <c r="B236" s="99">
        <v>5</v>
      </c>
      <c r="C236" s="198">
        <v>2017</v>
      </c>
      <c r="D236" s="329">
        <v>0</v>
      </c>
      <c r="E236" s="330">
        <v>0</v>
      </c>
      <c r="F236" s="331">
        <v>0</v>
      </c>
      <c r="G236" s="330">
        <v>0</v>
      </c>
      <c r="H236" s="331">
        <v>145636</v>
      </c>
      <c r="I236" s="330">
        <v>6968.75</v>
      </c>
      <c r="J236" s="332">
        <v>0</v>
      </c>
      <c r="K236" s="333">
        <v>0</v>
      </c>
      <c r="L236" s="327">
        <f t="shared" si="11"/>
        <v>6968.75</v>
      </c>
      <c r="M236" s="6" t="s">
        <v>655</v>
      </c>
      <c r="N236" s="6"/>
    </row>
    <row r="237" spans="1:14" hidden="1" outlineLevel="1">
      <c r="A237" s="194" t="s">
        <v>616</v>
      </c>
      <c r="B237" s="99">
        <v>5</v>
      </c>
      <c r="C237" s="198">
        <v>2017</v>
      </c>
      <c r="D237" s="329">
        <v>0</v>
      </c>
      <c r="E237" s="330">
        <v>0</v>
      </c>
      <c r="F237" s="331">
        <v>164797</v>
      </c>
      <c r="G237" s="330">
        <v>8915.52</v>
      </c>
      <c r="H237" s="331">
        <v>125390</v>
      </c>
      <c r="I237" s="330">
        <v>5015.6000000000004</v>
      </c>
      <c r="J237" s="332">
        <v>0</v>
      </c>
      <c r="K237" s="333">
        <v>0</v>
      </c>
      <c r="L237" s="327">
        <f t="shared" si="11"/>
        <v>13931.12</v>
      </c>
      <c r="M237" s="6" t="s">
        <v>617</v>
      </c>
      <c r="N237" s="6"/>
    </row>
    <row r="238" spans="1:14" hidden="1" outlineLevel="1">
      <c r="A238" s="194" t="s">
        <v>424</v>
      </c>
      <c r="B238" s="99">
        <v>5</v>
      </c>
      <c r="C238" s="198">
        <v>2017</v>
      </c>
      <c r="D238" s="329">
        <v>0</v>
      </c>
      <c r="E238" s="330">
        <v>0</v>
      </c>
      <c r="F238" s="331">
        <v>0</v>
      </c>
      <c r="G238" s="330">
        <v>0</v>
      </c>
      <c r="H238" s="331">
        <v>0</v>
      </c>
      <c r="I238" s="330">
        <v>387.77</v>
      </c>
      <c r="J238" s="332">
        <v>0</v>
      </c>
      <c r="K238" s="333">
        <v>0</v>
      </c>
      <c r="L238" s="327">
        <f t="shared" si="11"/>
        <v>387.77</v>
      </c>
      <c r="M238" s="6" t="s">
        <v>425</v>
      </c>
      <c r="N238" s="6"/>
    </row>
    <row r="239" spans="1:14" hidden="1" outlineLevel="1">
      <c r="A239" s="194" t="s">
        <v>384</v>
      </c>
      <c r="B239" s="99">
        <v>5</v>
      </c>
      <c r="C239" s="198">
        <v>2017</v>
      </c>
      <c r="D239" s="329">
        <v>0</v>
      </c>
      <c r="E239" s="330">
        <v>0</v>
      </c>
      <c r="F239" s="331">
        <v>103864</v>
      </c>
      <c r="G239" s="330">
        <v>5619.04</v>
      </c>
      <c r="H239" s="331">
        <v>0</v>
      </c>
      <c r="I239" s="330">
        <v>0</v>
      </c>
      <c r="J239" s="332">
        <v>0</v>
      </c>
      <c r="K239" s="333">
        <v>0</v>
      </c>
      <c r="L239" s="327">
        <f t="shared" si="11"/>
        <v>5619.04</v>
      </c>
      <c r="M239" s="6" t="s">
        <v>385</v>
      </c>
      <c r="N239" s="6"/>
    </row>
    <row r="240" spans="1:14" hidden="1" outlineLevel="1">
      <c r="A240" s="194" t="s">
        <v>654</v>
      </c>
      <c r="B240" s="99">
        <v>5</v>
      </c>
      <c r="C240" s="198">
        <v>2016</v>
      </c>
      <c r="D240" s="329">
        <v>0</v>
      </c>
      <c r="E240" s="330">
        <v>0</v>
      </c>
      <c r="F240" s="331">
        <v>0</v>
      </c>
      <c r="G240" s="330">
        <v>0</v>
      </c>
      <c r="H240" s="331">
        <v>11868</v>
      </c>
      <c r="I240" s="330">
        <v>642.84</v>
      </c>
      <c r="J240" s="332">
        <v>0</v>
      </c>
      <c r="K240" s="333">
        <v>0</v>
      </c>
      <c r="L240" s="327">
        <f t="shared" si="11"/>
        <v>642.84</v>
      </c>
      <c r="M240" s="6" t="s">
        <v>655</v>
      </c>
      <c r="N240" s="6"/>
    </row>
    <row r="241" spans="1:14" hidden="1" outlineLevel="1">
      <c r="A241" s="194" t="s">
        <v>616</v>
      </c>
      <c r="B241" s="99">
        <v>5</v>
      </c>
      <c r="C241" s="198">
        <v>2016</v>
      </c>
      <c r="D241" s="329">
        <v>0</v>
      </c>
      <c r="E241" s="330">
        <v>0</v>
      </c>
      <c r="F241" s="331">
        <v>175865</v>
      </c>
      <c r="G241" s="330">
        <v>9514.2999999999993</v>
      </c>
      <c r="H241" s="331">
        <v>43858</v>
      </c>
      <c r="I241" s="330">
        <v>1754.32</v>
      </c>
      <c r="J241" s="332">
        <v>0</v>
      </c>
      <c r="K241" s="333">
        <v>0</v>
      </c>
      <c r="L241" s="327">
        <f t="shared" si="11"/>
        <v>11268.619999999999</v>
      </c>
      <c r="M241" s="6" t="s">
        <v>617</v>
      </c>
      <c r="N241" s="6"/>
    </row>
    <row r="242" spans="1:14" hidden="1" outlineLevel="1">
      <c r="A242" s="194" t="s">
        <v>384</v>
      </c>
      <c r="B242" s="99">
        <v>5</v>
      </c>
      <c r="C242" s="198">
        <v>2016</v>
      </c>
      <c r="D242" s="329">
        <v>0</v>
      </c>
      <c r="E242" s="330">
        <v>0</v>
      </c>
      <c r="F242" s="331">
        <v>31951</v>
      </c>
      <c r="G242" s="330">
        <v>1728.55</v>
      </c>
      <c r="H242" s="331">
        <v>0</v>
      </c>
      <c r="I242" s="330">
        <v>0</v>
      </c>
      <c r="J242" s="332">
        <v>0</v>
      </c>
      <c r="K242" s="333">
        <v>0</v>
      </c>
      <c r="L242" s="327">
        <f t="shared" si="11"/>
        <v>1728.55</v>
      </c>
      <c r="M242" s="6" t="s">
        <v>385</v>
      </c>
      <c r="N242" s="6"/>
    </row>
    <row r="243" spans="1:14" hidden="1" outlineLevel="1">
      <c r="A243" s="194" t="s">
        <v>616</v>
      </c>
      <c r="B243" s="99">
        <v>5</v>
      </c>
      <c r="C243" s="198">
        <v>2015</v>
      </c>
      <c r="D243" s="329">
        <v>0</v>
      </c>
      <c r="E243" s="330">
        <v>0</v>
      </c>
      <c r="F243" s="331">
        <v>214621</v>
      </c>
      <c r="G243" s="330">
        <v>11611</v>
      </c>
      <c r="H243" s="331">
        <v>0</v>
      </c>
      <c r="I243" s="330">
        <v>0</v>
      </c>
      <c r="J243" s="332">
        <v>0</v>
      </c>
      <c r="K243" s="333">
        <v>0</v>
      </c>
      <c r="L243" s="327">
        <f t="shared" si="11"/>
        <v>11611</v>
      </c>
      <c r="M243" s="6" t="s">
        <v>617</v>
      </c>
      <c r="N243" s="6"/>
    </row>
    <row r="244" spans="1:14" hidden="1" outlineLevel="1">
      <c r="A244" s="194" t="s">
        <v>384</v>
      </c>
      <c r="B244" s="99">
        <v>5</v>
      </c>
      <c r="C244" s="198">
        <v>2015</v>
      </c>
      <c r="D244" s="329">
        <v>0</v>
      </c>
      <c r="E244" s="330">
        <v>0</v>
      </c>
      <c r="F244" s="331">
        <v>2532</v>
      </c>
      <c r="G244" s="330">
        <v>136.97999999999999</v>
      </c>
      <c r="H244" s="331">
        <v>0</v>
      </c>
      <c r="I244" s="330">
        <v>0</v>
      </c>
      <c r="J244" s="332">
        <v>0</v>
      </c>
      <c r="K244" s="333">
        <v>0</v>
      </c>
      <c r="L244" s="327">
        <f t="shared" si="11"/>
        <v>136.97999999999999</v>
      </c>
      <c r="M244" s="6" t="s">
        <v>385</v>
      </c>
      <c r="N244" s="6"/>
    </row>
    <row r="245" spans="1:14" ht="25.5" collapsed="1">
      <c r="A245" s="194" t="s">
        <v>720</v>
      </c>
      <c r="B245" s="96"/>
      <c r="C245" s="195"/>
      <c r="D245" s="318">
        <f t="shared" ref="D245" si="12">SUM(D246:D402)</f>
        <v>-6621588</v>
      </c>
      <c r="E245" s="319">
        <f t="shared" ref="E245:K245" si="13">SUM(E246:E402)</f>
        <v>-124943.86000000003</v>
      </c>
      <c r="F245" s="320">
        <f t="shared" si="13"/>
        <v>31786665</v>
      </c>
      <c r="G245" s="319">
        <f t="shared" si="13"/>
        <v>1433205.8099999998</v>
      </c>
      <c r="H245" s="320">
        <f t="shared" si="13"/>
        <v>170819617</v>
      </c>
      <c r="I245" s="319">
        <f t="shared" si="13"/>
        <v>7462946.2500000019</v>
      </c>
      <c r="J245" s="334">
        <f t="shared" si="13"/>
        <v>-89383.08</v>
      </c>
      <c r="K245" s="322">
        <f t="shared" si="13"/>
        <v>0</v>
      </c>
      <c r="L245" s="322">
        <f>E245+G245+I245+J245+K245</f>
        <v>8681825.120000001</v>
      </c>
      <c r="M245" s="6"/>
      <c r="N245" s="6"/>
    </row>
    <row r="246" spans="1:14" hidden="1" outlineLevel="1">
      <c r="A246" s="199" t="s">
        <v>243</v>
      </c>
      <c r="B246" s="150">
        <v>1</v>
      </c>
      <c r="C246" s="200">
        <v>2021</v>
      </c>
      <c r="D246" s="335">
        <v>0</v>
      </c>
      <c r="E246" s="336">
        <v>0</v>
      </c>
      <c r="F246" s="337">
        <v>0</v>
      </c>
      <c r="G246" s="336">
        <v>0</v>
      </c>
      <c r="H246" s="337">
        <v>2424</v>
      </c>
      <c r="I246" s="336">
        <v>-11.16</v>
      </c>
      <c r="J246" s="338">
        <v>0</v>
      </c>
      <c r="K246" s="338">
        <v>0</v>
      </c>
      <c r="L246" s="339">
        <f t="shared" ref="L246:L276" si="14">E246+G246+I246+J246+K246</f>
        <v>-11.16</v>
      </c>
      <c r="M246" t="s">
        <v>1346</v>
      </c>
      <c r="N246" s="6"/>
    </row>
    <row r="247" spans="1:14" hidden="1" outlineLevel="1">
      <c r="A247" s="199" t="s">
        <v>1332</v>
      </c>
      <c r="B247" s="150">
        <v>5</v>
      </c>
      <c r="C247" s="200">
        <v>2021</v>
      </c>
      <c r="D247" s="335">
        <v>0</v>
      </c>
      <c r="E247" s="336">
        <v>0</v>
      </c>
      <c r="F247" s="337">
        <v>0</v>
      </c>
      <c r="G247" s="336">
        <v>0</v>
      </c>
      <c r="H247" s="337">
        <v>59145</v>
      </c>
      <c r="I247" s="336">
        <v>7513.36</v>
      </c>
      <c r="J247" s="338">
        <v>0</v>
      </c>
      <c r="K247" s="338">
        <v>0</v>
      </c>
      <c r="L247" s="339">
        <f t="shared" si="14"/>
        <v>7513.36</v>
      </c>
      <c r="M247" t="s">
        <v>1333</v>
      </c>
      <c r="N247" s="6"/>
    </row>
    <row r="248" spans="1:14" hidden="1" outlineLevel="1">
      <c r="A248" s="199" t="s">
        <v>1332</v>
      </c>
      <c r="B248" s="150">
        <v>1</v>
      </c>
      <c r="C248" s="200">
        <v>2022</v>
      </c>
      <c r="D248" s="335">
        <v>0</v>
      </c>
      <c r="E248" s="336">
        <v>0</v>
      </c>
      <c r="F248" s="337">
        <v>-19</v>
      </c>
      <c r="G248" s="336">
        <v>-1.03</v>
      </c>
      <c r="H248" s="337">
        <v>-239</v>
      </c>
      <c r="I248" s="336">
        <v>-9.8800000000000008</v>
      </c>
      <c r="J248" s="338">
        <v>0</v>
      </c>
      <c r="K248" s="338">
        <v>0</v>
      </c>
      <c r="L248" s="339">
        <f t="shared" si="14"/>
        <v>-10.91</v>
      </c>
      <c r="M248" t="s">
        <v>1333</v>
      </c>
      <c r="N248" s="6"/>
    </row>
    <row r="249" spans="1:14" hidden="1" outlineLevel="1">
      <c r="A249" s="199" t="s">
        <v>1332</v>
      </c>
      <c r="B249" s="150">
        <v>7</v>
      </c>
      <c r="C249" s="200">
        <v>2022</v>
      </c>
      <c r="D249" s="335">
        <v>0</v>
      </c>
      <c r="E249" s="336">
        <v>0</v>
      </c>
      <c r="F249" s="337">
        <v>0</v>
      </c>
      <c r="G249" s="336">
        <v>0</v>
      </c>
      <c r="H249" s="337">
        <v>9699</v>
      </c>
      <c r="I249" s="336">
        <v>1492.96</v>
      </c>
      <c r="J249" s="338">
        <v>0</v>
      </c>
      <c r="K249" s="338">
        <v>0</v>
      </c>
      <c r="L249" s="339">
        <f t="shared" si="14"/>
        <v>1492.96</v>
      </c>
      <c r="M249" t="s">
        <v>1333</v>
      </c>
      <c r="N249" s="6"/>
    </row>
    <row r="250" spans="1:14" hidden="1" outlineLevel="1">
      <c r="A250" s="199" t="s">
        <v>1013</v>
      </c>
      <c r="B250" s="150">
        <v>1</v>
      </c>
      <c r="C250" s="200">
        <v>2022</v>
      </c>
      <c r="D250" s="335">
        <v>0</v>
      </c>
      <c r="E250" s="336">
        <v>0</v>
      </c>
      <c r="F250" s="337">
        <v>-1690</v>
      </c>
      <c r="G250" s="336">
        <v>-91.43</v>
      </c>
      <c r="H250" s="337">
        <v>0</v>
      </c>
      <c r="I250" s="336">
        <v>0</v>
      </c>
      <c r="J250" s="338">
        <v>0</v>
      </c>
      <c r="K250" s="338">
        <v>0</v>
      </c>
      <c r="L250" s="339">
        <f t="shared" si="14"/>
        <v>-91.43</v>
      </c>
      <c r="M250" t="s">
        <v>1014</v>
      </c>
      <c r="N250" s="6"/>
    </row>
    <row r="251" spans="1:14" hidden="1" outlineLevel="1">
      <c r="A251" s="199" t="s">
        <v>796</v>
      </c>
      <c r="B251" s="150">
        <v>7</v>
      </c>
      <c r="C251" s="200">
        <v>2021</v>
      </c>
      <c r="D251" s="335">
        <v>0</v>
      </c>
      <c r="E251" s="336">
        <v>0</v>
      </c>
      <c r="F251" s="337">
        <v>0</v>
      </c>
      <c r="G251" s="336">
        <v>0</v>
      </c>
      <c r="H251" s="337">
        <v>0</v>
      </c>
      <c r="I251" s="336">
        <v>591.91999999999996</v>
      </c>
      <c r="J251" s="338">
        <v>0</v>
      </c>
      <c r="K251" s="338">
        <v>0</v>
      </c>
      <c r="L251" s="339">
        <f t="shared" si="14"/>
        <v>591.91999999999996</v>
      </c>
      <c r="M251" t="s">
        <v>797</v>
      </c>
      <c r="N251" s="6"/>
    </row>
    <row r="252" spans="1:14" hidden="1" outlineLevel="1">
      <c r="A252" s="199" t="s">
        <v>906</v>
      </c>
      <c r="B252" s="150">
        <v>5</v>
      </c>
      <c r="C252" s="200">
        <v>2022</v>
      </c>
      <c r="D252" s="335">
        <v>0</v>
      </c>
      <c r="E252" s="336">
        <v>0</v>
      </c>
      <c r="F252" s="337">
        <v>0</v>
      </c>
      <c r="G252" s="336">
        <v>0</v>
      </c>
      <c r="H252" s="337">
        <v>77628</v>
      </c>
      <c r="I252" s="336">
        <v>10679.36</v>
      </c>
      <c r="J252" s="338">
        <v>0</v>
      </c>
      <c r="K252" s="338">
        <v>0</v>
      </c>
      <c r="L252" s="339">
        <f t="shared" si="14"/>
        <v>10679.36</v>
      </c>
      <c r="M252" t="s">
        <v>907</v>
      </c>
      <c r="N252" s="6"/>
    </row>
    <row r="253" spans="1:14" hidden="1" outlineLevel="1">
      <c r="A253" s="199" t="s">
        <v>1351</v>
      </c>
      <c r="B253" s="150">
        <v>1</v>
      </c>
      <c r="C253" s="200">
        <v>2021</v>
      </c>
      <c r="D253" s="335">
        <v>0</v>
      </c>
      <c r="E253" s="336">
        <v>0</v>
      </c>
      <c r="F253" s="337">
        <v>-9823</v>
      </c>
      <c r="G253" s="336">
        <v>-531.41999999999996</v>
      </c>
      <c r="H253" s="337">
        <v>0</v>
      </c>
      <c r="I253" s="336">
        <v>0</v>
      </c>
      <c r="J253" s="338">
        <v>0</v>
      </c>
      <c r="K253" s="338">
        <v>0</v>
      </c>
      <c r="L253" s="339">
        <f t="shared" si="14"/>
        <v>-531.41999999999996</v>
      </c>
      <c r="M253" t="s">
        <v>1352</v>
      </c>
      <c r="N253" s="6"/>
    </row>
    <row r="254" spans="1:14" hidden="1" outlineLevel="1">
      <c r="A254" s="199" t="s">
        <v>1351</v>
      </c>
      <c r="B254" s="150">
        <v>1</v>
      </c>
      <c r="C254" s="200">
        <v>2022</v>
      </c>
      <c r="D254" s="335">
        <v>0</v>
      </c>
      <c r="E254" s="336">
        <v>0</v>
      </c>
      <c r="F254" s="337">
        <v>-114837</v>
      </c>
      <c r="G254" s="336">
        <v>-6212.68</v>
      </c>
      <c r="H254" s="337">
        <v>0</v>
      </c>
      <c r="I254" s="336">
        <v>0</v>
      </c>
      <c r="J254" s="338">
        <v>0</v>
      </c>
      <c r="K254" s="338">
        <v>0</v>
      </c>
      <c r="L254" s="339">
        <f t="shared" si="14"/>
        <v>-6212.68</v>
      </c>
      <c r="M254" t="s">
        <v>1352</v>
      </c>
      <c r="N254" s="6"/>
    </row>
    <row r="255" spans="1:14" hidden="1" outlineLevel="1">
      <c r="A255" s="199" t="s">
        <v>832</v>
      </c>
      <c r="B255" s="150">
        <v>7</v>
      </c>
      <c r="C255" s="200">
        <v>2022</v>
      </c>
      <c r="D255" s="335">
        <v>0</v>
      </c>
      <c r="E255" s="336">
        <v>0</v>
      </c>
      <c r="F255" s="337">
        <v>0</v>
      </c>
      <c r="G255" s="336">
        <v>0</v>
      </c>
      <c r="H255" s="337">
        <v>0</v>
      </c>
      <c r="I255" s="336">
        <v>10898.44</v>
      </c>
      <c r="J255" s="338">
        <v>0</v>
      </c>
      <c r="K255" s="338">
        <v>0</v>
      </c>
      <c r="L255" s="339">
        <f t="shared" si="14"/>
        <v>10898.44</v>
      </c>
      <c r="M255" t="s">
        <v>833</v>
      </c>
      <c r="N255" s="6"/>
    </row>
    <row r="256" spans="1:14" hidden="1" outlineLevel="1">
      <c r="A256" s="199" t="s">
        <v>1117</v>
      </c>
      <c r="B256" s="150">
        <v>1</v>
      </c>
      <c r="C256" s="200">
        <v>2021</v>
      </c>
      <c r="D256" s="335">
        <v>-20503</v>
      </c>
      <c r="E256" s="336">
        <v>-1047.71</v>
      </c>
      <c r="F256" s="337">
        <v>0</v>
      </c>
      <c r="G256" s="336">
        <v>0</v>
      </c>
      <c r="H256" s="337">
        <v>0</v>
      </c>
      <c r="I256" s="336">
        <v>0</v>
      </c>
      <c r="J256" s="338">
        <v>0</v>
      </c>
      <c r="K256" s="338">
        <v>0</v>
      </c>
      <c r="L256" s="339">
        <f t="shared" si="14"/>
        <v>-1047.71</v>
      </c>
      <c r="M256" t="s">
        <v>1118</v>
      </c>
      <c r="N256" s="6"/>
    </row>
    <row r="257" spans="1:14" hidden="1" outlineLevel="1">
      <c r="A257" s="199" t="s">
        <v>1117</v>
      </c>
      <c r="B257" s="150">
        <v>7</v>
      </c>
      <c r="C257" s="200">
        <v>2021</v>
      </c>
      <c r="D257" s="335">
        <v>0</v>
      </c>
      <c r="E257" s="336">
        <v>0</v>
      </c>
      <c r="F257" s="337">
        <v>-382087</v>
      </c>
      <c r="G257" s="336">
        <v>-20670.91</v>
      </c>
      <c r="H257" s="337">
        <v>382087</v>
      </c>
      <c r="I257" s="336">
        <v>29842.52</v>
      </c>
      <c r="J257" s="338">
        <v>0</v>
      </c>
      <c r="K257" s="338">
        <v>0</v>
      </c>
      <c r="L257" s="339">
        <f t="shared" si="14"/>
        <v>9171.61</v>
      </c>
      <c r="M257" t="s">
        <v>1118</v>
      </c>
      <c r="N257" s="6"/>
    </row>
    <row r="258" spans="1:14" hidden="1" outlineLevel="1">
      <c r="A258" s="199" t="s">
        <v>1117</v>
      </c>
      <c r="B258" s="150">
        <v>1</v>
      </c>
      <c r="C258" s="200">
        <v>2022</v>
      </c>
      <c r="D258" s="335">
        <v>-93206</v>
      </c>
      <c r="E258" s="336">
        <v>-4762.83</v>
      </c>
      <c r="F258" s="337">
        <v>-1429</v>
      </c>
      <c r="G258" s="336">
        <v>-77.31</v>
      </c>
      <c r="H258" s="337">
        <v>-49350</v>
      </c>
      <c r="I258" s="336">
        <v>-3948</v>
      </c>
      <c r="J258" s="338">
        <v>0</v>
      </c>
      <c r="K258" s="338">
        <v>0</v>
      </c>
      <c r="L258" s="339">
        <f t="shared" si="14"/>
        <v>-8788.14</v>
      </c>
      <c r="M258" t="s">
        <v>1118</v>
      </c>
      <c r="N258" s="6"/>
    </row>
    <row r="259" spans="1:14" hidden="1" outlineLevel="1">
      <c r="A259" s="199" t="s">
        <v>1117</v>
      </c>
      <c r="B259" s="150">
        <v>7</v>
      </c>
      <c r="C259" s="200">
        <v>2022</v>
      </c>
      <c r="D259" s="335">
        <v>0</v>
      </c>
      <c r="E259" s="336">
        <v>0</v>
      </c>
      <c r="F259" s="337">
        <v>-368943</v>
      </c>
      <c r="G259" s="336">
        <v>-19959.82</v>
      </c>
      <c r="H259" s="337">
        <v>370367</v>
      </c>
      <c r="I259" s="336">
        <v>26086.12</v>
      </c>
      <c r="J259" s="338">
        <v>0</v>
      </c>
      <c r="K259" s="338">
        <v>0</v>
      </c>
      <c r="L259" s="339">
        <f t="shared" si="14"/>
        <v>6126.2999999999993</v>
      </c>
      <c r="M259" t="s">
        <v>1118</v>
      </c>
      <c r="N259" s="6"/>
    </row>
    <row r="260" spans="1:14" hidden="1" outlineLevel="1">
      <c r="A260" s="199" t="s">
        <v>1183</v>
      </c>
      <c r="B260" s="150">
        <v>7</v>
      </c>
      <c r="C260" s="200">
        <v>2021</v>
      </c>
      <c r="D260" s="335">
        <v>0</v>
      </c>
      <c r="E260" s="336">
        <v>0</v>
      </c>
      <c r="F260" s="337">
        <v>0</v>
      </c>
      <c r="G260" s="336">
        <v>0</v>
      </c>
      <c r="H260" s="337">
        <v>12271</v>
      </c>
      <c r="I260" s="336">
        <v>981.68</v>
      </c>
      <c r="J260" s="338">
        <v>-168.92</v>
      </c>
      <c r="K260" s="338">
        <v>0</v>
      </c>
      <c r="L260" s="339">
        <f t="shared" si="14"/>
        <v>812.76</v>
      </c>
      <c r="M260" t="s">
        <v>1184</v>
      </c>
      <c r="N260" s="6"/>
    </row>
    <row r="261" spans="1:14" hidden="1" outlineLevel="1">
      <c r="A261" s="199" t="s">
        <v>1183</v>
      </c>
      <c r="B261" s="150">
        <v>1</v>
      </c>
      <c r="C261" s="200">
        <v>2022</v>
      </c>
      <c r="D261" s="335">
        <v>0</v>
      </c>
      <c r="E261" s="336">
        <v>0</v>
      </c>
      <c r="F261" s="337">
        <v>-81708</v>
      </c>
      <c r="G261" s="336">
        <v>-4420.3999999999996</v>
      </c>
      <c r="H261" s="337">
        <v>0</v>
      </c>
      <c r="I261" s="336">
        <v>0</v>
      </c>
      <c r="J261" s="338">
        <v>0</v>
      </c>
      <c r="K261" s="338">
        <v>0</v>
      </c>
      <c r="L261" s="339">
        <f t="shared" si="14"/>
        <v>-4420.3999999999996</v>
      </c>
      <c r="M261" t="s">
        <v>1184</v>
      </c>
      <c r="N261" s="6"/>
    </row>
    <row r="262" spans="1:14" hidden="1" outlineLevel="1">
      <c r="A262" s="199" t="s">
        <v>1183</v>
      </c>
      <c r="B262" s="150">
        <v>7</v>
      </c>
      <c r="C262" s="200">
        <v>2022</v>
      </c>
      <c r="D262" s="335">
        <v>0</v>
      </c>
      <c r="E262" s="336">
        <v>0</v>
      </c>
      <c r="F262" s="337">
        <v>0</v>
      </c>
      <c r="G262" s="336">
        <v>0</v>
      </c>
      <c r="H262" s="337">
        <v>81708</v>
      </c>
      <c r="I262" s="336">
        <v>9189.44</v>
      </c>
      <c r="J262" s="338">
        <v>0</v>
      </c>
      <c r="K262" s="338">
        <v>0</v>
      </c>
      <c r="L262" s="339">
        <f t="shared" si="14"/>
        <v>9189.44</v>
      </c>
      <c r="M262" t="s">
        <v>1184</v>
      </c>
      <c r="N262" s="6"/>
    </row>
    <row r="263" spans="1:14" hidden="1" outlineLevel="1">
      <c r="A263" s="199" t="s">
        <v>1141</v>
      </c>
      <c r="B263" s="150">
        <v>5</v>
      </c>
      <c r="C263" s="200">
        <v>2021</v>
      </c>
      <c r="D263" s="335">
        <v>0</v>
      </c>
      <c r="E263" s="336">
        <v>0</v>
      </c>
      <c r="F263" s="337">
        <v>35520</v>
      </c>
      <c r="G263" s="336">
        <v>1921.63</v>
      </c>
      <c r="H263" s="337">
        <v>16670</v>
      </c>
      <c r="I263" s="336">
        <v>1239.68</v>
      </c>
      <c r="J263" s="338">
        <v>0</v>
      </c>
      <c r="K263" s="338">
        <v>0</v>
      </c>
      <c r="L263" s="339">
        <f t="shared" si="14"/>
        <v>3161.3100000000004</v>
      </c>
      <c r="M263" t="s">
        <v>1142</v>
      </c>
      <c r="N263" s="6"/>
    </row>
    <row r="264" spans="1:14" hidden="1" outlineLevel="1">
      <c r="A264" s="199" t="s">
        <v>1141</v>
      </c>
      <c r="B264" s="150">
        <v>5</v>
      </c>
      <c r="C264" s="200">
        <v>2022</v>
      </c>
      <c r="D264" s="335">
        <v>0</v>
      </c>
      <c r="E264" s="336">
        <v>0</v>
      </c>
      <c r="F264" s="337">
        <v>249976</v>
      </c>
      <c r="G264" s="336">
        <v>13523.7</v>
      </c>
      <c r="H264" s="337">
        <v>607032</v>
      </c>
      <c r="I264" s="336">
        <v>37062.120000000003</v>
      </c>
      <c r="J264" s="338">
        <v>-552.26</v>
      </c>
      <c r="K264" s="338">
        <v>0</v>
      </c>
      <c r="L264" s="339">
        <f t="shared" si="14"/>
        <v>50033.560000000005</v>
      </c>
      <c r="M264" t="s">
        <v>1142</v>
      </c>
      <c r="N264" s="6"/>
    </row>
    <row r="265" spans="1:14" hidden="1" outlineLevel="1">
      <c r="A265" s="199" t="s">
        <v>977</v>
      </c>
      <c r="B265" s="150">
        <v>1</v>
      </c>
      <c r="C265" s="200">
        <v>2020</v>
      </c>
      <c r="D265" s="335">
        <v>-121033</v>
      </c>
      <c r="E265" s="336">
        <v>-6184.78</v>
      </c>
      <c r="F265" s="337">
        <v>-120167</v>
      </c>
      <c r="G265" s="336">
        <v>-6501.03</v>
      </c>
      <c r="H265" s="337">
        <v>-80550</v>
      </c>
      <c r="I265" s="336">
        <v>-3730.08</v>
      </c>
      <c r="J265" s="338">
        <v>0</v>
      </c>
      <c r="K265" s="338">
        <v>0</v>
      </c>
      <c r="L265" s="339">
        <f t="shared" si="14"/>
        <v>-16415.89</v>
      </c>
      <c r="M265" t="s">
        <v>978</v>
      </c>
      <c r="N265" s="6"/>
    </row>
    <row r="266" spans="1:14" hidden="1" outlineLevel="1">
      <c r="A266" s="199" t="s">
        <v>977</v>
      </c>
      <c r="B266" s="150">
        <v>7</v>
      </c>
      <c r="C266" s="200">
        <v>2020</v>
      </c>
      <c r="D266" s="335">
        <v>0</v>
      </c>
      <c r="E266" s="336">
        <v>0</v>
      </c>
      <c r="F266" s="337">
        <v>347754</v>
      </c>
      <c r="G266" s="336">
        <v>18813.490000000002</v>
      </c>
      <c r="H266" s="337">
        <v>125657</v>
      </c>
      <c r="I266" s="336">
        <v>8957.52</v>
      </c>
      <c r="J266" s="338">
        <v>0</v>
      </c>
      <c r="K266" s="338">
        <v>0</v>
      </c>
      <c r="L266" s="339">
        <f t="shared" si="14"/>
        <v>27771.010000000002</v>
      </c>
      <c r="M266" t="s">
        <v>978</v>
      </c>
      <c r="N266" s="6"/>
    </row>
    <row r="267" spans="1:14" hidden="1" outlineLevel="1">
      <c r="A267" s="199" t="s">
        <v>977</v>
      </c>
      <c r="B267" s="150">
        <v>1</v>
      </c>
      <c r="C267" s="200">
        <v>2021</v>
      </c>
      <c r="D267" s="335">
        <v>0</v>
      </c>
      <c r="E267" s="336">
        <v>0</v>
      </c>
      <c r="F267" s="337">
        <v>-159680</v>
      </c>
      <c r="G267" s="336">
        <v>-8638.68</v>
      </c>
      <c r="H267" s="337">
        <v>-297831</v>
      </c>
      <c r="I267" s="336">
        <v>-17059.919999999998</v>
      </c>
      <c r="J267" s="338">
        <v>0</v>
      </c>
      <c r="K267" s="338">
        <v>0</v>
      </c>
      <c r="L267" s="339">
        <f t="shared" si="14"/>
        <v>-25698.6</v>
      </c>
      <c r="M267" t="s">
        <v>978</v>
      </c>
      <c r="N267" s="6"/>
    </row>
    <row r="268" spans="1:14" hidden="1" outlineLevel="1">
      <c r="A268" s="199" t="s">
        <v>977</v>
      </c>
      <c r="B268" s="150">
        <v>7</v>
      </c>
      <c r="C268" s="200">
        <v>2021</v>
      </c>
      <c r="D268" s="335">
        <v>0</v>
      </c>
      <c r="E268" s="336">
        <v>0</v>
      </c>
      <c r="F268" s="337">
        <v>0</v>
      </c>
      <c r="G268" s="336">
        <v>0</v>
      </c>
      <c r="H268" s="337">
        <v>47671</v>
      </c>
      <c r="I268" s="336">
        <v>5318.8</v>
      </c>
      <c r="J268" s="338">
        <v>0</v>
      </c>
      <c r="K268" s="338">
        <v>0</v>
      </c>
      <c r="L268" s="339">
        <f t="shared" si="14"/>
        <v>5318.8</v>
      </c>
      <c r="M268" t="s">
        <v>978</v>
      </c>
      <c r="N268" s="6"/>
    </row>
    <row r="269" spans="1:14" hidden="1" outlineLevel="1">
      <c r="A269" s="199" t="s">
        <v>977</v>
      </c>
      <c r="B269" s="150">
        <v>1</v>
      </c>
      <c r="C269" s="200">
        <v>2022</v>
      </c>
      <c r="D269" s="335">
        <v>0</v>
      </c>
      <c r="E269" s="336">
        <v>0</v>
      </c>
      <c r="F269" s="337">
        <v>-3627228</v>
      </c>
      <c r="G269" s="336">
        <v>-116457.65</v>
      </c>
      <c r="H269" s="337">
        <v>-1963941</v>
      </c>
      <c r="I269" s="336">
        <v>-102184.28</v>
      </c>
      <c r="J269" s="338">
        <v>0</v>
      </c>
      <c r="K269" s="338">
        <v>0</v>
      </c>
      <c r="L269" s="339">
        <f t="shared" si="14"/>
        <v>-218641.93</v>
      </c>
      <c r="M269" t="s">
        <v>978</v>
      </c>
      <c r="N269" s="6"/>
    </row>
    <row r="270" spans="1:14" hidden="1" outlineLevel="1">
      <c r="A270" s="199" t="s">
        <v>977</v>
      </c>
      <c r="B270" s="150">
        <v>7</v>
      </c>
      <c r="C270" s="200">
        <v>2022</v>
      </c>
      <c r="D270" s="335">
        <v>0</v>
      </c>
      <c r="E270" s="336">
        <v>0</v>
      </c>
      <c r="F270" s="337">
        <v>901</v>
      </c>
      <c r="G270" s="336">
        <v>48.74</v>
      </c>
      <c r="H270" s="337">
        <v>50037</v>
      </c>
      <c r="I270" s="336">
        <v>3753.48</v>
      </c>
      <c r="J270" s="338">
        <v>0</v>
      </c>
      <c r="K270" s="338">
        <v>0</v>
      </c>
      <c r="L270" s="339">
        <f t="shared" si="14"/>
        <v>3802.22</v>
      </c>
      <c r="M270" t="s">
        <v>978</v>
      </c>
      <c r="N270" s="6"/>
    </row>
    <row r="271" spans="1:14" hidden="1" outlineLevel="1">
      <c r="A271" s="199" t="s">
        <v>784</v>
      </c>
      <c r="B271" s="150">
        <v>7</v>
      </c>
      <c r="C271" s="200">
        <v>2022</v>
      </c>
      <c r="D271" s="335">
        <v>0</v>
      </c>
      <c r="E271" s="336">
        <v>0</v>
      </c>
      <c r="F271" s="337">
        <v>48740</v>
      </c>
      <c r="G271" s="336">
        <v>2636.83</v>
      </c>
      <c r="H271" s="337">
        <v>221712</v>
      </c>
      <c r="I271" s="336">
        <v>14744.21</v>
      </c>
      <c r="J271" s="338">
        <v>-2751.98</v>
      </c>
      <c r="K271" s="338">
        <v>0</v>
      </c>
      <c r="L271" s="339">
        <f t="shared" si="14"/>
        <v>14629.060000000001</v>
      </c>
      <c r="M271" t="s">
        <v>785</v>
      </c>
      <c r="N271" s="6"/>
    </row>
    <row r="272" spans="1:14" hidden="1" outlineLevel="1">
      <c r="A272" s="199" t="s">
        <v>999</v>
      </c>
      <c r="B272" s="150">
        <v>1</v>
      </c>
      <c r="C272" s="200">
        <v>2022</v>
      </c>
      <c r="D272" s="335">
        <v>0</v>
      </c>
      <c r="E272" s="336">
        <v>0</v>
      </c>
      <c r="F272" s="337">
        <v>0</v>
      </c>
      <c r="G272" s="336">
        <v>0</v>
      </c>
      <c r="H272" s="337">
        <v>-5177251</v>
      </c>
      <c r="I272" s="336">
        <v>-258900.07</v>
      </c>
      <c r="J272" s="338">
        <v>0</v>
      </c>
      <c r="K272" s="338">
        <v>0</v>
      </c>
      <c r="L272" s="339">
        <f t="shared" si="14"/>
        <v>-258900.07</v>
      </c>
      <c r="M272" t="s">
        <v>1000</v>
      </c>
      <c r="N272" s="6"/>
    </row>
    <row r="273" spans="1:14" hidden="1" outlineLevel="1">
      <c r="A273" s="199" t="s">
        <v>1019</v>
      </c>
      <c r="B273" s="150">
        <v>1</v>
      </c>
      <c r="C273" s="200">
        <v>2022</v>
      </c>
      <c r="D273" s="335">
        <v>0</v>
      </c>
      <c r="E273" s="336">
        <v>0</v>
      </c>
      <c r="F273" s="337">
        <v>-10624</v>
      </c>
      <c r="G273" s="336">
        <v>-574.76</v>
      </c>
      <c r="H273" s="337">
        <v>0</v>
      </c>
      <c r="I273" s="336">
        <v>0</v>
      </c>
      <c r="J273" s="338">
        <v>0</v>
      </c>
      <c r="K273" s="338">
        <v>0</v>
      </c>
      <c r="L273" s="339">
        <f t="shared" si="14"/>
        <v>-574.76</v>
      </c>
      <c r="M273" t="s">
        <v>1020</v>
      </c>
      <c r="N273" s="6"/>
    </row>
    <row r="274" spans="1:14" hidden="1" outlineLevel="1">
      <c r="A274" s="199" t="s">
        <v>1259</v>
      </c>
      <c r="B274" s="150">
        <v>7</v>
      </c>
      <c r="C274" s="200">
        <v>2022</v>
      </c>
      <c r="D274" s="335">
        <v>0</v>
      </c>
      <c r="E274" s="336">
        <v>0</v>
      </c>
      <c r="F274" s="337">
        <v>0</v>
      </c>
      <c r="G274" s="336">
        <v>0</v>
      </c>
      <c r="H274" s="337">
        <v>145231</v>
      </c>
      <c r="I274" s="336">
        <v>18734.400000000001</v>
      </c>
      <c r="J274" s="338">
        <v>0</v>
      </c>
      <c r="K274" s="338">
        <v>0</v>
      </c>
      <c r="L274" s="339">
        <f t="shared" si="14"/>
        <v>18734.400000000001</v>
      </c>
      <c r="M274" t="s">
        <v>1260</v>
      </c>
      <c r="N274" s="6"/>
    </row>
    <row r="275" spans="1:14" hidden="1" outlineLevel="1">
      <c r="A275" s="199" t="s">
        <v>780</v>
      </c>
      <c r="B275" s="150">
        <v>7</v>
      </c>
      <c r="C275" s="200">
        <v>2019</v>
      </c>
      <c r="D275" s="335">
        <v>0</v>
      </c>
      <c r="E275" s="336">
        <v>0</v>
      </c>
      <c r="F275" s="337">
        <v>0</v>
      </c>
      <c r="G275" s="336">
        <v>0</v>
      </c>
      <c r="H275" s="337">
        <v>35079</v>
      </c>
      <c r="I275" s="336">
        <v>1030.8699999999999</v>
      </c>
      <c r="J275" s="338">
        <v>0</v>
      </c>
      <c r="K275" s="338">
        <v>0</v>
      </c>
      <c r="L275" s="339">
        <f t="shared" si="14"/>
        <v>1030.8699999999999</v>
      </c>
      <c r="M275" t="s">
        <v>781</v>
      </c>
      <c r="N275" s="6"/>
    </row>
    <row r="276" spans="1:14" hidden="1" outlineLevel="1">
      <c r="A276" s="199" t="s">
        <v>780</v>
      </c>
      <c r="B276" s="150">
        <v>7</v>
      </c>
      <c r="C276" s="200">
        <v>2020</v>
      </c>
      <c r="D276" s="335">
        <v>0</v>
      </c>
      <c r="E276" s="336">
        <v>0</v>
      </c>
      <c r="F276" s="337">
        <v>0</v>
      </c>
      <c r="G276" s="336">
        <v>0</v>
      </c>
      <c r="H276" s="337">
        <v>501234</v>
      </c>
      <c r="I276" s="336">
        <v>17688.740000000002</v>
      </c>
      <c r="J276" s="338">
        <v>0</v>
      </c>
      <c r="K276" s="338">
        <v>0</v>
      </c>
      <c r="L276" s="339">
        <f t="shared" si="14"/>
        <v>17688.740000000002</v>
      </c>
      <c r="M276" t="s">
        <v>781</v>
      </c>
      <c r="N276" s="6"/>
    </row>
    <row r="277" spans="1:14" hidden="1" outlineLevel="1">
      <c r="A277" s="199" t="s">
        <v>780</v>
      </c>
      <c r="B277" s="150">
        <v>7</v>
      </c>
      <c r="C277" s="200">
        <v>2021</v>
      </c>
      <c r="D277" s="335">
        <v>0</v>
      </c>
      <c r="E277" s="336">
        <v>0</v>
      </c>
      <c r="F277" s="337">
        <v>17793</v>
      </c>
      <c r="G277" s="336">
        <v>962.58</v>
      </c>
      <c r="H277" s="337">
        <v>1001862</v>
      </c>
      <c r="I277" s="336">
        <v>72313.8</v>
      </c>
      <c r="J277" s="338">
        <v>-3539.29</v>
      </c>
      <c r="K277" s="338">
        <v>0</v>
      </c>
      <c r="L277" s="339">
        <f t="shared" ref="L277:L308" si="15">E277+G277+I277+J277+K277</f>
        <v>69737.090000000011</v>
      </c>
      <c r="M277" t="s">
        <v>781</v>
      </c>
      <c r="N277" s="6"/>
    </row>
    <row r="278" spans="1:14" hidden="1" outlineLevel="1">
      <c r="A278" s="199" t="s">
        <v>780</v>
      </c>
      <c r="B278" s="150">
        <v>7</v>
      </c>
      <c r="C278" s="200">
        <v>2022</v>
      </c>
      <c r="D278" s="335">
        <v>0</v>
      </c>
      <c r="E278" s="336">
        <v>0</v>
      </c>
      <c r="F278" s="337">
        <v>983086</v>
      </c>
      <c r="G278" s="336">
        <v>47748.93</v>
      </c>
      <c r="H278" s="337">
        <v>4357802</v>
      </c>
      <c r="I278" s="336">
        <v>378436.34</v>
      </c>
      <c r="J278" s="338">
        <v>-3859.45</v>
      </c>
      <c r="K278" s="338">
        <v>0</v>
      </c>
      <c r="L278" s="339">
        <f t="shared" si="15"/>
        <v>422325.82</v>
      </c>
      <c r="M278" t="s">
        <v>781</v>
      </c>
      <c r="N278" s="6"/>
    </row>
    <row r="279" spans="1:14" hidden="1" outlineLevel="1">
      <c r="A279" s="199" t="s">
        <v>1145</v>
      </c>
      <c r="B279" s="150">
        <v>7</v>
      </c>
      <c r="C279" s="200">
        <v>2022</v>
      </c>
      <c r="D279" s="335">
        <v>0</v>
      </c>
      <c r="E279" s="336">
        <v>0</v>
      </c>
      <c r="F279" s="337">
        <v>0</v>
      </c>
      <c r="G279" s="336">
        <v>0</v>
      </c>
      <c r="H279" s="337">
        <v>9720</v>
      </c>
      <c r="I279" s="336">
        <v>724.06</v>
      </c>
      <c r="J279" s="338">
        <v>0</v>
      </c>
      <c r="K279" s="338">
        <v>0</v>
      </c>
      <c r="L279" s="339">
        <f t="shared" si="15"/>
        <v>724.06</v>
      </c>
      <c r="M279" t="s">
        <v>1146</v>
      </c>
      <c r="N279" s="6"/>
    </row>
    <row r="280" spans="1:14" hidden="1" outlineLevel="1">
      <c r="A280" s="199" t="s">
        <v>794</v>
      </c>
      <c r="B280" s="150">
        <v>7</v>
      </c>
      <c r="C280" s="200">
        <v>2021</v>
      </c>
      <c r="D280" s="335">
        <v>0</v>
      </c>
      <c r="E280" s="336">
        <v>0</v>
      </c>
      <c r="F280" s="337">
        <v>0</v>
      </c>
      <c r="G280" s="336">
        <v>0</v>
      </c>
      <c r="H280" s="337">
        <v>6179</v>
      </c>
      <c r="I280" s="336">
        <v>589.67999999999995</v>
      </c>
      <c r="J280" s="338">
        <v>0</v>
      </c>
      <c r="K280" s="338">
        <v>0</v>
      </c>
      <c r="L280" s="339">
        <f t="shared" si="15"/>
        <v>589.67999999999995</v>
      </c>
      <c r="M280" t="s">
        <v>795</v>
      </c>
      <c r="N280" s="6"/>
    </row>
    <row r="281" spans="1:14" hidden="1" outlineLevel="1">
      <c r="A281" s="199" t="s">
        <v>1099</v>
      </c>
      <c r="B281" s="150">
        <v>7</v>
      </c>
      <c r="C281" s="200">
        <v>2020</v>
      </c>
      <c r="D281" s="335">
        <v>0</v>
      </c>
      <c r="E281" s="336">
        <v>0</v>
      </c>
      <c r="F281" s="337">
        <v>0</v>
      </c>
      <c r="G281" s="336">
        <v>0</v>
      </c>
      <c r="H281" s="337">
        <v>18061</v>
      </c>
      <c r="I281" s="336">
        <v>1801.28</v>
      </c>
      <c r="J281" s="338">
        <v>0</v>
      </c>
      <c r="K281" s="338">
        <v>0</v>
      </c>
      <c r="L281" s="339">
        <f t="shared" si="15"/>
        <v>1801.28</v>
      </c>
      <c r="M281" t="s">
        <v>1100</v>
      </c>
      <c r="N281" s="6"/>
    </row>
    <row r="282" spans="1:14" hidden="1" outlineLevel="1">
      <c r="A282" s="199" t="s">
        <v>1099</v>
      </c>
      <c r="B282" s="150">
        <v>7</v>
      </c>
      <c r="C282" s="200">
        <v>2021</v>
      </c>
      <c r="D282" s="335">
        <v>0</v>
      </c>
      <c r="E282" s="336">
        <v>0</v>
      </c>
      <c r="F282" s="337">
        <v>0</v>
      </c>
      <c r="G282" s="336">
        <v>0</v>
      </c>
      <c r="H282" s="337">
        <v>112696</v>
      </c>
      <c r="I282" s="336">
        <v>11067.6</v>
      </c>
      <c r="J282" s="338">
        <v>0</v>
      </c>
      <c r="K282" s="338">
        <v>0</v>
      </c>
      <c r="L282" s="339">
        <f t="shared" si="15"/>
        <v>11067.6</v>
      </c>
      <c r="M282" t="s">
        <v>1100</v>
      </c>
      <c r="N282" s="6"/>
    </row>
    <row r="283" spans="1:14" hidden="1" outlineLevel="1">
      <c r="A283" s="199" t="s">
        <v>1227</v>
      </c>
      <c r="B283" s="150">
        <v>7</v>
      </c>
      <c r="C283" s="200">
        <v>2021</v>
      </c>
      <c r="D283" s="335">
        <v>0</v>
      </c>
      <c r="E283" s="336">
        <v>0</v>
      </c>
      <c r="F283" s="337">
        <v>0</v>
      </c>
      <c r="G283" s="336">
        <v>0</v>
      </c>
      <c r="H283" s="337">
        <v>43847</v>
      </c>
      <c r="I283" s="336">
        <v>1857.88</v>
      </c>
      <c r="J283" s="338">
        <v>0</v>
      </c>
      <c r="K283" s="338">
        <v>0</v>
      </c>
      <c r="L283" s="339">
        <f t="shared" si="15"/>
        <v>1857.88</v>
      </c>
      <c r="M283" t="s">
        <v>1228</v>
      </c>
      <c r="N283" s="6"/>
    </row>
    <row r="284" spans="1:14" hidden="1" outlineLevel="1">
      <c r="A284" s="199" t="s">
        <v>1227</v>
      </c>
      <c r="B284" s="150">
        <v>1</v>
      </c>
      <c r="C284" s="200">
        <v>2022</v>
      </c>
      <c r="D284" s="335">
        <v>0</v>
      </c>
      <c r="E284" s="336">
        <v>0</v>
      </c>
      <c r="F284" s="337">
        <v>0</v>
      </c>
      <c r="G284" s="336">
        <v>0</v>
      </c>
      <c r="H284" s="337">
        <v>-87410</v>
      </c>
      <c r="I284" s="336">
        <v>-3496.4</v>
      </c>
      <c r="J284" s="338">
        <v>0</v>
      </c>
      <c r="K284" s="338">
        <v>0</v>
      </c>
      <c r="L284" s="339">
        <f t="shared" si="15"/>
        <v>-3496.4</v>
      </c>
      <c r="M284" t="s">
        <v>1228</v>
      </c>
      <c r="N284" s="6"/>
    </row>
    <row r="285" spans="1:14" hidden="1" outlineLevel="1">
      <c r="A285" s="199" t="s">
        <v>1119</v>
      </c>
      <c r="B285" s="150">
        <v>7</v>
      </c>
      <c r="C285" s="200">
        <v>2021</v>
      </c>
      <c r="D285" s="335">
        <v>-7338000</v>
      </c>
      <c r="E285" s="336">
        <v>-159778.9</v>
      </c>
      <c r="F285" s="337">
        <v>7338000</v>
      </c>
      <c r="G285" s="336">
        <v>193871.9</v>
      </c>
      <c r="H285" s="337">
        <v>0</v>
      </c>
      <c r="I285" s="336">
        <v>0</v>
      </c>
      <c r="J285" s="338">
        <v>0</v>
      </c>
      <c r="K285" s="338">
        <v>0</v>
      </c>
      <c r="L285" s="339">
        <f t="shared" si="15"/>
        <v>34093</v>
      </c>
      <c r="M285" t="s">
        <v>1120</v>
      </c>
      <c r="N285" s="6"/>
    </row>
    <row r="286" spans="1:14" hidden="1" outlineLevel="1">
      <c r="A286" s="199" t="s">
        <v>1161</v>
      </c>
      <c r="B286" s="150">
        <v>7</v>
      </c>
      <c r="C286" s="200">
        <v>2022</v>
      </c>
      <c r="D286" s="335">
        <v>0</v>
      </c>
      <c r="E286" s="336">
        <v>0</v>
      </c>
      <c r="F286" s="337">
        <v>10868</v>
      </c>
      <c r="G286" s="336">
        <v>587.96</v>
      </c>
      <c r="H286" s="337">
        <v>0</v>
      </c>
      <c r="I286" s="336">
        <v>0</v>
      </c>
      <c r="J286" s="338">
        <v>0</v>
      </c>
      <c r="K286" s="338">
        <v>0</v>
      </c>
      <c r="L286" s="339">
        <f t="shared" si="15"/>
        <v>587.96</v>
      </c>
      <c r="M286" t="s">
        <v>1162</v>
      </c>
      <c r="N286" s="6"/>
    </row>
    <row r="287" spans="1:14" hidden="1" outlineLevel="1">
      <c r="A287" s="199" t="s">
        <v>1029</v>
      </c>
      <c r="B287" s="150">
        <v>7</v>
      </c>
      <c r="C287" s="200">
        <v>2022</v>
      </c>
      <c r="D287" s="335">
        <v>0</v>
      </c>
      <c r="E287" s="336">
        <v>0</v>
      </c>
      <c r="F287" s="337">
        <v>0</v>
      </c>
      <c r="G287" s="336">
        <v>0</v>
      </c>
      <c r="H287" s="337">
        <v>3167589</v>
      </c>
      <c r="I287" s="336">
        <v>0.11</v>
      </c>
      <c r="J287" s="338">
        <v>0</v>
      </c>
      <c r="K287" s="338">
        <v>0</v>
      </c>
      <c r="L287" s="339">
        <f t="shared" si="15"/>
        <v>0.11</v>
      </c>
      <c r="M287" t="s">
        <v>1030</v>
      </c>
      <c r="N287" s="6"/>
    </row>
    <row r="288" spans="1:14" hidden="1" outlineLevel="1">
      <c r="A288" s="199" t="s">
        <v>786</v>
      </c>
      <c r="B288" s="150">
        <v>1</v>
      </c>
      <c r="C288" s="200">
        <v>2021</v>
      </c>
      <c r="D288" s="335">
        <v>0</v>
      </c>
      <c r="E288" s="336">
        <v>0</v>
      </c>
      <c r="F288" s="337">
        <v>0</v>
      </c>
      <c r="G288" s="336">
        <v>0</v>
      </c>
      <c r="H288" s="337">
        <v>-8488</v>
      </c>
      <c r="I288" s="336">
        <v>-679.04</v>
      </c>
      <c r="J288" s="338">
        <v>0</v>
      </c>
      <c r="K288" s="338">
        <v>0</v>
      </c>
      <c r="L288" s="339">
        <f t="shared" si="15"/>
        <v>-679.04</v>
      </c>
      <c r="M288" t="s">
        <v>787</v>
      </c>
      <c r="N288" s="6"/>
    </row>
    <row r="289" spans="1:14" hidden="1" outlineLevel="1">
      <c r="A289" s="199" t="s">
        <v>786</v>
      </c>
      <c r="B289" s="150">
        <v>1</v>
      </c>
      <c r="C289" s="200">
        <v>2022</v>
      </c>
      <c r="D289" s="335">
        <v>0</v>
      </c>
      <c r="E289" s="336">
        <v>0</v>
      </c>
      <c r="F289" s="337">
        <v>0</v>
      </c>
      <c r="G289" s="336">
        <v>0</v>
      </c>
      <c r="H289" s="337">
        <v>-43622</v>
      </c>
      <c r="I289" s="336">
        <v>-3489.76</v>
      </c>
      <c r="J289" s="338">
        <v>0</v>
      </c>
      <c r="K289" s="338">
        <v>0</v>
      </c>
      <c r="L289" s="339">
        <f t="shared" si="15"/>
        <v>-3489.76</v>
      </c>
      <c r="M289" t="s">
        <v>787</v>
      </c>
      <c r="N289" s="6"/>
    </row>
    <row r="290" spans="1:14" hidden="1" outlineLevel="1">
      <c r="A290" s="199" t="s">
        <v>1051</v>
      </c>
      <c r="B290" s="150">
        <v>7</v>
      </c>
      <c r="C290" s="200">
        <v>2021</v>
      </c>
      <c r="D290" s="335">
        <v>0</v>
      </c>
      <c r="E290" s="336">
        <v>0</v>
      </c>
      <c r="F290" s="337">
        <v>0</v>
      </c>
      <c r="G290" s="336">
        <v>0</v>
      </c>
      <c r="H290" s="337">
        <v>357776</v>
      </c>
      <c r="I290" s="336">
        <v>13403.25</v>
      </c>
      <c r="J290" s="338">
        <v>0</v>
      </c>
      <c r="K290" s="338">
        <v>0</v>
      </c>
      <c r="L290" s="339">
        <f t="shared" si="15"/>
        <v>13403.25</v>
      </c>
      <c r="M290" t="s">
        <v>1052</v>
      </c>
      <c r="N290" s="6"/>
    </row>
    <row r="291" spans="1:14" hidden="1" outlineLevel="1">
      <c r="A291" s="199" t="s">
        <v>924</v>
      </c>
      <c r="B291" s="150">
        <v>1</v>
      </c>
      <c r="C291" s="200">
        <v>2020</v>
      </c>
      <c r="D291" s="335">
        <v>-48537</v>
      </c>
      <c r="E291" s="336">
        <v>-2480.21</v>
      </c>
      <c r="F291" s="337">
        <v>0</v>
      </c>
      <c r="G291" s="336">
        <v>0</v>
      </c>
      <c r="H291" s="337">
        <v>0</v>
      </c>
      <c r="I291" s="336">
        <v>0</v>
      </c>
      <c r="J291" s="338">
        <v>0</v>
      </c>
      <c r="K291" s="338">
        <v>0</v>
      </c>
      <c r="L291" s="339">
        <f t="shared" si="15"/>
        <v>-2480.21</v>
      </c>
      <c r="M291" t="s">
        <v>925</v>
      </c>
      <c r="N291" s="6"/>
    </row>
    <row r="292" spans="1:14" hidden="1" outlineLevel="1">
      <c r="A292" s="199" t="s">
        <v>924</v>
      </c>
      <c r="B292" s="150">
        <v>1</v>
      </c>
      <c r="C292" s="200">
        <v>2021</v>
      </c>
      <c r="D292" s="335">
        <v>-52517</v>
      </c>
      <c r="E292" s="336">
        <v>-2683.64</v>
      </c>
      <c r="F292" s="337">
        <v>0</v>
      </c>
      <c r="G292" s="336">
        <v>0</v>
      </c>
      <c r="H292" s="337">
        <v>0</v>
      </c>
      <c r="I292" s="336">
        <v>0</v>
      </c>
      <c r="J292" s="338">
        <v>0</v>
      </c>
      <c r="K292" s="338">
        <v>0</v>
      </c>
      <c r="L292" s="339">
        <f t="shared" si="15"/>
        <v>-2683.64</v>
      </c>
      <c r="M292" t="s">
        <v>925</v>
      </c>
      <c r="N292" s="6"/>
    </row>
    <row r="293" spans="1:14" hidden="1" outlineLevel="1">
      <c r="A293" s="199" t="s">
        <v>924</v>
      </c>
      <c r="B293" s="150">
        <v>1</v>
      </c>
      <c r="C293" s="200">
        <v>2022</v>
      </c>
      <c r="D293" s="335">
        <v>-52199</v>
      </c>
      <c r="E293" s="336">
        <v>-2667.37</v>
      </c>
      <c r="F293" s="337">
        <v>0</v>
      </c>
      <c r="G293" s="336">
        <v>0</v>
      </c>
      <c r="H293" s="337">
        <v>0</v>
      </c>
      <c r="I293" s="336">
        <v>0</v>
      </c>
      <c r="J293" s="338">
        <v>0</v>
      </c>
      <c r="K293" s="338">
        <v>0</v>
      </c>
      <c r="L293" s="339">
        <f t="shared" si="15"/>
        <v>-2667.37</v>
      </c>
      <c r="M293" t="s">
        <v>925</v>
      </c>
      <c r="N293" s="6"/>
    </row>
    <row r="294" spans="1:14" hidden="1" outlineLevel="1">
      <c r="A294" s="199" t="s">
        <v>884</v>
      </c>
      <c r="B294" s="150">
        <v>1</v>
      </c>
      <c r="C294" s="200">
        <v>2022</v>
      </c>
      <c r="D294" s="335">
        <v>0</v>
      </c>
      <c r="E294" s="336">
        <v>0</v>
      </c>
      <c r="F294" s="337">
        <v>0</v>
      </c>
      <c r="G294" s="336">
        <v>0</v>
      </c>
      <c r="H294" s="337">
        <v>-193499</v>
      </c>
      <c r="I294" s="336">
        <v>-15479.92</v>
      </c>
      <c r="J294" s="338">
        <v>1715.66</v>
      </c>
      <c r="K294" s="338">
        <v>0</v>
      </c>
      <c r="L294" s="339">
        <f t="shared" si="15"/>
        <v>-13764.26</v>
      </c>
      <c r="M294" t="s">
        <v>885</v>
      </c>
      <c r="N294" s="6"/>
    </row>
    <row r="295" spans="1:14" hidden="1" outlineLevel="1">
      <c r="A295" s="199" t="s">
        <v>1355</v>
      </c>
      <c r="B295" s="150">
        <v>1</v>
      </c>
      <c r="C295" s="200">
        <v>2020</v>
      </c>
      <c r="D295" s="335">
        <v>0</v>
      </c>
      <c r="E295" s="336">
        <v>0</v>
      </c>
      <c r="F295" s="337">
        <v>0</v>
      </c>
      <c r="G295" s="336">
        <v>0</v>
      </c>
      <c r="H295" s="337">
        <v>-23924</v>
      </c>
      <c r="I295" s="336">
        <v>-2488.96</v>
      </c>
      <c r="J295" s="338">
        <v>0</v>
      </c>
      <c r="K295" s="338">
        <v>0</v>
      </c>
      <c r="L295" s="339">
        <f t="shared" si="15"/>
        <v>-2488.96</v>
      </c>
      <c r="M295" t="s">
        <v>1356</v>
      </c>
      <c r="N295" s="6"/>
    </row>
    <row r="296" spans="1:14" hidden="1" outlineLevel="1">
      <c r="A296" s="199" t="s">
        <v>1355</v>
      </c>
      <c r="B296" s="150">
        <v>5</v>
      </c>
      <c r="C296" s="200">
        <v>2020</v>
      </c>
      <c r="D296" s="335">
        <v>0</v>
      </c>
      <c r="E296" s="336">
        <v>0</v>
      </c>
      <c r="F296" s="337">
        <v>5592</v>
      </c>
      <c r="G296" s="336">
        <v>302.52999999999997</v>
      </c>
      <c r="H296" s="337">
        <v>135008</v>
      </c>
      <c r="I296" s="336">
        <v>14894.4</v>
      </c>
      <c r="J296" s="338">
        <v>0</v>
      </c>
      <c r="K296" s="338">
        <v>0</v>
      </c>
      <c r="L296" s="339">
        <f t="shared" si="15"/>
        <v>15196.93</v>
      </c>
      <c r="M296" t="s">
        <v>1356</v>
      </c>
      <c r="N296" s="6"/>
    </row>
    <row r="297" spans="1:14" hidden="1" outlineLevel="1">
      <c r="A297" s="199" t="s">
        <v>1355</v>
      </c>
      <c r="B297" s="150">
        <v>1</v>
      </c>
      <c r="C297" s="200">
        <v>2021</v>
      </c>
      <c r="D297" s="335">
        <v>0</v>
      </c>
      <c r="E297" s="336">
        <v>0</v>
      </c>
      <c r="F297" s="337">
        <v>0</v>
      </c>
      <c r="G297" s="336">
        <v>0</v>
      </c>
      <c r="H297" s="337">
        <v>-8212</v>
      </c>
      <c r="I297" s="336">
        <v>-4890.6400000000003</v>
      </c>
      <c r="J297" s="338">
        <v>0</v>
      </c>
      <c r="K297" s="338">
        <v>0</v>
      </c>
      <c r="L297" s="339">
        <f t="shared" si="15"/>
        <v>-4890.6400000000003</v>
      </c>
      <c r="M297" t="s">
        <v>1356</v>
      </c>
      <c r="N297" s="6"/>
    </row>
    <row r="298" spans="1:14" hidden="1" outlineLevel="1">
      <c r="A298" s="199" t="s">
        <v>1355</v>
      </c>
      <c r="B298" s="150">
        <v>5</v>
      </c>
      <c r="C298" s="200">
        <v>2021</v>
      </c>
      <c r="D298" s="335">
        <v>0</v>
      </c>
      <c r="E298" s="336">
        <v>0</v>
      </c>
      <c r="F298" s="337">
        <v>30740</v>
      </c>
      <c r="G298" s="336">
        <v>1663.03</v>
      </c>
      <c r="H298" s="337">
        <v>291210</v>
      </c>
      <c r="I298" s="336">
        <v>15018.79</v>
      </c>
      <c r="J298" s="338">
        <v>0</v>
      </c>
      <c r="K298" s="338">
        <v>0</v>
      </c>
      <c r="L298" s="339">
        <f t="shared" si="15"/>
        <v>16681.82</v>
      </c>
      <c r="M298" t="s">
        <v>1356</v>
      </c>
      <c r="N298" s="6"/>
    </row>
    <row r="299" spans="1:14" hidden="1" outlineLevel="1">
      <c r="A299" s="199" t="s">
        <v>1355</v>
      </c>
      <c r="B299" s="150">
        <v>1</v>
      </c>
      <c r="C299" s="200">
        <v>2022</v>
      </c>
      <c r="D299" s="335">
        <v>0</v>
      </c>
      <c r="E299" s="336">
        <v>0</v>
      </c>
      <c r="F299" s="337">
        <v>-52</v>
      </c>
      <c r="G299" s="336">
        <v>-2.81</v>
      </c>
      <c r="H299" s="337">
        <v>0</v>
      </c>
      <c r="I299" s="336">
        <v>-733.6</v>
      </c>
      <c r="J299" s="338">
        <v>0</v>
      </c>
      <c r="K299" s="338">
        <v>0</v>
      </c>
      <c r="L299" s="339">
        <f t="shared" si="15"/>
        <v>-736.41</v>
      </c>
      <c r="M299" t="s">
        <v>1356</v>
      </c>
      <c r="N299" s="6"/>
    </row>
    <row r="300" spans="1:14" hidden="1" outlineLevel="1">
      <c r="A300" s="199" t="s">
        <v>1355</v>
      </c>
      <c r="B300" s="150">
        <v>5</v>
      </c>
      <c r="C300" s="200">
        <v>2022</v>
      </c>
      <c r="D300" s="335">
        <v>2834</v>
      </c>
      <c r="E300" s="336">
        <v>144.82</v>
      </c>
      <c r="F300" s="337">
        <v>2613990</v>
      </c>
      <c r="G300" s="336">
        <v>93504.71</v>
      </c>
      <c r="H300" s="337">
        <v>876407</v>
      </c>
      <c r="I300" s="336">
        <v>74639.320000000007</v>
      </c>
      <c r="J300" s="338">
        <v>0</v>
      </c>
      <c r="K300" s="338">
        <v>0</v>
      </c>
      <c r="L300" s="339">
        <f t="shared" si="15"/>
        <v>168288.85000000003</v>
      </c>
      <c r="M300" t="s">
        <v>1356</v>
      </c>
      <c r="N300" s="6"/>
    </row>
    <row r="301" spans="1:14" hidden="1" outlineLevel="1">
      <c r="A301" s="199" t="s">
        <v>1319</v>
      </c>
      <c r="B301" s="150">
        <v>1</v>
      </c>
      <c r="C301" s="200">
        <v>2020</v>
      </c>
      <c r="D301" s="335">
        <v>0</v>
      </c>
      <c r="E301" s="336">
        <v>0</v>
      </c>
      <c r="F301" s="337">
        <v>-32549</v>
      </c>
      <c r="G301" s="336">
        <v>-1760.9</v>
      </c>
      <c r="H301" s="337">
        <v>-6276</v>
      </c>
      <c r="I301" s="336">
        <v>-199.04</v>
      </c>
      <c r="J301" s="338">
        <v>0</v>
      </c>
      <c r="K301" s="338">
        <v>0</v>
      </c>
      <c r="L301" s="339">
        <f t="shared" si="15"/>
        <v>-1959.94</v>
      </c>
      <c r="M301" t="s">
        <v>1320</v>
      </c>
      <c r="N301" s="6"/>
    </row>
    <row r="302" spans="1:14" hidden="1" outlineLevel="1">
      <c r="A302" s="199" t="s">
        <v>1319</v>
      </c>
      <c r="B302" s="150">
        <v>7</v>
      </c>
      <c r="C302" s="200">
        <v>2020</v>
      </c>
      <c r="D302" s="335">
        <v>60392</v>
      </c>
      <c r="E302" s="336">
        <v>3086.03</v>
      </c>
      <c r="F302" s="337">
        <v>674641</v>
      </c>
      <c r="G302" s="336">
        <v>36498.080000000002</v>
      </c>
      <c r="H302" s="337">
        <v>561919</v>
      </c>
      <c r="I302" s="336">
        <v>36548.199999999997</v>
      </c>
      <c r="J302" s="338">
        <v>0</v>
      </c>
      <c r="K302" s="338">
        <v>0</v>
      </c>
      <c r="L302" s="339">
        <f t="shared" si="15"/>
        <v>76132.31</v>
      </c>
      <c r="M302" t="s">
        <v>1320</v>
      </c>
      <c r="N302" s="6"/>
    </row>
    <row r="303" spans="1:14" hidden="1" outlineLevel="1">
      <c r="A303" s="199" t="s">
        <v>1319</v>
      </c>
      <c r="B303" s="150">
        <v>1</v>
      </c>
      <c r="C303" s="200">
        <v>2021</v>
      </c>
      <c r="D303" s="335">
        <v>-47945</v>
      </c>
      <c r="E303" s="336">
        <v>-2449.9899999999998</v>
      </c>
      <c r="F303" s="337">
        <v>-31022</v>
      </c>
      <c r="G303" s="336">
        <v>-1678.29</v>
      </c>
      <c r="H303" s="337">
        <v>-17827</v>
      </c>
      <c r="I303" s="336">
        <v>-4320.3900000000003</v>
      </c>
      <c r="J303" s="338">
        <v>0</v>
      </c>
      <c r="K303" s="338">
        <v>0</v>
      </c>
      <c r="L303" s="339">
        <f t="shared" si="15"/>
        <v>-8448.67</v>
      </c>
      <c r="M303" t="s">
        <v>1320</v>
      </c>
      <c r="N303" s="6"/>
    </row>
    <row r="304" spans="1:14" hidden="1" outlineLevel="1">
      <c r="A304" s="199" t="s">
        <v>1319</v>
      </c>
      <c r="B304" s="150">
        <v>7</v>
      </c>
      <c r="C304" s="200">
        <v>2021</v>
      </c>
      <c r="D304" s="335">
        <v>16583</v>
      </c>
      <c r="E304" s="336">
        <v>847.39</v>
      </c>
      <c r="F304" s="337">
        <v>828496</v>
      </c>
      <c r="G304" s="336">
        <v>44821.62</v>
      </c>
      <c r="H304" s="337">
        <v>833988</v>
      </c>
      <c r="I304" s="336">
        <v>62636.12</v>
      </c>
      <c r="J304" s="338">
        <v>-149.31</v>
      </c>
      <c r="K304" s="338">
        <v>0</v>
      </c>
      <c r="L304" s="339">
        <f t="shared" si="15"/>
        <v>108155.82</v>
      </c>
      <c r="M304" t="s">
        <v>1320</v>
      </c>
      <c r="N304" s="6"/>
    </row>
    <row r="305" spans="1:14" hidden="1" outlineLevel="1">
      <c r="A305" s="199" t="s">
        <v>1319</v>
      </c>
      <c r="B305" s="150">
        <v>1</v>
      </c>
      <c r="C305" s="200">
        <v>2022</v>
      </c>
      <c r="D305" s="335">
        <v>0</v>
      </c>
      <c r="E305" s="336">
        <v>0</v>
      </c>
      <c r="F305" s="337">
        <v>-899172</v>
      </c>
      <c r="G305" s="336">
        <v>-40730.15</v>
      </c>
      <c r="H305" s="337">
        <v>0</v>
      </c>
      <c r="I305" s="336">
        <v>-2726.44</v>
      </c>
      <c r="J305" s="338">
        <v>0</v>
      </c>
      <c r="K305" s="338">
        <v>0</v>
      </c>
      <c r="L305" s="339">
        <f t="shared" si="15"/>
        <v>-43456.590000000004</v>
      </c>
      <c r="M305" t="s">
        <v>1320</v>
      </c>
      <c r="N305" s="6"/>
    </row>
    <row r="306" spans="1:14" hidden="1" outlineLevel="1">
      <c r="A306" s="199" t="s">
        <v>1319</v>
      </c>
      <c r="B306" s="150">
        <v>7</v>
      </c>
      <c r="C306" s="200">
        <v>2022</v>
      </c>
      <c r="D306" s="335">
        <v>0</v>
      </c>
      <c r="E306" s="336">
        <v>0</v>
      </c>
      <c r="F306" s="337">
        <v>1246357</v>
      </c>
      <c r="G306" s="336">
        <v>67427.91</v>
      </c>
      <c r="H306" s="337">
        <v>873356</v>
      </c>
      <c r="I306" s="336">
        <v>77433.52</v>
      </c>
      <c r="J306" s="338">
        <v>0</v>
      </c>
      <c r="K306" s="338">
        <v>0</v>
      </c>
      <c r="L306" s="339">
        <f t="shared" si="15"/>
        <v>144861.43</v>
      </c>
      <c r="M306" t="s">
        <v>1320</v>
      </c>
      <c r="N306" s="6"/>
    </row>
    <row r="307" spans="1:14" hidden="1" outlineLevel="1">
      <c r="A307" s="199" t="s">
        <v>1360</v>
      </c>
      <c r="B307" s="150">
        <v>1</v>
      </c>
      <c r="C307" s="200">
        <v>2022</v>
      </c>
      <c r="D307" s="335">
        <v>0</v>
      </c>
      <c r="E307" s="336">
        <v>0</v>
      </c>
      <c r="F307" s="337">
        <v>-46144</v>
      </c>
      <c r="G307" s="336">
        <v>-2496.39</v>
      </c>
      <c r="H307" s="337">
        <v>0</v>
      </c>
      <c r="I307" s="336">
        <v>0</v>
      </c>
      <c r="J307" s="338">
        <v>0</v>
      </c>
      <c r="K307" s="338">
        <v>0</v>
      </c>
      <c r="L307" s="339">
        <f t="shared" si="15"/>
        <v>-2496.39</v>
      </c>
      <c r="M307" t="s">
        <v>1361</v>
      </c>
      <c r="N307" s="6"/>
    </row>
    <row r="308" spans="1:14" hidden="1" outlineLevel="1">
      <c r="A308" s="199" t="s">
        <v>1193</v>
      </c>
      <c r="B308" s="150">
        <v>7</v>
      </c>
      <c r="C308" s="200">
        <v>2022</v>
      </c>
      <c r="D308" s="335">
        <v>0</v>
      </c>
      <c r="E308" s="336">
        <v>0</v>
      </c>
      <c r="F308" s="337">
        <v>0</v>
      </c>
      <c r="G308" s="336">
        <v>0</v>
      </c>
      <c r="H308" s="337">
        <v>504163</v>
      </c>
      <c r="I308" s="336">
        <v>48399.65</v>
      </c>
      <c r="J308" s="338">
        <v>0</v>
      </c>
      <c r="K308" s="338">
        <v>0</v>
      </c>
      <c r="L308" s="339">
        <f t="shared" si="15"/>
        <v>48399.65</v>
      </c>
      <c r="M308" t="s">
        <v>1194</v>
      </c>
      <c r="N308" s="6"/>
    </row>
    <row r="309" spans="1:14" hidden="1" outlineLevel="1">
      <c r="A309" s="199" t="s">
        <v>1149</v>
      </c>
      <c r="B309" s="150">
        <v>7</v>
      </c>
      <c r="C309" s="200">
        <v>2022</v>
      </c>
      <c r="D309" s="335">
        <v>0</v>
      </c>
      <c r="E309" s="336">
        <v>0</v>
      </c>
      <c r="F309" s="337">
        <v>0</v>
      </c>
      <c r="G309" s="336">
        <v>0</v>
      </c>
      <c r="H309" s="337">
        <v>600</v>
      </c>
      <c r="I309" s="336">
        <v>69.92</v>
      </c>
      <c r="J309" s="338">
        <v>0</v>
      </c>
      <c r="K309" s="338">
        <v>0</v>
      </c>
      <c r="L309" s="339">
        <f t="shared" ref="L309:L340" si="16">E309+G309+I309+J309+K309</f>
        <v>69.92</v>
      </c>
      <c r="M309" t="s">
        <v>1150</v>
      </c>
      <c r="N309" s="6"/>
    </row>
    <row r="310" spans="1:14" hidden="1" outlineLevel="1">
      <c r="A310" s="199" t="s">
        <v>1303</v>
      </c>
      <c r="B310" s="150">
        <v>5</v>
      </c>
      <c r="C310" s="200">
        <v>2020</v>
      </c>
      <c r="D310" s="335">
        <v>0</v>
      </c>
      <c r="E310" s="336">
        <v>0</v>
      </c>
      <c r="F310" s="337">
        <v>0</v>
      </c>
      <c r="G310" s="336">
        <v>0</v>
      </c>
      <c r="H310" s="337">
        <v>0</v>
      </c>
      <c r="I310" s="336">
        <v>795.2</v>
      </c>
      <c r="J310" s="338">
        <v>0</v>
      </c>
      <c r="K310" s="338">
        <v>0</v>
      </c>
      <c r="L310" s="339">
        <f t="shared" si="16"/>
        <v>795.2</v>
      </c>
      <c r="M310" t="s">
        <v>1304</v>
      </c>
      <c r="N310" s="6"/>
    </row>
    <row r="311" spans="1:14" hidden="1" outlineLevel="1">
      <c r="A311" s="199" t="s">
        <v>1303</v>
      </c>
      <c r="B311" s="150">
        <v>5</v>
      </c>
      <c r="C311" s="200">
        <v>2021</v>
      </c>
      <c r="D311" s="335">
        <v>0</v>
      </c>
      <c r="E311" s="336">
        <v>0</v>
      </c>
      <c r="F311" s="337">
        <v>0</v>
      </c>
      <c r="G311" s="336">
        <v>0</v>
      </c>
      <c r="H311" s="337">
        <v>0</v>
      </c>
      <c r="I311" s="336">
        <v>2398.48</v>
      </c>
      <c r="J311" s="338">
        <v>0</v>
      </c>
      <c r="K311" s="338">
        <v>0</v>
      </c>
      <c r="L311" s="339">
        <f t="shared" si="16"/>
        <v>2398.48</v>
      </c>
      <c r="M311" t="s">
        <v>1304</v>
      </c>
      <c r="N311" s="6"/>
    </row>
    <row r="312" spans="1:14" hidden="1" outlineLevel="1">
      <c r="A312" s="199" t="s">
        <v>1313</v>
      </c>
      <c r="B312" s="150">
        <v>7</v>
      </c>
      <c r="C312" s="200">
        <v>2021</v>
      </c>
      <c r="D312" s="335">
        <v>0</v>
      </c>
      <c r="E312" s="336">
        <v>0</v>
      </c>
      <c r="F312" s="337">
        <v>0</v>
      </c>
      <c r="G312" s="336">
        <v>0</v>
      </c>
      <c r="H312" s="337">
        <v>413109</v>
      </c>
      <c r="I312" s="336">
        <v>30754.799999999999</v>
      </c>
      <c r="J312" s="338">
        <v>0</v>
      </c>
      <c r="K312" s="338">
        <v>0</v>
      </c>
      <c r="L312" s="339">
        <f t="shared" si="16"/>
        <v>30754.799999999999</v>
      </c>
      <c r="M312" t="s">
        <v>1314</v>
      </c>
      <c r="N312" s="6"/>
    </row>
    <row r="313" spans="1:14" hidden="1" outlineLevel="1">
      <c r="A313" s="199" t="s">
        <v>1637</v>
      </c>
      <c r="B313" s="150">
        <v>1</v>
      </c>
      <c r="C313" s="200">
        <v>2022</v>
      </c>
      <c r="D313" s="335">
        <v>0</v>
      </c>
      <c r="E313" s="336">
        <v>0</v>
      </c>
      <c r="F313" s="337">
        <v>-2468</v>
      </c>
      <c r="G313" s="336">
        <v>-133.52000000000001</v>
      </c>
      <c r="H313" s="337">
        <v>0</v>
      </c>
      <c r="I313" s="336">
        <v>0</v>
      </c>
      <c r="J313" s="338">
        <v>0</v>
      </c>
      <c r="K313" s="338">
        <v>0</v>
      </c>
      <c r="L313" s="339">
        <f t="shared" si="16"/>
        <v>-133.52000000000001</v>
      </c>
      <c r="M313" t="s">
        <v>1638</v>
      </c>
      <c r="N313" s="6"/>
    </row>
    <row r="314" spans="1:14" hidden="1" outlineLevel="1">
      <c r="A314" s="199" t="s">
        <v>981</v>
      </c>
      <c r="B314" s="150">
        <v>1</v>
      </c>
      <c r="C314" s="200">
        <v>2022</v>
      </c>
      <c r="D314" s="335">
        <v>0</v>
      </c>
      <c r="E314" s="336">
        <v>0</v>
      </c>
      <c r="F314" s="337">
        <v>0</v>
      </c>
      <c r="G314" s="336">
        <v>0</v>
      </c>
      <c r="H314" s="337">
        <v>-209226</v>
      </c>
      <c r="I314" s="336">
        <v>-16063.88</v>
      </c>
      <c r="J314" s="338">
        <v>0</v>
      </c>
      <c r="K314" s="338">
        <v>0</v>
      </c>
      <c r="L314" s="339">
        <f t="shared" si="16"/>
        <v>-16063.88</v>
      </c>
      <c r="M314" t="s">
        <v>982</v>
      </c>
      <c r="N314" s="6"/>
    </row>
    <row r="315" spans="1:14" hidden="1" outlineLevel="1">
      <c r="A315" s="199" t="s">
        <v>1147</v>
      </c>
      <c r="B315" s="150">
        <v>7</v>
      </c>
      <c r="C315" s="200">
        <v>2021</v>
      </c>
      <c r="D315" s="335">
        <v>0</v>
      </c>
      <c r="E315" s="336">
        <v>0</v>
      </c>
      <c r="F315" s="337">
        <v>0</v>
      </c>
      <c r="G315" s="336">
        <v>0</v>
      </c>
      <c r="H315" s="337">
        <v>45000</v>
      </c>
      <c r="I315" s="336">
        <v>1800</v>
      </c>
      <c r="J315" s="338">
        <v>0</v>
      </c>
      <c r="K315" s="338">
        <v>0</v>
      </c>
      <c r="L315" s="339">
        <f t="shared" si="16"/>
        <v>1800</v>
      </c>
      <c r="M315" t="s">
        <v>1148</v>
      </c>
      <c r="N315" s="6"/>
    </row>
    <row r="316" spans="1:14" hidden="1" outlineLevel="1">
      <c r="A316" s="199" t="s">
        <v>1127</v>
      </c>
      <c r="B316" s="150">
        <v>1</v>
      </c>
      <c r="C316" s="200">
        <v>2022</v>
      </c>
      <c r="D316" s="335">
        <v>0</v>
      </c>
      <c r="E316" s="336">
        <v>0</v>
      </c>
      <c r="F316" s="337">
        <v>0</v>
      </c>
      <c r="G316" s="336">
        <v>0</v>
      </c>
      <c r="H316" s="337">
        <v>-8632</v>
      </c>
      <c r="I316" s="336">
        <v>-345.28</v>
      </c>
      <c r="J316" s="338">
        <v>0</v>
      </c>
      <c r="K316" s="338">
        <v>0</v>
      </c>
      <c r="L316" s="339">
        <f t="shared" si="16"/>
        <v>-345.28</v>
      </c>
      <c r="M316" t="s">
        <v>1128</v>
      </c>
      <c r="N316" s="6"/>
    </row>
    <row r="317" spans="1:14" hidden="1" outlineLevel="1">
      <c r="A317" s="199" t="s">
        <v>1065</v>
      </c>
      <c r="B317" s="150">
        <v>1</v>
      </c>
      <c r="C317" s="200">
        <v>2022</v>
      </c>
      <c r="D317" s="335">
        <v>0</v>
      </c>
      <c r="E317" s="336">
        <v>0</v>
      </c>
      <c r="F317" s="337">
        <v>0</v>
      </c>
      <c r="G317" s="336">
        <v>0</v>
      </c>
      <c r="H317" s="337">
        <v>-154533</v>
      </c>
      <c r="I317" s="336">
        <v>-6487.35</v>
      </c>
      <c r="J317" s="338">
        <v>0</v>
      </c>
      <c r="K317" s="338">
        <v>0</v>
      </c>
      <c r="L317" s="339">
        <f t="shared" si="16"/>
        <v>-6487.35</v>
      </c>
      <c r="M317" t="s">
        <v>1066</v>
      </c>
      <c r="N317" s="6"/>
    </row>
    <row r="318" spans="1:14" hidden="1" outlineLevel="1">
      <c r="A318" s="199" t="s">
        <v>1043</v>
      </c>
      <c r="B318" s="150">
        <v>7</v>
      </c>
      <c r="C318" s="200">
        <v>2021</v>
      </c>
      <c r="D318" s="335">
        <v>0</v>
      </c>
      <c r="E318" s="336">
        <v>0</v>
      </c>
      <c r="F318" s="337">
        <v>38175</v>
      </c>
      <c r="G318" s="336">
        <v>2065.27</v>
      </c>
      <c r="H318" s="337">
        <v>0</v>
      </c>
      <c r="I318" s="336">
        <v>0</v>
      </c>
      <c r="J318" s="338">
        <v>0</v>
      </c>
      <c r="K318" s="338">
        <v>0</v>
      </c>
      <c r="L318" s="339">
        <f t="shared" si="16"/>
        <v>2065.27</v>
      </c>
      <c r="M318" t="s">
        <v>1044</v>
      </c>
      <c r="N318" s="6"/>
    </row>
    <row r="319" spans="1:14" hidden="1" outlineLevel="1">
      <c r="A319" s="199" t="s">
        <v>1043</v>
      </c>
      <c r="B319" s="150">
        <v>7</v>
      </c>
      <c r="C319" s="200">
        <v>2022</v>
      </c>
      <c r="D319" s="335">
        <v>0</v>
      </c>
      <c r="E319" s="336">
        <v>0</v>
      </c>
      <c r="F319" s="337">
        <v>48184</v>
      </c>
      <c r="G319" s="336">
        <v>2606.7600000000002</v>
      </c>
      <c r="H319" s="337">
        <v>0</v>
      </c>
      <c r="I319" s="336">
        <v>0</v>
      </c>
      <c r="J319" s="338">
        <v>0</v>
      </c>
      <c r="K319" s="338">
        <v>0</v>
      </c>
      <c r="L319" s="339">
        <f t="shared" si="16"/>
        <v>2606.7600000000002</v>
      </c>
      <c r="M319" t="s">
        <v>1044</v>
      </c>
      <c r="N319" s="6"/>
    </row>
    <row r="320" spans="1:14" hidden="1" outlineLevel="1">
      <c r="A320" s="199" t="s">
        <v>732</v>
      </c>
      <c r="B320" s="150">
        <v>7</v>
      </c>
      <c r="C320" s="200">
        <v>2021</v>
      </c>
      <c r="D320" s="335">
        <v>0</v>
      </c>
      <c r="E320" s="336">
        <v>0</v>
      </c>
      <c r="F320" s="337">
        <v>-73851</v>
      </c>
      <c r="G320" s="336">
        <v>-3708.6</v>
      </c>
      <c r="H320" s="337">
        <v>73851</v>
      </c>
      <c r="I320" s="336">
        <v>5404.44</v>
      </c>
      <c r="J320" s="338">
        <v>0</v>
      </c>
      <c r="K320" s="338">
        <v>0</v>
      </c>
      <c r="L320" s="339">
        <f t="shared" si="16"/>
        <v>1695.8399999999997</v>
      </c>
      <c r="M320" t="s">
        <v>733</v>
      </c>
      <c r="N320" s="6"/>
    </row>
    <row r="321" spans="1:14" hidden="1" outlineLevel="1">
      <c r="A321" s="199" t="s">
        <v>732</v>
      </c>
      <c r="B321" s="150">
        <v>7</v>
      </c>
      <c r="C321" s="200">
        <v>2022</v>
      </c>
      <c r="D321" s="335">
        <v>0</v>
      </c>
      <c r="E321" s="336">
        <v>0</v>
      </c>
      <c r="F321" s="337">
        <v>-136712</v>
      </c>
      <c r="G321" s="336">
        <v>-6865.32</v>
      </c>
      <c r="H321" s="337">
        <v>1216241</v>
      </c>
      <c r="I321" s="336">
        <v>71332.42</v>
      </c>
      <c r="J321" s="338">
        <v>0</v>
      </c>
      <c r="K321" s="338">
        <v>0</v>
      </c>
      <c r="L321" s="339">
        <f t="shared" si="16"/>
        <v>64467.1</v>
      </c>
      <c r="M321" t="s">
        <v>733</v>
      </c>
      <c r="N321" s="6"/>
    </row>
    <row r="322" spans="1:14" hidden="1" outlineLevel="1">
      <c r="A322" s="199" t="s">
        <v>1283</v>
      </c>
      <c r="B322" s="150">
        <v>1</v>
      </c>
      <c r="C322" s="200">
        <v>2022</v>
      </c>
      <c r="D322" s="335">
        <v>0</v>
      </c>
      <c r="E322" s="336">
        <v>0</v>
      </c>
      <c r="F322" s="337">
        <v>0</v>
      </c>
      <c r="G322" s="336">
        <v>0</v>
      </c>
      <c r="H322" s="337">
        <v>-555418</v>
      </c>
      <c r="I322" s="336">
        <v>-29298.35</v>
      </c>
      <c r="J322" s="338">
        <v>0</v>
      </c>
      <c r="K322" s="338">
        <v>0</v>
      </c>
      <c r="L322" s="339">
        <f t="shared" si="16"/>
        <v>-29298.35</v>
      </c>
      <c r="M322" t="s">
        <v>1284</v>
      </c>
      <c r="N322" s="6"/>
    </row>
    <row r="323" spans="1:14" hidden="1" outlineLevel="1">
      <c r="A323" s="199" t="s">
        <v>1047</v>
      </c>
      <c r="B323" s="150">
        <v>1</v>
      </c>
      <c r="C323" s="200">
        <v>2022</v>
      </c>
      <c r="D323" s="335">
        <v>0</v>
      </c>
      <c r="E323" s="336">
        <v>0</v>
      </c>
      <c r="F323" s="337">
        <v>0</v>
      </c>
      <c r="G323" s="336">
        <v>0</v>
      </c>
      <c r="H323" s="337">
        <v>-90123</v>
      </c>
      <c r="I323" s="336">
        <v>-3347.42</v>
      </c>
      <c r="J323" s="338">
        <v>0</v>
      </c>
      <c r="K323" s="338">
        <v>0</v>
      </c>
      <c r="L323" s="339">
        <f t="shared" si="16"/>
        <v>-3347.42</v>
      </c>
      <c r="M323" t="s">
        <v>1048</v>
      </c>
      <c r="N323" s="6"/>
    </row>
    <row r="324" spans="1:14" hidden="1" outlineLevel="1">
      <c r="A324" s="199" t="s">
        <v>1357</v>
      </c>
      <c r="B324" s="150">
        <v>1</v>
      </c>
      <c r="C324" s="200">
        <v>2020</v>
      </c>
      <c r="D324" s="335">
        <v>0</v>
      </c>
      <c r="E324" s="336">
        <v>0</v>
      </c>
      <c r="F324" s="337">
        <v>-12206</v>
      </c>
      <c r="G324" s="336">
        <v>-660.34</v>
      </c>
      <c r="H324" s="337">
        <v>0</v>
      </c>
      <c r="I324" s="336">
        <v>0</v>
      </c>
      <c r="J324" s="338">
        <v>0</v>
      </c>
      <c r="K324" s="338">
        <v>0</v>
      </c>
      <c r="L324" s="339">
        <f t="shared" si="16"/>
        <v>-660.34</v>
      </c>
      <c r="M324" t="s">
        <v>1358</v>
      </c>
      <c r="N324" s="6"/>
    </row>
    <row r="325" spans="1:14" hidden="1" outlineLevel="1">
      <c r="A325" s="199" t="s">
        <v>1357</v>
      </c>
      <c r="B325" s="150">
        <v>5</v>
      </c>
      <c r="C325" s="200">
        <v>2020</v>
      </c>
      <c r="D325" s="335">
        <v>0</v>
      </c>
      <c r="E325" s="336">
        <v>0</v>
      </c>
      <c r="F325" s="337">
        <v>443</v>
      </c>
      <c r="G325" s="336">
        <v>23.97</v>
      </c>
      <c r="H325" s="337">
        <v>0</v>
      </c>
      <c r="I325" s="336">
        <v>0</v>
      </c>
      <c r="J325" s="338">
        <v>0</v>
      </c>
      <c r="K325" s="338">
        <v>0</v>
      </c>
      <c r="L325" s="339">
        <f t="shared" si="16"/>
        <v>23.97</v>
      </c>
      <c r="M325" t="s">
        <v>1358</v>
      </c>
      <c r="N325" s="6"/>
    </row>
    <row r="326" spans="1:14" hidden="1" outlineLevel="1">
      <c r="A326" s="199" t="s">
        <v>1357</v>
      </c>
      <c r="B326" s="150">
        <v>1</v>
      </c>
      <c r="C326" s="200">
        <v>2021</v>
      </c>
      <c r="D326" s="335">
        <v>-117533</v>
      </c>
      <c r="E326" s="336">
        <v>-6005.94</v>
      </c>
      <c r="F326" s="337">
        <v>0</v>
      </c>
      <c r="G326" s="336">
        <v>0</v>
      </c>
      <c r="H326" s="337">
        <v>-98491</v>
      </c>
      <c r="I326" s="336">
        <v>-7865.48</v>
      </c>
      <c r="J326" s="338">
        <v>0</v>
      </c>
      <c r="K326" s="338">
        <v>0</v>
      </c>
      <c r="L326" s="339">
        <f t="shared" si="16"/>
        <v>-13871.419999999998</v>
      </c>
      <c r="M326" t="s">
        <v>1358</v>
      </c>
      <c r="N326" s="6"/>
    </row>
    <row r="327" spans="1:14" hidden="1" outlineLevel="1">
      <c r="A327" s="199" t="s">
        <v>1357</v>
      </c>
      <c r="B327" s="150">
        <v>5</v>
      </c>
      <c r="C327" s="200">
        <v>2021</v>
      </c>
      <c r="D327" s="335">
        <v>8674</v>
      </c>
      <c r="E327" s="336">
        <v>443.24</v>
      </c>
      <c r="F327" s="337">
        <v>200179</v>
      </c>
      <c r="G327" s="336">
        <v>10405.82</v>
      </c>
      <c r="H327" s="337">
        <v>426807</v>
      </c>
      <c r="I327" s="336">
        <v>40483.279999999999</v>
      </c>
      <c r="J327" s="338">
        <v>0</v>
      </c>
      <c r="K327" s="338">
        <v>0</v>
      </c>
      <c r="L327" s="339">
        <f t="shared" si="16"/>
        <v>51332.34</v>
      </c>
      <c r="M327" t="s">
        <v>1358</v>
      </c>
      <c r="N327" s="6"/>
    </row>
    <row r="328" spans="1:14" hidden="1" outlineLevel="1">
      <c r="A328" s="199" t="s">
        <v>1357</v>
      </c>
      <c r="B328" s="150">
        <v>1</v>
      </c>
      <c r="C328" s="200">
        <v>2022</v>
      </c>
      <c r="D328" s="335">
        <v>0</v>
      </c>
      <c r="E328" s="336">
        <v>0</v>
      </c>
      <c r="F328" s="337">
        <v>0</v>
      </c>
      <c r="G328" s="336">
        <v>0</v>
      </c>
      <c r="H328" s="337">
        <v>-128492</v>
      </c>
      <c r="I328" s="336">
        <v>-11442.56</v>
      </c>
      <c r="J328" s="338">
        <v>0</v>
      </c>
      <c r="K328" s="338">
        <v>0</v>
      </c>
      <c r="L328" s="339">
        <f t="shared" si="16"/>
        <v>-11442.56</v>
      </c>
      <c r="M328" t="s">
        <v>1358</v>
      </c>
      <c r="N328" s="6"/>
    </row>
    <row r="329" spans="1:14" hidden="1" outlineLevel="1">
      <c r="A329" s="199" t="s">
        <v>1357</v>
      </c>
      <c r="B329" s="150">
        <v>5</v>
      </c>
      <c r="C329" s="200">
        <v>2022</v>
      </c>
      <c r="D329" s="335">
        <v>0</v>
      </c>
      <c r="E329" s="336">
        <v>0</v>
      </c>
      <c r="F329" s="337">
        <v>11970</v>
      </c>
      <c r="G329" s="336">
        <v>647.58000000000004</v>
      </c>
      <c r="H329" s="337">
        <v>59112</v>
      </c>
      <c r="I329" s="336">
        <v>7664.64</v>
      </c>
      <c r="J329" s="338">
        <v>0</v>
      </c>
      <c r="K329" s="338">
        <v>0</v>
      </c>
      <c r="L329" s="339">
        <f t="shared" si="16"/>
        <v>8312.2200000000012</v>
      </c>
      <c r="M329" t="s">
        <v>1358</v>
      </c>
      <c r="N329" s="6"/>
    </row>
    <row r="330" spans="1:14" hidden="1" outlineLevel="1">
      <c r="A330" s="199" t="s">
        <v>804</v>
      </c>
      <c r="B330" s="150">
        <v>5</v>
      </c>
      <c r="C330" s="200">
        <v>2022</v>
      </c>
      <c r="D330" s="335">
        <v>0</v>
      </c>
      <c r="E330" s="336">
        <v>0</v>
      </c>
      <c r="F330" s="337">
        <v>0</v>
      </c>
      <c r="G330" s="336">
        <v>0</v>
      </c>
      <c r="H330" s="337">
        <v>9680784</v>
      </c>
      <c r="I330" s="336">
        <v>366996.21</v>
      </c>
      <c r="J330" s="338">
        <v>0</v>
      </c>
      <c r="K330" s="338">
        <v>0</v>
      </c>
      <c r="L330" s="339">
        <f t="shared" si="16"/>
        <v>366996.21</v>
      </c>
      <c r="M330" t="s">
        <v>805</v>
      </c>
      <c r="N330" s="6"/>
    </row>
    <row r="331" spans="1:14" hidden="1" outlineLevel="1">
      <c r="A331" s="199" t="s">
        <v>1263</v>
      </c>
      <c r="B331" s="150">
        <v>1</v>
      </c>
      <c r="C331" s="200">
        <v>2022</v>
      </c>
      <c r="D331" s="335">
        <v>0</v>
      </c>
      <c r="E331" s="336">
        <v>0</v>
      </c>
      <c r="F331" s="337">
        <v>-84270</v>
      </c>
      <c r="G331" s="336">
        <v>-4559.01</v>
      </c>
      <c r="H331" s="337">
        <v>0</v>
      </c>
      <c r="I331" s="336">
        <v>0</v>
      </c>
      <c r="J331" s="338">
        <v>0</v>
      </c>
      <c r="K331" s="338">
        <v>0</v>
      </c>
      <c r="L331" s="339">
        <f t="shared" si="16"/>
        <v>-4559.01</v>
      </c>
      <c r="M331" t="s">
        <v>1264</v>
      </c>
      <c r="N331" s="6"/>
    </row>
    <row r="332" spans="1:14" hidden="1" outlineLevel="1">
      <c r="A332" s="199" t="s">
        <v>1131</v>
      </c>
      <c r="B332" s="150">
        <v>1</v>
      </c>
      <c r="C332" s="200">
        <v>2021</v>
      </c>
      <c r="D332" s="335">
        <v>0</v>
      </c>
      <c r="E332" s="336">
        <v>0</v>
      </c>
      <c r="F332" s="337">
        <v>0</v>
      </c>
      <c r="G332" s="336">
        <v>0</v>
      </c>
      <c r="H332" s="337">
        <v>-664552</v>
      </c>
      <c r="I332" s="336">
        <v>-42721.21</v>
      </c>
      <c r="J332" s="338">
        <v>0</v>
      </c>
      <c r="K332" s="338">
        <v>0</v>
      </c>
      <c r="L332" s="339">
        <f t="shared" si="16"/>
        <v>-42721.21</v>
      </c>
      <c r="M332" t="s">
        <v>1132</v>
      </c>
      <c r="N332" s="6"/>
    </row>
    <row r="333" spans="1:14" hidden="1" outlineLevel="1">
      <c r="A333" s="199" t="s">
        <v>1131</v>
      </c>
      <c r="B333" s="150">
        <v>1</v>
      </c>
      <c r="C333" s="200">
        <v>2022</v>
      </c>
      <c r="D333" s="335">
        <v>0</v>
      </c>
      <c r="E333" s="336">
        <v>0</v>
      </c>
      <c r="F333" s="337">
        <v>0</v>
      </c>
      <c r="G333" s="336">
        <v>0</v>
      </c>
      <c r="H333" s="337">
        <v>-247205</v>
      </c>
      <c r="I333" s="336">
        <v>-15891.78</v>
      </c>
      <c r="J333" s="338">
        <v>0</v>
      </c>
      <c r="K333" s="338">
        <v>0</v>
      </c>
      <c r="L333" s="339">
        <f t="shared" si="16"/>
        <v>-15891.78</v>
      </c>
      <c r="M333" t="s">
        <v>1132</v>
      </c>
      <c r="N333" s="6"/>
    </row>
    <row r="334" spans="1:14" hidden="1" outlineLevel="1">
      <c r="A334" s="199" t="s">
        <v>774</v>
      </c>
      <c r="B334" s="150">
        <v>1</v>
      </c>
      <c r="C334" s="200">
        <v>2022</v>
      </c>
      <c r="D334" s="335">
        <v>0</v>
      </c>
      <c r="E334" s="336">
        <v>0</v>
      </c>
      <c r="F334" s="337">
        <v>0</v>
      </c>
      <c r="G334" s="336">
        <v>0</v>
      </c>
      <c r="H334" s="337">
        <v>-1256</v>
      </c>
      <c r="I334" s="336">
        <v>-50.44</v>
      </c>
      <c r="J334" s="338">
        <v>0</v>
      </c>
      <c r="K334" s="338">
        <v>0</v>
      </c>
      <c r="L334" s="339">
        <f t="shared" si="16"/>
        <v>-50.44</v>
      </c>
      <c r="M334" t="s">
        <v>775</v>
      </c>
      <c r="N334" s="6"/>
    </row>
    <row r="335" spans="1:14" hidden="1" outlineLevel="1">
      <c r="A335" s="199" t="s">
        <v>115</v>
      </c>
      <c r="B335" s="150">
        <v>7</v>
      </c>
      <c r="C335" s="200">
        <v>2020</v>
      </c>
      <c r="D335" s="335">
        <v>0</v>
      </c>
      <c r="E335" s="336">
        <v>0</v>
      </c>
      <c r="F335" s="337">
        <v>0</v>
      </c>
      <c r="G335" s="336">
        <v>0</v>
      </c>
      <c r="H335" s="337">
        <v>45000</v>
      </c>
      <c r="I335" s="336">
        <v>1800</v>
      </c>
      <c r="J335" s="338">
        <v>0</v>
      </c>
      <c r="K335" s="338">
        <v>0</v>
      </c>
      <c r="L335" s="339">
        <f t="shared" si="16"/>
        <v>1800</v>
      </c>
      <c r="M335" t="s">
        <v>958</v>
      </c>
      <c r="N335" s="6"/>
    </row>
    <row r="336" spans="1:14" hidden="1" outlineLevel="1">
      <c r="A336" s="199" t="s">
        <v>115</v>
      </c>
      <c r="B336" s="150">
        <v>7</v>
      </c>
      <c r="C336" s="200">
        <v>2021</v>
      </c>
      <c r="D336" s="335">
        <v>0</v>
      </c>
      <c r="E336" s="336">
        <v>0</v>
      </c>
      <c r="F336" s="337">
        <v>0</v>
      </c>
      <c r="G336" s="336">
        <v>0</v>
      </c>
      <c r="H336" s="337">
        <v>13256</v>
      </c>
      <c r="I336" s="336">
        <v>1407.68</v>
      </c>
      <c r="J336" s="338">
        <v>0</v>
      </c>
      <c r="K336" s="338">
        <v>0</v>
      </c>
      <c r="L336" s="339">
        <f t="shared" si="16"/>
        <v>1407.68</v>
      </c>
      <c r="M336" t="s">
        <v>958</v>
      </c>
      <c r="N336" s="6"/>
    </row>
    <row r="337" spans="1:14" hidden="1" outlineLevel="1">
      <c r="A337" s="199" t="s">
        <v>115</v>
      </c>
      <c r="B337" s="150">
        <v>7</v>
      </c>
      <c r="C337" s="200">
        <v>2022</v>
      </c>
      <c r="D337" s="335">
        <v>0</v>
      </c>
      <c r="E337" s="336">
        <v>0</v>
      </c>
      <c r="F337" s="337">
        <v>0</v>
      </c>
      <c r="G337" s="336">
        <v>0</v>
      </c>
      <c r="H337" s="337">
        <v>27500</v>
      </c>
      <c r="I337" s="336">
        <v>3450</v>
      </c>
      <c r="J337" s="338">
        <v>0</v>
      </c>
      <c r="K337" s="338">
        <v>0</v>
      </c>
      <c r="L337" s="339">
        <f t="shared" si="16"/>
        <v>3450</v>
      </c>
      <c r="M337" t="s">
        <v>958</v>
      </c>
      <c r="N337" s="6"/>
    </row>
    <row r="338" spans="1:14" hidden="1" outlineLevel="1">
      <c r="A338" s="199" t="s">
        <v>934</v>
      </c>
      <c r="B338" s="150">
        <v>1</v>
      </c>
      <c r="C338" s="200">
        <v>2021</v>
      </c>
      <c r="D338" s="335">
        <v>0</v>
      </c>
      <c r="E338" s="336">
        <v>0</v>
      </c>
      <c r="F338" s="337">
        <v>0</v>
      </c>
      <c r="G338" s="336">
        <v>0</v>
      </c>
      <c r="H338" s="337">
        <v>-33330102</v>
      </c>
      <c r="I338" s="336">
        <v>-1147028.7</v>
      </c>
      <c r="J338" s="338">
        <v>0</v>
      </c>
      <c r="K338" s="338">
        <v>0</v>
      </c>
      <c r="L338" s="339">
        <f t="shared" si="16"/>
        <v>-1147028.7</v>
      </c>
      <c r="M338" t="s">
        <v>935</v>
      </c>
      <c r="N338" s="6"/>
    </row>
    <row r="339" spans="1:14" hidden="1" outlineLevel="1">
      <c r="A339" s="199" t="s">
        <v>934</v>
      </c>
      <c r="B339" s="150">
        <v>1</v>
      </c>
      <c r="C339" s="200">
        <v>2022</v>
      </c>
      <c r="D339" s="335">
        <v>0</v>
      </c>
      <c r="E339" s="336">
        <v>0</v>
      </c>
      <c r="F339" s="337">
        <v>0</v>
      </c>
      <c r="G339" s="336">
        <v>0</v>
      </c>
      <c r="H339" s="337">
        <v>-8654288</v>
      </c>
      <c r="I339" s="336">
        <v>-296579.20000000001</v>
      </c>
      <c r="J339" s="338">
        <v>0</v>
      </c>
      <c r="K339" s="338">
        <v>0</v>
      </c>
      <c r="L339" s="339">
        <f t="shared" si="16"/>
        <v>-296579.20000000001</v>
      </c>
      <c r="M339" t="s">
        <v>935</v>
      </c>
      <c r="N339" s="6"/>
    </row>
    <row r="340" spans="1:14" hidden="1" outlineLevel="1">
      <c r="A340" s="199" t="s">
        <v>959</v>
      </c>
      <c r="B340" s="150">
        <v>1</v>
      </c>
      <c r="C340" s="200">
        <v>2020</v>
      </c>
      <c r="D340" s="335">
        <v>0</v>
      </c>
      <c r="E340" s="336">
        <v>0</v>
      </c>
      <c r="F340" s="337">
        <v>0</v>
      </c>
      <c r="G340" s="336">
        <v>0</v>
      </c>
      <c r="H340" s="337">
        <v>-12043</v>
      </c>
      <c r="I340" s="336">
        <v>-963.42</v>
      </c>
      <c r="J340" s="338">
        <v>0</v>
      </c>
      <c r="K340" s="338">
        <v>0</v>
      </c>
      <c r="L340" s="339">
        <f t="shared" si="16"/>
        <v>-963.42</v>
      </c>
      <c r="M340" t="s">
        <v>960</v>
      </c>
      <c r="N340" s="6"/>
    </row>
    <row r="341" spans="1:14" hidden="1" outlineLevel="1">
      <c r="A341" s="199" t="s">
        <v>959</v>
      </c>
      <c r="B341" s="150">
        <v>7</v>
      </c>
      <c r="C341" s="200">
        <v>2020</v>
      </c>
      <c r="D341" s="335">
        <v>0</v>
      </c>
      <c r="E341" s="336">
        <v>0</v>
      </c>
      <c r="F341" s="337">
        <v>7836</v>
      </c>
      <c r="G341" s="336">
        <v>423.93</v>
      </c>
      <c r="H341" s="337">
        <v>153396</v>
      </c>
      <c r="I341" s="336">
        <v>11854.62</v>
      </c>
      <c r="J341" s="338">
        <v>-28.38</v>
      </c>
      <c r="K341" s="338">
        <v>0</v>
      </c>
      <c r="L341" s="339">
        <f t="shared" ref="L341:L372" si="17">E341+G341+I341+J341+K341</f>
        <v>12250.170000000002</v>
      </c>
      <c r="M341" t="s">
        <v>960</v>
      </c>
      <c r="N341" s="6"/>
    </row>
    <row r="342" spans="1:14" hidden="1" outlineLevel="1">
      <c r="A342" s="199" t="s">
        <v>959</v>
      </c>
      <c r="B342" s="150">
        <v>1</v>
      </c>
      <c r="C342" s="200">
        <v>2021</v>
      </c>
      <c r="D342" s="335">
        <v>0</v>
      </c>
      <c r="E342" s="336">
        <v>0</v>
      </c>
      <c r="F342" s="337">
        <v>0</v>
      </c>
      <c r="G342" s="336">
        <v>0</v>
      </c>
      <c r="H342" s="337">
        <v>-12</v>
      </c>
      <c r="I342" s="336">
        <v>-1.6</v>
      </c>
      <c r="J342" s="338">
        <v>0</v>
      </c>
      <c r="K342" s="338">
        <v>0</v>
      </c>
      <c r="L342" s="339">
        <f t="shared" si="17"/>
        <v>-1.6</v>
      </c>
      <c r="M342" t="s">
        <v>960</v>
      </c>
      <c r="N342" s="6"/>
    </row>
    <row r="343" spans="1:14" hidden="1" outlineLevel="1">
      <c r="A343" s="199" t="s">
        <v>959</v>
      </c>
      <c r="B343" s="150">
        <v>7</v>
      </c>
      <c r="C343" s="200">
        <v>2021</v>
      </c>
      <c r="D343" s="335">
        <v>0</v>
      </c>
      <c r="E343" s="336">
        <v>0</v>
      </c>
      <c r="F343" s="337">
        <v>57486</v>
      </c>
      <c r="G343" s="336">
        <v>3109.98</v>
      </c>
      <c r="H343" s="337">
        <v>323108</v>
      </c>
      <c r="I343" s="336">
        <v>23621.85</v>
      </c>
      <c r="J343" s="338">
        <v>0</v>
      </c>
      <c r="K343" s="338">
        <v>0</v>
      </c>
      <c r="L343" s="339">
        <f t="shared" si="17"/>
        <v>26731.829999999998</v>
      </c>
      <c r="M343" t="s">
        <v>960</v>
      </c>
      <c r="N343" s="6"/>
    </row>
    <row r="344" spans="1:14" hidden="1" outlineLevel="1">
      <c r="A344" s="199" t="s">
        <v>959</v>
      </c>
      <c r="B344" s="150">
        <v>1</v>
      </c>
      <c r="C344" s="200">
        <v>2022</v>
      </c>
      <c r="D344" s="335">
        <v>0</v>
      </c>
      <c r="E344" s="336">
        <v>0</v>
      </c>
      <c r="F344" s="337">
        <v>-9519</v>
      </c>
      <c r="G344" s="336">
        <v>-514.98</v>
      </c>
      <c r="H344" s="337">
        <v>0</v>
      </c>
      <c r="I344" s="336">
        <v>0</v>
      </c>
      <c r="J344" s="338">
        <v>0</v>
      </c>
      <c r="K344" s="338">
        <v>0</v>
      </c>
      <c r="L344" s="339">
        <f t="shared" si="17"/>
        <v>-514.98</v>
      </c>
      <c r="M344" t="s">
        <v>960</v>
      </c>
      <c r="N344" s="6"/>
    </row>
    <row r="345" spans="1:14" hidden="1" outlineLevel="1">
      <c r="A345" s="199" t="s">
        <v>959</v>
      </c>
      <c r="B345" s="150">
        <v>7</v>
      </c>
      <c r="C345" s="200">
        <v>2022</v>
      </c>
      <c r="D345" s="335">
        <v>0</v>
      </c>
      <c r="E345" s="336">
        <v>0</v>
      </c>
      <c r="F345" s="337">
        <v>626619</v>
      </c>
      <c r="G345" s="336">
        <v>31582.41</v>
      </c>
      <c r="H345" s="337">
        <v>621106</v>
      </c>
      <c r="I345" s="336">
        <v>55030.41</v>
      </c>
      <c r="J345" s="338">
        <v>-369.87</v>
      </c>
      <c r="K345" s="338">
        <v>0</v>
      </c>
      <c r="L345" s="339">
        <f t="shared" si="17"/>
        <v>86242.950000000012</v>
      </c>
      <c r="M345" t="s">
        <v>960</v>
      </c>
      <c r="N345" s="6"/>
    </row>
    <row r="346" spans="1:14" hidden="1" outlineLevel="1">
      <c r="A346" s="199" t="s">
        <v>816</v>
      </c>
      <c r="B346" s="150">
        <v>5</v>
      </c>
      <c r="C346" s="200">
        <v>2017</v>
      </c>
      <c r="D346" s="335">
        <v>0</v>
      </c>
      <c r="E346" s="336">
        <v>0</v>
      </c>
      <c r="F346" s="337">
        <v>0</v>
      </c>
      <c r="G346" s="336">
        <v>0</v>
      </c>
      <c r="H346" s="337">
        <v>36885</v>
      </c>
      <c r="I346" s="336">
        <v>2950.8</v>
      </c>
      <c r="J346" s="338">
        <v>0</v>
      </c>
      <c r="K346" s="338">
        <v>0</v>
      </c>
      <c r="L346" s="339">
        <f t="shared" si="17"/>
        <v>2950.8</v>
      </c>
      <c r="M346" t="s">
        <v>817</v>
      </c>
      <c r="N346" s="6"/>
    </row>
    <row r="347" spans="1:14" hidden="1" outlineLevel="1">
      <c r="A347" s="199" t="s">
        <v>816</v>
      </c>
      <c r="B347" s="150">
        <v>5</v>
      </c>
      <c r="C347" s="200">
        <v>2018</v>
      </c>
      <c r="D347" s="335">
        <v>0</v>
      </c>
      <c r="E347" s="336">
        <v>0</v>
      </c>
      <c r="F347" s="337">
        <v>0</v>
      </c>
      <c r="G347" s="336">
        <v>0</v>
      </c>
      <c r="H347" s="337">
        <v>48513</v>
      </c>
      <c r="I347" s="336">
        <v>3811.96</v>
      </c>
      <c r="J347" s="338">
        <v>0</v>
      </c>
      <c r="K347" s="338">
        <v>0</v>
      </c>
      <c r="L347" s="339">
        <f t="shared" si="17"/>
        <v>3811.96</v>
      </c>
      <c r="M347" t="s">
        <v>817</v>
      </c>
      <c r="N347" s="6"/>
    </row>
    <row r="348" spans="1:14" hidden="1" outlineLevel="1">
      <c r="A348" s="199" t="s">
        <v>816</v>
      </c>
      <c r="B348" s="150">
        <v>5</v>
      </c>
      <c r="C348" s="200">
        <v>2019</v>
      </c>
      <c r="D348" s="335">
        <v>0</v>
      </c>
      <c r="E348" s="336">
        <v>0</v>
      </c>
      <c r="F348" s="337">
        <v>692308</v>
      </c>
      <c r="G348" s="336">
        <v>35429.980000000003</v>
      </c>
      <c r="H348" s="337">
        <v>952775</v>
      </c>
      <c r="I348" s="336">
        <v>73687.08</v>
      </c>
      <c r="J348" s="338">
        <v>-2257.65</v>
      </c>
      <c r="K348" s="338">
        <v>0</v>
      </c>
      <c r="L348" s="339">
        <f t="shared" si="17"/>
        <v>106859.41</v>
      </c>
      <c r="M348" t="s">
        <v>817</v>
      </c>
      <c r="N348" s="6"/>
    </row>
    <row r="349" spans="1:14" hidden="1" outlineLevel="1">
      <c r="A349" s="199" t="s">
        <v>816</v>
      </c>
      <c r="B349" s="150">
        <v>1</v>
      </c>
      <c r="C349" s="200">
        <v>2019</v>
      </c>
      <c r="D349" s="335">
        <v>0</v>
      </c>
      <c r="E349" s="336">
        <v>0</v>
      </c>
      <c r="F349" s="337">
        <v>0</v>
      </c>
      <c r="G349" s="336">
        <v>0</v>
      </c>
      <c r="H349" s="337">
        <v>-58539</v>
      </c>
      <c r="I349" s="336">
        <v>-3888.12</v>
      </c>
      <c r="J349" s="338">
        <v>18.09</v>
      </c>
      <c r="K349" s="338">
        <v>0</v>
      </c>
      <c r="L349" s="339">
        <f t="shared" si="17"/>
        <v>-3870.0299999999997</v>
      </c>
      <c r="M349" t="s">
        <v>817</v>
      </c>
      <c r="N349" s="6"/>
    </row>
    <row r="350" spans="1:14" hidden="1" outlineLevel="1">
      <c r="A350" s="199" t="s">
        <v>816</v>
      </c>
      <c r="B350" s="150">
        <v>1</v>
      </c>
      <c r="C350" s="200">
        <v>2020</v>
      </c>
      <c r="D350" s="335">
        <v>-40034</v>
      </c>
      <c r="E350" s="336">
        <v>-2045.74</v>
      </c>
      <c r="F350" s="337">
        <v>-29483</v>
      </c>
      <c r="G350" s="336">
        <v>-1595.03</v>
      </c>
      <c r="H350" s="337">
        <v>-52663</v>
      </c>
      <c r="I350" s="336">
        <v>-3954.56</v>
      </c>
      <c r="J350" s="338">
        <v>0</v>
      </c>
      <c r="K350" s="338">
        <v>0</v>
      </c>
      <c r="L350" s="339">
        <f t="shared" si="17"/>
        <v>-7595.33</v>
      </c>
      <c r="M350" t="s">
        <v>817</v>
      </c>
      <c r="N350" s="6"/>
    </row>
    <row r="351" spans="1:14" hidden="1" outlineLevel="1">
      <c r="A351" s="199" t="s">
        <v>816</v>
      </c>
      <c r="B351" s="150">
        <v>5</v>
      </c>
      <c r="C351" s="200">
        <v>2020</v>
      </c>
      <c r="D351" s="335">
        <v>87799</v>
      </c>
      <c r="E351" s="336">
        <v>4486.5600000000004</v>
      </c>
      <c r="F351" s="337">
        <v>2028743</v>
      </c>
      <c r="G351" s="336">
        <v>105523.27</v>
      </c>
      <c r="H351" s="337">
        <v>4316363</v>
      </c>
      <c r="I351" s="336">
        <v>374811.06</v>
      </c>
      <c r="J351" s="338">
        <v>-7910.78</v>
      </c>
      <c r="K351" s="338">
        <v>0</v>
      </c>
      <c r="L351" s="339">
        <f t="shared" si="17"/>
        <v>476910.11</v>
      </c>
      <c r="M351" t="s">
        <v>817</v>
      </c>
      <c r="N351" s="6"/>
    </row>
    <row r="352" spans="1:14" hidden="1" outlineLevel="1">
      <c r="A352" s="199" t="s">
        <v>816</v>
      </c>
      <c r="B352" s="150">
        <v>5</v>
      </c>
      <c r="C352" s="200">
        <v>2021</v>
      </c>
      <c r="D352" s="335">
        <v>390374</v>
      </c>
      <c r="E352" s="336">
        <v>19948.09</v>
      </c>
      <c r="F352" s="337">
        <v>3996133</v>
      </c>
      <c r="G352" s="336">
        <v>214803.84</v>
      </c>
      <c r="H352" s="337">
        <v>8078771</v>
      </c>
      <c r="I352" s="336">
        <v>572524.19999999995</v>
      </c>
      <c r="J352" s="338">
        <v>-4302.3</v>
      </c>
      <c r="K352" s="338">
        <v>0</v>
      </c>
      <c r="L352" s="339">
        <f t="shared" si="17"/>
        <v>802973.82999999984</v>
      </c>
      <c r="M352" t="s">
        <v>817</v>
      </c>
      <c r="N352" s="6"/>
    </row>
    <row r="353" spans="1:14" hidden="1" outlineLevel="1">
      <c r="A353" s="199" t="s">
        <v>816</v>
      </c>
      <c r="B353" s="150">
        <v>1</v>
      </c>
      <c r="C353" s="200">
        <v>2021</v>
      </c>
      <c r="D353" s="335">
        <v>-52911</v>
      </c>
      <c r="E353" s="336">
        <v>-2703.76</v>
      </c>
      <c r="F353" s="337">
        <v>-36529</v>
      </c>
      <c r="G353" s="336">
        <v>-1976.22</v>
      </c>
      <c r="H353" s="337">
        <v>-1117834</v>
      </c>
      <c r="I353" s="336">
        <v>-72833.56</v>
      </c>
      <c r="J353" s="338">
        <v>0</v>
      </c>
      <c r="K353" s="338">
        <v>0</v>
      </c>
      <c r="L353" s="339">
        <f t="shared" si="17"/>
        <v>-77513.539999999994</v>
      </c>
      <c r="M353" t="s">
        <v>817</v>
      </c>
      <c r="N353" s="6"/>
    </row>
    <row r="354" spans="1:14" hidden="1" outlineLevel="1">
      <c r="A354" s="199" t="s">
        <v>816</v>
      </c>
      <c r="B354" s="150">
        <v>1</v>
      </c>
      <c r="C354" s="200">
        <v>2022</v>
      </c>
      <c r="D354" s="335">
        <v>0</v>
      </c>
      <c r="E354" s="336">
        <v>0</v>
      </c>
      <c r="F354" s="337">
        <v>-64154</v>
      </c>
      <c r="G354" s="336">
        <v>-3470.73</v>
      </c>
      <c r="H354" s="337">
        <v>0</v>
      </c>
      <c r="I354" s="336">
        <v>-1339.76</v>
      </c>
      <c r="J354" s="338">
        <v>0</v>
      </c>
      <c r="K354" s="338">
        <v>0</v>
      </c>
      <c r="L354" s="339">
        <f t="shared" si="17"/>
        <v>-4810.49</v>
      </c>
      <c r="M354" t="s">
        <v>817</v>
      </c>
      <c r="N354" s="6"/>
    </row>
    <row r="355" spans="1:14" hidden="1" outlineLevel="1">
      <c r="A355" s="199" t="s">
        <v>816</v>
      </c>
      <c r="B355" s="150">
        <v>5</v>
      </c>
      <c r="C355" s="200">
        <v>2022</v>
      </c>
      <c r="D355" s="335">
        <v>2188</v>
      </c>
      <c r="E355" s="336">
        <v>111.8</v>
      </c>
      <c r="F355" s="337">
        <v>2108487</v>
      </c>
      <c r="G355" s="336">
        <v>114069.15</v>
      </c>
      <c r="H355" s="337">
        <v>124241678</v>
      </c>
      <c r="I355" s="336">
        <v>4377397.5199999996</v>
      </c>
      <c r="J355" s="338">
        <v>742.24</v>
      </c>
      <c r="K355" s="338">
        <v>0</v>
      </c>
      <c r="L355" s="339">
        <f t="shared" si="17"/>
        <v>4492320.71</v>
      </c>
      <c r="M355" t="s">
        <v>817</v>
      </c>
      <c r="N355" s="6"/>
    </row>
    <row r="356" spans="1:14" hidden="1" outlineLevel="1">
      <c r="A356" s="199" t="s">
        <v>724</v>
      </c>
      <c r="B356" s="150">
        <v>5</v>
      </c>
      <c r="C356" s="200">
        <v>2020</v>
      </c>
      <c r="D356" s="335">
        <v>176992</v>
      </c>
      <c r="E356" s="336">
        <v>7776.86</v>
      </c>
      <c r="F356" s="337">
        <v>1996789</v>
      </c>
      <c r="G356" s="336">
        <v>81394.69</v>
      </c>
      <c r="H356" s="337">
        <v>9225037</v>
      </c>
      <c r="I356" s="336">
        <v>565433.86</v>
      </c>
      <c r="J356" s="338">
        <v>-12341.22</v>
      </c>
      <c r="K356" s="338">
        <v>0</v>
      </c>
      <c r="L356" s="339">
        <f t="shared" si="17"/>
        <v>642264.19000000006</v>
      </c>
      <c r="M356" t="s">
        <v>725</v>
      </c>
      <c r="N356" s="6"/>
    </row>
    <row r="357" spans="1:14" hidden="1" outlineLevel="1">
      <c r="A357" s="199" t="s">
        <v>724</v>
      </c>
      <c r="B357" s="150">
        <v>1</v>
      </c>
      <c r="C357" s="200">
        <v>2020</v>
      </c>
      <c r="D357" s="335">
        <v>-25265</v>
      </c>
      <c r="E357" s="336">
        <v>-1291.05</v>
      </c>
      <c r="F357" s="337">
        <v>-19645</v>
      </c>
      <c r="G357" s="336">
        <v>-1053.95</v>
      </c>
      <c r="H357" s="337">
        <v>-256947</v>
      </c>
      <c r="I357" s="336">
        <v>-13319.57</v>
      </c>
      <c r="J357" s="338">
        <v>1882.44</v>
      </c>
      <c r="K357" s="338">
        <v>0</v>
      </c>
      <c r="L357" s="339">
        <f t="shared" si="17"/>
        <v>-13782.13</v>
      </c>
      <c r="M357" t="s">
        <v>725</v>
      </c>
      <c r="N357" s="6"/>
    </row>
    <row r="358" spans="1:14" hidden="1" outlineLevel="1">
      <c r="A358" s="199" t="s">
        <v>971</v>
      </c>
      <c r="B358" s="150">
        <v>1</v>
      </c>
      <c r="C358" s="200">
        <v>2020</v>
      </c>
      <c r="D358" s="335">
        <v>-94769</v>
      </c>
      <c r="E358" s="336">
        <v>-4842.7</v>
      </c>
      <c r="F358" s="337">
        <v>-1280352</v>
      </c>
      <c r="G358" s="336">
        <v>-58590</v>
      </c>
      <c r="H358" s="337">
        <v>-7420</v>
      </c>
      <c r="I358" s="336">
        <v>-142.68</v>
      </c>
      <c r="J358" s="338">
        <v>-33.630000000000003</v>
      </c>
      <c r="K358" s="338">
        <v>0</v>
      </c>
      <c r="L358" s="339">
        <f t="shared" si="17"/>
        <v>-63609.009999999995</v>
      </c>
      <c r="M358" t="s">
        <v>1639</v>
      </c>
      <c r="N358" s="6"/>
    </row>
    <row r="359" spans="1:14" hidden="1" outlineLevel="1">
      <c r="A359" s="199" t="s">
        <v>971</v>
      </c>
      <c r="B359" s="150">
        <v>5</v>
      </c>
      <c r="C359" s="200">
        <v>2020</v>
      </c>
      <c r="D359" s="335">
        <v>144806</v>
      </c>
      <c r="E359" s="336">
        <v>6585.97</v>
      </c>
      <c r="F359" s="337">
        <v>225699</v>
      </c>
      <c r="G359" s="336">
        <v>12210.32</v>
      </c>
      <c r="H359" s="337">
        <v>1768703</v>
      </c>
      <c r="I359" s="336">
        <v>117258.59</v>
      </c>
      <c r="J359" s="338">
        <v>-5086.76</v>
      </c>
      <c r="K359" s="338">
        <v>0</v>
      </c>
      <c r="L359" s="339">
        <f t="shared" si="17"/>
        <v>130968.12000000001</v>
      </c>
      <c r="M359" t="s">
        <v>1639</v>
      </c>
      <c r="N359" s="6"/>
    </row>
    <row r="360" spans="1:14" hidden="1" outlineLevel="1">
      <c r="A360" s="199" t="s">
        <v>971</v>
      </c>
      <c r="B360" s="150">
        <v>1</v>
      </c>
      <c r="C360" s="200">
        <v>2021</v>
      </c>
      <c r="D360" s="335">
        <v>-282864</v>
      </c>
      <c r="E360" s="336">
        <v>-14454.35</v>
      </c>
      <c r="F360" s="337">
        <v>-1700799</v>
      </c>
      <c r="G360" s="336">
        <v>-81049</v>
      </c>
      <c r="H360" s="337">
        <v>-73260</v>
      </c>
      <c r="I360" s="336">
        <v>-5217.84</v>
      </c>
      <c r="J360" s="338">
        <v>0.54</v>
      </c>
      <c r="K360" s="338">
        <v>0</v>
      </c>
      <c r="L360" s="339">
        <f t="shared" si="17"/>
        <v>-100720.65000000001</v>
      </c>
      <c r="M360" t="s">
        <v>1639</v>
      </c>
      <c r="N360" s="6"/>
    </row>
    <row r="361" spans="1:14" hidden="1" outlineLevel="1">
      <c r="A361" s="199" t="s">
        <v>971</v>
      </c>
      <c r="B361" s="150">
        <v>5</v>
      </c>
      <c r="C361" s="200">
        <v>2021</v>
      </c>
      <c r="D361" s="335">
        <v>206548</v>
      </c>
      <c r="E361" s="336">
        <v>10554.6</v>
      </c>
      <c r="F361" s="337">
        <v>1388248</v>
      </c>
      <c r="G361" s="336">
        <v>75104.22</v>
      </c>
      <c r="H361" s="337">
        <v>2894339</v>
      </c>
      <c r="I361" s="336">
        <v>249873.09</v>
      </c>
      <c r="J361" s="338">
        <v>-2348.98</v>
      </c>
      <c r="K361" s="338">
        <v>0</v>
      </c>
      <c r="L361" s="339">
        <f t="shared" si="17"/>
        <v>333182.93000000005</v>
      </c>
      <c r="M361" t="s">
        <v>1639</v>
      </c>
      <c r="N361" s="6"/>
    </row>
    <row r="362" spans="1:14" hidden="1" outlineLevel="1">
      <c r="A362" s="199" t="s">
        <v>422</v>
      </c>
      <c r="B362" s="150">
        <v>5</v>
      </c>
      <c r="C362" s="200">
        <v>2020</v>
      </c>
      <c r="D362" s="335">
        <v>0</v>
      </c>
      <c r="E362" s="336">
        <v>0</v>
      </c>
      <c r="F362" s="337">
        <v>417605</v>
      </c>
      <c r="G362" s="336">
        <v>11841.79</v>
      </c>
      <c r="H362" s="337">
        <v>43536</v>
      </c>
      <c r="I362" s="336">
        <v>5922.64</v>
      </c>
      <c r="J362" s="338">
        <v>0</v>
      </c>
      <c r="K362" s="338">
        <v>0</v>
      </c>
      <c r="L362" s="339">
        <f t="shared" si="17"/>
        <v>17764.43</v>
      </c>
      <c r="M362" t="s">
        <v>423</v>
      </c>
      <c r="N362" s="6"/>
    </row>
    <row r="363" spans="1:14" hidden="1" outlineLevel="1">
      <c r="A363" s="199" t="s">
        <v>422</v>
      </c>
      <c r="B363" s="150">
        <v>1</v>
      </c>
      <c r="C363" s="200">
        <v>2020</v>
      </c>
      <c r="D363" s="335">
        <v>-4395</v>
      </c>
      <c r="E363" s="336">
        <v>-224.58</v>
      </c>
      <c r="F363" s="337">
        <v>0</v>
      </c>
      <c r="G363" s="336">
        <v>0</v>
      </c>
      <c r="H363" s="337">
        <v>0</v>
      </c>
      <c r="I363" s="336">
        <v>0</v>
      </c>
      <c r="J363" s="338">
        <v>0</v>
      </c>
      <c r="K363" s="338">
        <v>0</v>
      </c>
      <c r="L363" s="339">
        <f t="shared" si="17"/>
        <v>-224.58</v>
      </c>
      <c r="M363" t="s">
        <v>423</v>
      </c>
      <c r="N363" s="6"/>
    </row>
    <row r="364" spans="1:14" hidden="1" outlineLevel="1">
      <c r="A364" s="199" t="s">
        <v>422</v>
      </c>
      <c r="B364" s="150">
        <v>5</v>
      </c>
      <c r="C364" s="200">
        <v>2021</v>
      </c>
      <c r="D364" s="335">
        <v>360509</v>
      </c>
      <c r="E364" s="336">
        <v>18422.009999999998</v>
      </c>
      <c r="F364" s="337">
        <v>1808657</v>
      </c>
      <c r="G364" s="336">
        <v>88362.02</v>
      </c>
      <c r="H364" s="337">
        <v>1528717</v>
      </c>
      <c r="I364" s="336">
        <v>106048.3</v>
      </c>
      <c r="J364" s="338">
        <v>-8293.2999999999993</v>
      </c>
      <c r="K364" s="338">
        <v>0</v>
      </c>
      <c r="L364" s="339">
        <f t="shared" si="17"/>
        <v>204539.03000000003</v>
      </c>
      <c r="M364" t="s">
        <v>423</v>
      </c>
      <c r="N364" s="6"/>
    </row>
    <row r="365" spans="1:14" hidden="1" outlineLevel="1">
      <c r="A365" s="199" t="s">
        <v>422</v>
      </c>
      <c r="B365" s="150">
        <v>1</v>
      </c>
      <c r="C365" s="200">
        <v>2021</v>
      </c>
      <c r="D365" s="335">
        <v>-27891</v>
      </c>
      <c r="E365" s="336">
        <v>-1425.23</v>
      </c>
      <c r="F365" s="337">
        <v>0</v>
      </c>
      <c r="G365" s="336">
        <v>0</v>
      </c>
      <c r="H365" s="337">
        <v>-7000</v>
      </c>
      <c r="I365" s="336">
        <v>-280</v>
      </c>
      <c r="J365" s="338">
        <v>-4940.6899999999996</v>
      </c>
      <c r="K365" s="338">
        <v>0</v>
      </c>
      <c r="L365" s="339">
        <f t="shared" si="17"/>
        <v>-6645.92</v>
      </c>
      <c r="M365" t="s">
        <v>423</v>
      </c>
      <c r="N365" s="6"/>
    </row>
    <row r="366" spans="1:14" hidden="1" outlineLevel="1">
      <c r="A366" s="199" t="s">
        <v>422</v>
      </c>
      <c r="B366" s="150">
        <v>5</v>
      </c>
      <c r="C366" s="200">
        <v>2022</v>
      </c>
      <c r="D366" s="335">
        <v>238854</v>
      </c>
      <c r="E366" s="336">
        <v>12205.44</v>
      </c>
      <c r="F366" s="337">
        <v>6547918</v>
      </c>
      <c r="G366" s="336">
        <v>286148.49</v>
      </c>
      <c r="H366" s="337">
        <v>4545141</v>
      </c>
      <c r="I366" s="336">
        <v>359903.97</v>
      </c>
      <c r="J366" s="338">
        <v>-21349.43</v>
      </c>
      <c r="K366" s="338">
        <v>0</v>
      </c>
      <c r="L366" s="339">
        <f t="shared" si="17"/>
        <v>636908.46999999986</v>
      </c>
      <c r="M366" t="s">
        <v>423</v>
      </c>
      <c r="N366" s="6"/>
    </row>
    <row r="367" spans="1:14" hidden="1" outlineLevel="1">
      <c r="A367" s="199" t="s">
        <v>422</v>
      </c>
      <c r="B367" s="150">
        <v>1</v>
      </c>
      <c r="C367" s="200">
        <v>2022</v>
      </c>
      <c r="D367" s="335">
        <v>-749808</v>
      </c>
      <c r="E367" s="336">
        <v>-38315.19</v>
      </c>
      <c r="F367" s="337">
        <v>-9732</v>
      </c>
      <c r="G367" s="336">
        <v>-526.5</v>
      </c>
      <c r="H367" s="337">
        <v>0</v>
      </c>
      <c r="I367" s="336">
        <v>-129.76</v>
      </c>
      <c r="J367" s="338">
        <v>-1600</v>
      </c>
      <c r="K367" s="338">
        <v>0</v>
      </c>
      <c r="L367" s="339">
        <f t="shared" si="17"/>
        <v>-40571.450000000004</v>
      </c>
      <c r="M367" t="s">
        <v>423</v>
      </c>
      <c r="N367" s="6"/>
    </row>
    <row r="368" spans="1:14" hidden="1" outlineLevel="1">
      <c r="A368" s="199" t="s">
        <v>946</v>
      </c>
      <c r="B368" s="150">
        <v>7</v>
      </c>
      <c r="C368" s="200">
        <v>2020</v>
      </c>
      <c r="D368" s="335">
        <v>0</v>
      </c>
      <c r="E368" s="336">
        <v>0</v>
      </c>
      <c r="F368" s="337">
        <v>0</v>
      </c>
      <c r="G368" s="336">
        <v>0</v>
      </c>
      <c r="H368" s="337">
        <v>0</v>
      </c>
      <c r="I368" s="336">
        <v>1800</v>
      </c>
      <c r="J368" s="338">
        <v>0</v>
      </c>
      <c r="K368" s="338">
        <v>0</v>
      </c>
      <c r="L368" s="339">
        <f t="shared" si="17"/>
        <v>1800</v>
      </c>
      <c r="M368" t="s">
        <v>947</v>
      </c>
      <c r="N368" s="6"/>
    </row>
    <row r="369" spans="1:14" hidden="1" outlineLevel="1">
      <c r="A369" s="199" t="s">
        <v>946</v>
      </c>
      <c r="B369" s="150">
        <v>1</v>
      </c>
      <c r="C369" s="200">
        <v>2021</v>
      </c>
      <c r="D369" s="335">
        <v>0</v>
      </c>
      <c r="E369" s="336">
        <v>0</v>
      </c>
      <c r="F369" s="337">
        <v>-5020</v>
      </c>
      <c r="G369" s="336">
        <v>-271.58</v>
      </c>
      <c r="H369" s="337">
        <v>-330244</v>
      </c>
      <c r="I369" s="336">
        <v>-17712.52</v>
      </c>
      <c r="J369" s="338">
        <v>0</v>
      </c>
      <c r="K369" s="338">
        <v>0</v>
      </c>
      <c r="L369" s="339">
        <f t="shared" si="17"/>
        <v>-17984.100000000002</v>
      </c>
      <c r="M369" t="s">
        <v>947</v>
      </c>
      <c r="N369" s="6"/>
    </row>
    <row r="370" spans="1:14" hidden="1" outlineLevel="1">
      <c r="A370" s="199" t="s">
        <v>946</v>
      </c>
      <c r="B370" s="150">
        <v>7</v>
      </c>
      <c r="C370" s="200">
        <v>2021</v>
      </c>
      <c r="D370" s="335">
        <v>723916</v>
      </c>
      <c r="E370" s="336">
        <v>36992.120000000003</v>
      </c>
      <c r="F370" s="337">
        <v>2693573</v>
      </c>
      <c r="G370" s="336">
        <v>139817.70000000001</v>
      </c>
      <c r="H370" s="337">
        <v>2078522</v>
      </c>
      <c r="I370" s="336">
        <v>203479.16</v>
      </c>
      <c r="J370" s="338">
        <v>-3651.11</v>
      </c>
      <c r="K370" s="338">
        <v>0</v>
      </c>
      <c r="L370" s="339">
        <f t="shared" si="17"/>
        <v>376637.87</v>
      </c>
      <c r="M370" t="s">
        <v>947</v>
      </c>
      <c r="N370" s="6"/>
    </row>
    <row r="371" spans="1:14" hidden="1" outlineLevel="1">
      <c r="A371" s="199" t="s">
        <v>946</v>
      </c>
      <c r="B371" s="150">
        <v>1</v>
      </c>
      <c r="C371" s="200">
        <v>2022</v>
      </c>
      <c r="D371" s="335">
        <v>-4010</v>
      </c>
      <c r="E371" s="336">
        <v>-204.91</v>
      </c>
      <c r="F371" s="337">
        <v>-43893</v>
      </c>
      <c r="G371" s="336">
        <v>-2374.61</v>
      </c>
      <c r="H371" s="337">
        <v>0</v>
      </c>
      <c r="I371" s="336">
        <v>0</v>
      </c>
      <c r="J371" s="338">
        <v>0</v>
      </c>
      <c r="K371" s="338">
        <v>0</v>
      </c>
      <c r="L371" s="339">
        <f t="shared" si="17"/>
        <v>-2579.52</v>
      </c>
      <c r="M371" t="s">
        <v>947</v>
      </c>
      <c r="N371" s="6"/>
    </row>
    <row r="372" spans="1:14" hidden="1" outlineLevel="1">
      <c r="A372" s="199" t="s">
        <v>946</v>
      </c>
      <c r="B372" s="150">
        <v>7</v>
      </c>
      <c r="C372" s="200">
        <v>2022</v>
      </c>
      <c r="D372" s="335">
        <v>10327</v>
      </c>
      <c r="E372" s="336">
        <v>527.71</v>
      </c>
      <c r="F372" s="337">
        <v>758341</v>
      </c>
      <c r="G372" s="336">
        <v>38344.75</v>
      </c>
      <c r="H372" s="337">
        <v>1608285</v>
      </c>
      <c r="I372" s="336">
        <v>126784.11</v>
      </c>
      <c r="J372" s="338">
        <v>-2598.89</v>
      </c>
      <c r="K372" s="338">
        <v>0</v>
      </c>
      <c r="L372" s="339">
        <f t="shared" si="17"/>
        <v>163057.68</v>
      </c>
      <c r="M372" t="s">
        <v>947</v>
      </c>
      <c r="N372" s="6"/>
    </row>
    <row r="373" spans="1:14" hidden="1" outlineLevel="1">
      <c r="A373" s="199" t="s">
        <v>309</v>
      </c>
      <c r="B373" s="150">
        <v>5</v>
      </c>
      <c r="C373" s="200">
        <v>2018</v>
      </c>
      <c r="D373" s="335">
        <v>0</v>
      </c>
      <c r="E373" s="336">
        <v>0</v>
      </c>
      <c r="F373" s="337">
        <v>0</v>
      </c>
      <c r="G373" s="336">
        <v>0</v>
      </c>
      <c r="H373" s="337">
        <v>8442820</v>
      </c>
      <c r="I373" s="336">
        <v>126642.3</v>
      </c>
      <c r="J373" s="338">
        <v>0</v>
      </c>
      <c r="K373" s="338">
        <v>0</v>
      </c>
      <c r="L373" s="339">
        <f t="shared" ref="L373:L402" si="18">E373+G373+I373+J373+K373</f>
        <v>126642.3</v>
      </c>
      <c r="M373" t="s">
        <v>310</v>
      </c>
      <c r="N373" s="6"/>
    </row>
    <row r="374" spans="1:14" hidden="1" outlineLevel="1">
      <c r="A374" s="199" t="s">
        <v>309</v>
      </c>
      <c r="B374" s="150">
        <v>1</v>
      </c>
      <c r="C374" s="200">
        <v>2019</v>
      </c>
      <c r="D374" s="335">
        <v>-103977</v>
      </c>
      <c r="E374" s="336">
        <v>-5005.76</v>
      </c>
      <c r="F374" s="337">
        <v>-707185</v>
      </c>
      <c r="G374" s="336">
        <v>-29280</v>
      </c>
      <c r="H374" s="337">
        <v>393557</v>
      </c>
      <c r="I374" s="336">
        <v>13157.44</v>
      </c>
      <c r="J374" s="338">
        <v>401.16</v>
      </c>
      <c r="K374" s="338">
        <v>0</v>
      </c>
      <c r="L374" s="339">
        <f t="shared" si="18"/>
        <v>-20727.16</v>
      </c>
      <c r="M374" t="s">
        <v>310</v>
      </c>
      <c r="N374" s="6"/>
    </row>
    <row r="375" spans="1:14" hidden="1" outlineLevel="1">
      <c r="A375" s="199" t="s">
        <v>309</v>
      </c>
      <c r="B375" s="150">
        <v>5</v>
      </c>
      <c r="C375" s="200">
        <v>2019</v>
      </c>
      <c r="D375" s="335">
        <v>197513</v>
      </c>
      <c r="E375" s="336">
        <v>10092.92</v>
      </c>
      <c r="F375" s="337">
        <v>1023592</v>
      </c>
      <c r="G375" s="336">
        <v>40181.480000000003</v>
      </c>
      <c r="H375" s="337">
        <v>8717104</v>
      </c>
      <c r="I375" s="336">
        <v>218602.28</v>
      </c>
      <c r="J375" s="338">
        <v>-4227.18</v>
      </c>
      <c r="K375" s="338">
        <v>0</v>
      </c>
      <c r="L375" s="339">
        <f t="shared" si="18"/>
        <v>264649.5</v>
      </c>
      <c r="M375" t="s">
        <v>310</v>
      </c>
      <c r="N375" s="6"/>
    </row>
    <row r="376" spans="1:14" hidden="1" outlineLevel="1">
      <c r="A376" s="199" t="s">
        <v>610</v>
      </c>
      <c r="B376" s="150">
        <v>1</v>
      </c>
      <c r="C376" s="200">
        <v>2020</v>
      </c>
      <c r="D376" s="335">
        <v>0</v>
      </c>
      <c r="E376" s="336">
        <v>0</v>
      </c>
      <c r="F376" s="337">
        <v>0</v>
      </c>
      <c r="G376" s="336">
        <v>0</v>
      </c>
      <c r="H376" s="337">
        <v>-1830</v>
      </c>
      <c r="I376" s="336">
        <v>-38.24</v>
      </c>
      <c r="J376" s="338">
        <v>3.93</v>
      </c>
      <c r="K376" s="338">
        <v>0</v>
      </c>
      <c r="L376" s="339">
        <f t="shared" si="18"/>
        <v>-34.31</v>
      </c>
      <c r="M376" t="s">
        <v>611</v>
      </c>
      <c r="N376" s="6"/>
    </row>
    <row r="377" spans="1:14" hidden="1" outlineLevel="1">
      <c r="A377" s="199" t="s">
        <v>610</v>
      </c>
      <c r="B377" s="150">
        <v>1</v>
      </c>
      <c r="C377" s="200">
        <v>2021</v>
      </c>
      <c r="D377" s="335">
        <v>-2696</v>
      </c>
      <c r="E377" s="336">
        <v>-137.77000000000001</v>
      </c>
      <c r="F377" s="337">
        <v>-8248</v>
      </c>
      <c r="G377" s="336">
        <v>-446.22</v>
      </c>
      <c r="H377" s="337">
        <v>-18427</v>
      </c>
      <c r="I377" s="336">
        <v>-817.24</v>
      </c>
      <c r="J377" s="338">
        <v>0</v>
      </c>
      <c r="K377" s="338">
        <v>0</v>
      </c>
      <c r="L377" s="339">
        <f t="shared" si="18"/>
        <v>-1401.23</v>
      </c>
      <c r="M377" t="s">
        <v>611</v>
      </c>
      <c r="N377" s="6"/>
    </row>
    <row r="378" spans="1:14" hidden="1" outlineLevel="1">
      <c r="A378" s="199" t="s">
        <v>610</v>
      </c>
      <c r="B378" s="150">
        <v>5</v>
      </c>
      <c r="C378" s="200">
        <v>2021</v>
      </c>
      <c r="D378" s="335">
        <v>0</v>
      </c>
      <c r="E378" s="336">
        <v>0</v>
      </c>
      <c r="F378" s="337">
        <v>52741</v>
      </c>
      <c r="G378" s="336">
        <v>2853.29</v>
      </c>
      <c r="H378" s="337">
        <v>4276</v>
      </c>
      <c r="I378" s="336">
        <v>620.16</v>
      </c>
      <c r="J378" s="338">
        <v>0</v>
      </c>
      <c r="K378" s="338">
        <v>0</v>
      </c>
      <c r="L378" s="339">
        <f t="shared" si="18"/>
        <v>3473.45</v>
      </c>
      <c r="M378" t="s">
        <v>611</v>
      </c>
      <c r="N378" s="6"/>
    </row>
    <row r="379" spans="1:14" hidden="1" outlineLevel="1">
      <c r="A379" s="199" t="s">
        <v>610</v>
      </c>
      <c r="B379" s="150">
        <v>1</v>
      </c>
      <c r="C379" s="200">
        <v>2022</v>
      </c>
      <c r="D379" s="335">
        <v>0</v>
      </c>
      <c r="E379" s="336">
        <v>0</v>
      </c>
      <c r="F379" s="337">
        <v>-15723</v>
      </c>
      <c r="G379" s="336">
        <v>-850.62</v>
      </c>
      <c r="H379" s="337">
        <v>-17190</v>
      </c>
      <c r="I379" s="336">
        <v>-2619.7600000000002</v>
      </c>
      <c r="J379" s="338">
        <v>0</v>
      </c>
      <c r="K379" s="338">
        <v>0</v>
      </c>
      <c r="L379" s="339">
        <f t="shared" si="18"/>
        <v>-3470.38</v>
      </c>
      <c r="M379" t="s">
        <v>611</v>
      </c>
      <c r="N379" s="6"/>
    </row>
    <row r="380" spans="1:14" hidden="1" outlineLevel="1">
      <c r="A380" s="199" t="s">
        <v>610</v>
      </c>
      <c r="B380" s="150">
        <v>5</v>
      </c>
      <c r="C380" s="200">
        <v>2022</v>
      </c>
      <c r="D380" s="335">
        <v>570</v>
      </c>
      <c r="E380" s="336">
        <v>29.13</v>
      </c>
      <c r="F380" s="337">
        <v>572934</v>
      </c>
      <c r="G380" s="336">
        <v>30995.73</v>
      </c>
      <c r="H380" s="337">
        <v>422707</v>
      </c>
      <c r="I380" s="336">
        <v>36275.96</v>
      </c>
      <c r="J380" s="338">
        <v>-691.15</v>
      </c>
      <c r="K380" s="338">
        <v>0</v>
      </c>
      <c r="L380" s="339">
        <f t="shared" si="18"/>
        <v>66609.670000000013</v>
      </c>
      <c r="M380" t="s">
        <v>611</v>
      </c>
      <c r="N380" s="6"/>
    </row>
    <row r="381" spans="1:14" hidden="1" outlineLevel="1">
      <c r="A381" s="199" t="s">
        <v>912</v>
      </c>
      <c r="B381" s="150">
        <v>5</v>
      </c>
      <c r="C381" s="200">
        <v>2019</v>
      </c>
      <c r="D381" s="335">
        <v>7877</v>
      </c>
      <c r="E381" s="336">
        <v>402.51</v>
      </c>
      <c r="F381" s="337">
        <v>21366</v>
      </c>
      <c r="G381" s="336">
        <v>1155.9000000000001</v>
      </c>
      <c r="H381" s="337">
        <v>0</v>
      </c>
      <c r="I381" s="336">
        <v>0</v>
      </c>
      <c r="J381" s="338">
        <v>0</v>
      </c>
      <c r="K381" s="338">
        <v>0</v>
      </c>
      <c r="L381" s="339">
        <f t="shared" si="18"/>
        <v>1558.41</v>
      </c>
      <c r="M381" t="s">
        <v>913</v>
      </c>
      <c r="N381" s="6"/>
    </row>
    <row r="382" spans="1:14" hidden="1" outlineLevel="1">
      <c r="A382" s="199" t="s">
        <v>912</v>
      </c>
      <c r="B382" s="150">
        <v>5</v>
      </c>
      <c r="C382" s="200">
        <v>2020</v>
      </c>
      <c r="D382" s="335">
        <v>4962</v>
      </c>
      <c r="E382" s="336">
        <v>253.53</v>
      </c>
      <c r="F382" s="337">
        <v>6142</v>
      </c>
      <c r="G382" s="336">
        <v>332.3</v>
      </c>
      <c r="H382" s="337">
        <v>0</v>
      </c>
      <c r="I382" s="336">
        <v>0</v>
      </c>
      <c r="J382" s="338">
        <v>0</v>
      </c>
      <c r="K382" s="338">
        <v>0</v>
      </c>
      <c r="L382" s="339">
        <f t="shared" si="18"/>
        <v>585.83000000000004</v>
      </c>
      <c r="M382" t="s">
        <v>913</v>
      </c>
      <c r="N382" s="6"/>
    </row>
    <row r="383" spans="1:14" hidden="1" outlineLevel="1">
      <c r="A383" s="199" t="s">
        <v>912</v>
      </c>
      <c r="B383" s="150">
        <v>5</v>
      </c>
      <c r="C383" s="200">
        <v>2021</v>
      </c>
      <c r="D383" s="335">
        <v>30039</v>
      </c>
      <c r="E383" s="336">
        <v>1535</v>
      </c>
      <c r="F383" s="337">
        <v>1594</v>
      </c>
      <c r="G383" s="336">
        <v>86.22</v>
      </c>
      <c r="H383" s="337">
        <v>43506</v>
      </c>
      <c r="I383" s="336">
        <v>1740.24</v>
      </c>
      <c r="J383" s="338">
        <v>0</v>
      </c>
      <c r="K383" s="338">
        <v>0</v>
      </c>
      <c r="L383" s="339">
        <f t="shared" si="18"/>
        <v>3361.46</v>
      </c>
      <c r="M383" t="s">
        <v>913</v>
      </c>
      <c r="N383" s="6"/>
    </row>
    <row r="384" spans="1:14" hidden="1" outlineLevel="1">
      <c r="A384" s="199" t="s">
        <v>912</v>
      </c>
      <c r="B384" s="150">
        <v>5</v>
      </c>
      <c r="C384" s="200">
        <v>2022</v>
      </c>
      <c r="D384" s="335">
        <v>0</v>
      </c>
      <c r="E384" s="336">
        <v>0</v>
      </c>
      <c r="F384" s="337">
        <v>0</v>
      </c>
      <c r="G384" s="336">
        <v>0</v>
      </c>
      <c r="H384" s="337">
        <v>2499</v>
      </c>
      <c r="I384" s="336">
        <v>399.84</v>
      </c>
      <c r="J384" s="338">
        <v>0</v>
      </c>
      <c r="K384" s="338">
        <v>0</v>
      </c>
      <c r="L384" s="339">
        <f t="shared" si="18"/>
        <v>399.84</v>
      </c>
      <c r="M384" t="s">
        <v>913</v>
      </c>
      <c r="N384" s="6"/>
    </row>
    <row r="385" spans="1:14" hidden="1" outlineLevel="1">
      <c r="A385" s="199" t="s">
        <v>384</v>
      </c>
      <c r="B385" s="150">
        <v>1</v>
      </c>
      <c r="C385" s="200">
        <v>2021</v>
      </c>
      <c r="D385" s="335">
        <v>0</v>
      </c>
      <c r="E385" s="336">
        <v>0</v>
      </c>
      <c r="F385" s="337">
        <v>0</v>
      </c>
      <c r="G385" s="336">
        <v>0</v>
      </c>
      <c r="H385" s="337">
        <v>-108</v>
      </c>
      <c r="I385" s="336">
        <v>-8.64</v>
      </c>
      <c r="J385" s="338">
        <v>0</v>
      </c>
      <c r="K385" s="338">
        <v>0</v>
      </c>
      <c r="L385" s="339">
        <f t="shared" si="18"/>
        <v>-8.64</v>
      </c>
      <c r="M385" t="s">
        <v>1359</v>
      </c>
      <c r="N385" s="6"/>
    </row>
    <row r="386" spans="1:14" hidden="1" outlineLevel="1">
      <c r="A386" s="199" t="s">
        <v>384</v>
      </c>
      <c r="B386" s="150">
        <v>5</v>
      </c>
      <c r="C386" s="200">
        <v>2022</v>
      </c>
      <c r="D386" s="335">
        <v>0</v>
      </c>
      <c r="E386" s="336">
        <v>0</v>
      </c>
      <c r="F386" s="337">
        <v>176489</v>
      </c>
      <c r="G386" s="336">
        <v>9548.0499999999993</v>
      </c>
      <c r="H386" s="337">
        <v>8000</v>
      </c>
      <c r="I386" s="336">
        <v>1246.48</v>
      </c>
      <c r="J386" s="338">
        <v>-239.7</v>
      </c>
      <c r="K386" s="338">
        <v>0</v>
      </c>
      <c r="L386" s="339">
        <f t="shared" si="18"/>
        <v>10554.829999999998</v>
      </c>
      <c r="M386" t="s">
        <v>1359</v>
      </c>
      <c r="N386" s="6"/>
    </row>
    <row r="387" spans="1:14" hidden="1" outlineLevel="1">
      <c r="A387" s="199" t="s">
        <v>1133</v>
      </c>
      <c r="B387" s="150">
        <v>7</v>
      </c>
      <c r="C387" s="200">
        <v>2020</v>
      </c>
      <c r="D387" s="335">
        <v>0</v>
      </c>
      <c r="E387" s="336">
        <v>0</v>
      </c>
      <c r="F387" s="337">
        <v>0</v>
      </c>
      <c r="G387" s="336">
        <v>0</v>
      </c>
      <c r="H387" s="337">
        <v>116249</v>
      </c>
      <c r="I387" s="336">
        <v>11008.12</v>
      </c>
      <c r="J387" s="338">
        <v>0</v>
      </c>
      <c r="K387" s="338">
        <v>0</v>
      </c>
      <c r="L387" s="339">
        <f t="shared" si="18"/>
        <v>11008.12</v>
      </c>
      <c r="M387" t="s">
        <v>1134</v>
      </c>
      <c r="N387" s="6"/>
    </row>
    <row r="388" spans="1:14" hidden="1" outlineLevel="1">
      <c r="A388" s="199" t="s">
        <v>1133</v>
      </c>
      <c r="B388" s="150">
        <v>1</v>
      </c>
      <c r="C388" s="200">
        <v>2021</v>
      </c>
      <c r="D388" s="335">
        <v>0</v>
      </c>
      <c r="E388" s="336">
        <v>0</v>
      </c>
      <c r="F388" s="337">
        <v>0</v>
      </c>
      <c r="G388" s="336">
        <v>0</v>
      </c>
      <c r="H388" s="337">
        <v>-1445</v>
      </c>
      <c r="I388" s="336">
        <v>-123.56</v>
      </c>
      <c r="J388" s="338">
        <v>0</v>
      </c>
      <c r="K388" s="338">
        <v>0</v>
      </c>
      <c r="L388" s="339">
        <f t="shared" si="18"/>
        <v>-123.56</v>
      </c>
      <c r="M388" t="s">
        <v>1134</v>
      </c>
      <c r="N388" s="6"/>
    </row>
    <row r="389" spans="1:14" hidden="1" outlineLevel="1">
      <c r="A389" s="199" t="s">
        <v>1133</v>
      </c>
      <c r="B389" s="150">
        <v>7</v>
      </c>
      <c r="C389" s="200">
        <v>2021</v>
      </c>
      <c r="D389" s="335">
        <v>0</v>
      </c>
      <c r="E389" s="336">
        <v>0</v>
      </c>
      <c r="F389" s="337">
        <v>94714</v>
      </c>
      <c r="G389" s="336">
        <v>5124.03</v>
      </c>
      <c r="H389" s="337">
        <v>151555</v>
      </c>
      <c r="I389" s="336">
        <v>13687.2</v>
      </c>
      <c r="J389" s="338">
        <v>0</v>
      </c>
      <c r="K389" s="338">
        <v>0</v>
      </c>
      <c r="L389" s="339">
        <f t="shared" si="18"/>
        <v>18811.23</v>
      </c>
      <c r="M389" t="s">
        <v>1134</v>
      </c>
      <c r="N389" s="6"/>
    </row>
    <row r="390" spans="1:14" hidden="1" outlineLevel="1">
      <c r="A390" s="199" t="s">
        <v>1133</v>
      </c>
      <c r="B390" s="150">
        <v>1</v>
      </c>
      <c r="C390" s="200">
        <v>2022</v>
      </c>
      <c r="D390" s="335">
        <v>-13252</v>
      </c>
      <c r="E390" s="336">
        <v>-677.18</v>
      </c>
      <c r="F390" s="337">
        <v>0</v>
      </c>
      <c r="G390" s="336">
        <v>0</v>
      </c>
      <c r="H390" s="337">
        <v>-5427</v>
      </c>
      <c r="I390" s="336">
        <v>-384.92</v>
      </c>
      <c r="J390" s="338">
        <v>48.3</v>
      </c>
      <c r="K390" s="338">
        <v>0</v>
      </c>
      <c r="L390" s="339">
        <f t="shared" si="18"/>
        <v>-1013.8</v>
      </c>
      <c r="M390" t="s">
        <v>1134</v>
      </c>
      <c r="N390" s="6"/>
    </row>
    <row r="391" spans="1:14" hidden="1" outlineLevel="1">
      <c r="A391" s="199" t="s">
        <v>1133</v>
      </c>
      <c r="B391" s="150">
        <v>7</v>
      </c>
      <c r="C391" s="200">
        <v>2022</v>
      </c>
      <c r="D391" s="335">
        <v>0</v>
      </c>
      <c r="E391" s="336">
        <v>0</v>
      </c>
      <c r="F391" s="337">
        <v>0</v>
      </c>
      <c r="G391" s="336">
        <v>0</v>
      </c>
      <c r="H391" s="337">
        <v>116526</v>
      </c>
      <c r="I391" s="336">
        <v>9707.1200000000008</v>
      </c>
      <c r="J391" s="338">
        <v>0</v>
      </c>
      <c r="K391" s="338">
        <v>0</v>
      </c>
      <c r="L391" s="339">
        <f t="shared" si="18"/>
        <v>9707.1200000000008</v>
      </c>
      <c r="M391" t="s">
        <v>1134</v>
      </c>
      <c r="N391" s="6"/>
    </row>
    <row r="392" spans="1:14" hidden="1" outlineLevel="1">
      <c r="A392" s="199" t="s">
        <v>948</v>
      </c>
      <c r="B392" s="150">
        <v>5</v>
      </c>
      <c r="C392" s="200">
        <v>2020</v>
      </c>
      <c r="D392" s="335">
        <v>0</v>
      </c>
      <c r="E392" s="336">
        <v>0</v>
      </c>
      <c r="F392" s="337">
        <v>0</v>
      </c>
      <c r="G392" s="336">
        <v>0</v>
      </c>
      <c r="H392" s="337">
        <v>362846</v>
      </c>
      <c r="I392" s="336">
        <v>57207.6</v>
      </c>
      <c r="J392" s="338">
        <v>0</v>
      </c>
      <c r="K392" s="338">
        <v>0</v>
      </c>
      <c r="L392" s="339">
        <f t="shared" si="18"/>
        <v>57207.6</v>
      </c>
      <c r="M392" t="s">
        <v>949</v>
      </c>
      <c r="N392" s="6"/>
    </row>
    <row r="393" spans="1:14" hidden="1" outlineLevel="1">
      <c r="A393" s="199" t="s">
        <v>948</v>
      </c>
      <c r="B393" s="150">
        <v>1</v>
      </c>
      <c r="C393" s="200">
        <v>2020</v>
      </c>
      <c r="D393" s="335">
        <v>0</v>
      </c>
      <c r="E393" s="336">
        <v>0</v>
      </c>
      <c r="F393" s="337">
        <v>0</v>
      </c>
      <c r="G393" s="336">
        <v>0</v>
      </c>
      <c r="H393" s="337">
        <v>0</v>
      </c>
      <c r="I393" s="336">
        <v>0</v>
      </c>
      <c r="J393" s="338">
        <v>-903.21</v>
      </c>
      <c r="K393" s="338">
        <v>0</v>
      </c>
      <c r="L393" s="339">
        <f t="shared" si="18"/>
        <v>-903.21</v>
      </c>
      <c r="M393" t="s">
        <v>949</v>
      </c>
      <c r="N393" s="6"/>
    </row>
    <row r="394" spans="1:14" hidden="1" outlineLevel="1">
      <c r="A394" s="199" t="s">
        <v>1368</v>
      </c>
      <c r="B394" s="150">
        <v>5</v>
      </c>
      <c r="C394" s="200">
        <v>2019</v>
      </c>
      <c r="D394" s="335">
        <v>0</v>
      </c>
      <c r="E394" s="336">
        <v>0</v>
      </c>
      <c r="F394" s="337">
        <v>0</v>
      </c>
      <c r="G394" s="336">
        <v>0</v>
      </c>
      <c r="H394" s="337">
        <v>1074230</v>
      </c>
      <c r="I394" s="336">
        <v>21039.1</v>
      </c>
      <c r="J394" s="338">
        <v>0</v>
      </c>
      <c r="K394" s="338">
        <v>0</v>
      </c>
      <c r="L394" s="339">
        <f t="shared" si="18"/>
        <v>21039.1</v>
      </c>
      <c r="M394" t="s">
        <v>1369</v>
      </c>
      <c r="N394" s="6"/>
    </row>
    <row r="395" spans="1:14" hidden="1" outlineLevel="1">
      <c r="A395" s="199" t="s">
        <v>1368</v>
      </c>
      <c r="B395" s="150">
        <v>5</v>
      </c>
      <c r="C395" s="200">
        <v>2020</v>
      </c>
      <c r="D395" s="335">
        <v>0</v>
      </c>
      <c r="E395" s="336">
        <v>0</v>
      </c>
      <c r="F395" s="337">
        <v>0</v>
      </c>
      <c r="G395" s="336">
        <v>0</v>
      </c>
      <c r="H395" s="337">
        <v>6476935</v>
      </c>
      <c r="I395" s="336">
        <v>139415.69</v>
      </c>
      <c r="J395" s="338">
        <v>0</v>
      </c>
      <c r="K395" s="338">
        <v>0</v>
      </c>
      <c r="L395" s="339">
        <f t="shared" si="18"/>
        <v>139415.69</v>
      </c>
      <c r="M395" t="s">
        <v>1369</v>
      </c>
      <c r="N395" s="6"/>
    </row>
    <row r="396" spans="1:14" hidden="1" outlineLevel="1">
      <c r="A396" s="199" t="s">
        <v>1368</v>
      </c>
      <c r="B396" s="150">
        <v>5</v>
      </c>
      <c r="C396" s="200">
        <v>2021</v>
      </c>
      <c r="D396" s="335">
        <v>0</v>
      </c>
      <c r="E396" s="336">
        <v>0</v>
      </c>
      <c r="F396" s="337">
        <v>0</v>
      </c>
      <c r="G396" s="336">
        <v>0</v>
      </c>
      <c r="H396" s="337">
        <v>8689635</v>
      </c>
      <c r="I396" s="336">
        <v>167476.69</v>
      </c>
      <c r="J396" s="338">
        <v>0</v>
      </c>
      <c r="K396" s="338">
        <v>0</v>
      </c>
      <c r="L396" s="339">
        <f t="shared" si="18"/>
        <v>167476.69</v>
      </c>
      <c r="M396" t="s">
        <v>1369</v>
      </c>
      <c r="N396" s="6"/>
    </row>
    <row r="397" spans="1:14" hidden="1" outlineLevel="1">
      <c r="A397" s="199" t="s">
        <v>926</v>
      </c>
      <c r="B397" s="150">
        <v>5</v>
      </c>
      <c r="C397" s="200">
        <v>2020</v>
      </c>
      <c r="D397" s="335">
        <v>0</v>
      </c>
      <c r="E397" s="336">
        <v>0</v>
      </c>
      <c r="F397" s="337">
        <v>0</v>
      </c>
      <c r="G397" s="336">
        <v>0</v>
      </c>
      <c r="H397" s="337">
        <v>21805</v>
      </c>
      <c r="I397" s="336">
        <v>2071.39</v>
      </c>
      <c r="J397" s="338">
        <v>0</v>
      </c>
      <c r="K397" s="338">
        <v>0</v>
      </c>
      <c r="L397" s="339">
        <f t="shared" si="18"/>
        <v>2071.39</v>
      </c>
      <c r="M397" t="s">
        <v>927</v>
      </c>
      <c r="N397" s="6"/>
    </row>
    <row r="398" spans="1:14" hidden="1" outlineLevel="1">
      <c r="A398" s="199" t="s">
        <v>926</v>
      </c>
      <c r="B398" s="150">
        <v>1</v>
      </c>
      <c r="C398" s="200">
        <v>2021</v>
      </c>
      <c r="D398" s="335">
        <v>0</v>
      </c>
      <c r="E398" s="336">
        <v>0</v>
      </c>
      <c r="F398" s="337">
        <v>-97270</v>
      </c>
      <c r="G398" s="336">
        <v>-5262.32</v>
      </c>
      <c r="H398" s="337">
        <v>0</v>
      </c>
      <c r="I398" s="336">
        <v>0</v>
      </c>
      <c r="J398" s="338">
        <v>0</v>
      </c>
      <c r="K398" s="338">
        <v>0</v>
      </c>
      <c r="L398" s="339">
        <f t="shared" si="18"/>
        <v>-5262.32</v>
      </c>
      <c r="M398" t="s">
        <v>927</v>
      </c>
      <c r="N398" s="6"/>
    </row>
    <row r="399" spans="1:14" hidden="1" outlineLevel="1">
      <c r="A399" s="199" t="s">
        <v>926</v>
      </c>
      <c r="B399" s="150">
        <v>5</v>
      </c>
      <c r="C399" s="200">
        <v>2021</v>
      </c>
      <c r="D399" s="335">
        <v>0</v>
      </c>
      <c r="E399" s="336">
        <v>0</v>
      </c>
      <c r="F399" s="337">
        <v>23500</v>
      </c>
      <c r="G399" s="336">
        <v>1271.3499999999999</v>
      </c>
      <c r="H399" s="337">
        <v>25681</v>
      </c>
      <c r="I399" s="336">
        <v>2111.64</v>
      </c>
      <c r="J399" s="338">
        <v>0</v>
      </c>
      <c r="K399" s="338">
        <v>0</v>
      </c>
      <c r="L399" s="339">
        <f t="shared" si="18"/>
        <v>3382.99</v>
      </c>
      <c r="M399" t="s">
        <v>927</v>
      </c>
      <c r="N399" s="6"/>
    </row>
    <row r="400" spans="1:14" hidden="1" outlineLevel="1">
      <c r="A400" s="199" t="s">
        <v>926</v>
      </c>
      <c r="B400" s="150">
        <v>1</v>
      </c>
      <c r="C400" s="200">
        <v>2022</v>
      </c>
      <c r="D400" s="335">
        <v>0</v>
      </c>
      <c r="E400" s="336">
        <v>0</v>
      </c>
      <c r="F400" s="337">
        <v>-48021</v>
      </c>
      <c r="G400" s="336">
        <v>-2597.91</v>
      </c>
      <c r="H400" s="337">
        <v>-619186</v>
      </c>
      <c r="I400" s="336">
        <v>-24707.93</v>
      </c>
      <c r="J400" s="338">
        <v>0</v>
      </c>
      <c r="K400" s="338">
        <v>0</v>
      </c>
      <c r="L400" s="339">
        <f t="shared" si="18"/>
        <v>-27305.84</v>
      </c>
      <c r="M400" t="s">
        <v>927</v>
      </c>
      <c r="N400" s="6"/>
    </row>
    <row r="401" spans="1:16" hidden="1" outlineLevel="1">
      <c r="A401" s="199" t="s">
        <v>808</v>
      </c>
      <c r="B401" s="150">
        <v>1</v>
      </c>
      <c r="C401" s="200">
        <v>2021</v>
      </c>
      <c r="D401" s="335">
        <v>0</v>
      </c>
      <c r="E401" s="336">
        <v>0</v>
      </c>
      <c r="F401" s="337">
        <v>0</v>
      </c>
      <c r="G401" s="336">
        <v>0</v>
      </c>
      <c r="H401" s="337">
        <v>-17207</v>
      </c>
      <c r="I401" s="336">
        <v>-1018.48</v>
      </c>
      <c r="J401" s="338">
        <v>0</v>
      </c>
      <c r="K401" s="338">
        <v>0</v>
      </c>
      <c r="L401" s="339">
        <f t="shared" si="18"/>
        <v>-1018.48</v>
      </c>
      <c r="M401" t="s">
        <v>809</v>
      </c>
      <c r="N401" s="6"/>
    </row>
    <row r="402" spans="1:16" hidden="1" outlineLevel="1">
      <c r="A402" s="199" t="s">
        <v>808</v>
      </c>
      <c r="B402" s="150">
        <v>7</v>
      </c>
      <c r="C402" s="200">
        <v>2021</v>
      </c>
      <c r="D402" s="335">
        <v>0</v>
      </c>
      <c r="E402" s="336">
        <v>0</v>
      </c>
      <c r="F402" s="337">
        <v>0</v>
      </c>
      <c r="G402" s="336">
        <v>0</v>
      </c>
      <c r="H402" s="337">
        <v>83836</v>
      </c>
      <c r="I402" s="336">
        <v>9388.48</v>
      </c>
      <c r="J402" s="338">
        <v>0</v>
      </c>
      <c r="K402" s="338">
        <v>0</v>
      </c>
      <c r="L402" s="339">
        <f t="shared" si="18"/>
        <v>9388.48</v>
      </c>
      <c r="M402" t="s">
        <v>809</v>
      </c>
      <c r="N402" s="6"/>
    </row>
    <row r="403" spans="1:16" ht="38.25" collapsed="1">
      <c r="A403" s="194" t="s">
        <v>1371</v>
      </c>
      <c r="B403" s="96"/>
      <c r="C403" s="195"/>
      <c r="D403" s="318">
        <f t="shared" ref="D403:K403" si="19">SUM(D404:D494)</f>
        <v>-835141</v>
      </c>
      <c r="E403" s="319">
        <f t="shared" si="19"/>
        <v>-23035.690000000002</v>
      </c>
      <c r="F403" s="320">
        <f t="shared" si="19"/>
        <v>1158579</v>
      </c>
      <c r="G403" s="319">
        <f t="shared" si="19"/>
        <v>145736.44000000006</v>
      </c>
      <c r="H403" s="320">
        <f t="shared" si="19"/>
        <v>202742131</v>
      </c>
      <c r="I403" s="319">
        <f t="shared" si="19"/>
        <v>5177479.6599999992</v>
      </c>
      <c r="J403" s="334">
        <f t="shared" si="19"/>
        <v>-50040.649999999994</v>
      </c>
      <c r="K403" s="322">
        <f t="shared" si="19"/>
        <v>0</v>
      </c>
      <c r="L403" s="322">
        <f>E403+G403+I403+J403+K403</f>
        <v>5250139.7599999988</v>
      </c>
      <c r="M403" s="6"/>
      <c r="N403" s="6"/>
      <c r="P403" s="175"/>
    </row>
    <row r="404" spans="1:16" hidden="1" outlineLevel="1">
      <c r="A404" s="194" t="s">
        <v>1372</v>
      </c>
      <c r="B404" s="15">
        <v>7</v>
      </c>
      <c r="C404" s="197">
        <v>2022</v>
      </c>
      <c r="D404" s="323">
        <v>0</v>
      </c>
      <c r="E404" s="324">
        <v>0</v>
      </c>
      <c r="F404" s="325">
        <v>0</v>
      </c>
      <c r="G404" s="324">
        <v>0</v>
      </c>
      <c r="H404" s="325">
        <v>273528</v>
      </c>
      <c r="I404" s="324">
        <v>17583.82</v>
      </c>
      <c r="J404" s="326">
        <v>0</v>
      </c>
      <c r="K404" s="327">
        <v>0</v>
      </c>
      <c r="L404" s="327">
        <f>E404+G404+I404+J404+K404</f>
        <v>17583.82</v>
      </c>
      <c r="M404" s="6" t="s">
        <v>1373</v>
      </c>
      <c r="N404" s="6"/>
    </row>
    <row r="405" spans="1:16" hidden="1" outlineLevel="1">
      <c r="A405" s="194" t="s">
        <v>1386</v>
      </c>
      <c r="B405" s="15">
        <v>7</v>
      </c>
      <c r="C405" s="197">
        <v>2020</v>
      </c>
      <c r="D405" s="323">
        <v>-393100</v>
      </c>
      <c r="E405" s="324">
        <v>-11213.17</v>
      </c>
      <c r="F405" s="325">
        <v>236318</v>
      </c>
      <c r="G405" s="324">
        <v>12784.8</v>
      </c>
      <c r="H405" s="325">
        <v>25941</v>
      </c>
      <c r="I405" s="324">
        <v>-8070.07</v>
      </c>
      <c r="J405" s="326">
        <v>0</v>
      </c>
      <c r="K405" s="327">
        <v>0</v>
      </c>
      <c r="L405" s="327">
        <f t="shared" ref="L405:L468" si="20">E405+G405+I405+J405+K405</f>
        <v>-6498.4400000000005</v>
      </c>
      <c r="M405" s="6" t="s">
        <v>1387</v>
      </c>
      <c r="N405" s="6"/>
    </row>
    <row r="406" spans="1:16" hidden="1" outlineLevel="1">
      <c r="A406" s="194" t="s">
        <v>1386</v>
      </c>
      <c r="B406" s="15">
        <v>7</v>
      </c>
      <c r="C406" s="197">
        <v>2021</v>
      </c>
      <c r="D406" s="323">
        <v>-392027</v>
      </c>
      <c r="E406" s="324">
        <v>-11182.58</v>
      </c>
      <c r="F406" s="325">
        <v>214347</v>
      </c>
      <c r="G406" s="324">
        <v>11596.17</v>
      </c>
      <c r="H406" s="325">
        <v>-35204</v>
      </c>
      <c r="I406" s="324">
        <v>-60294.3</v>
      </c>
      <c r="J406" s="326">
        <v>0</v>
      </c>
      <c r="K406" s="327">
        <v>0</v>
      </c>
      <c r="L406" s="327">
        <f t="shared" si="20"/>
        <v>-59880.710000000006</v>
      </c>
      <c r="M406" s="6" t="s">
        <v>1387</v>
      </c>
      <c r="N406" s="6"/>
    </row>
    <row r="407" spans="1:16" hidden="1" outlineLevel="1">
      <c r="A407" s="194" t="s">
        <v>1386</v>
      </c>
      <c r="B407" s="15">
        <v>7</v>
      </c>
      <c r="C407" s="197">
        <v>2022</v>
      </c>
      <c r="D407" s="323">
        <v>-69766</v>
      </c>
      <c r="E407" s="324">
        <v>-1649.27</v>
      </c>
      <c r="F407" s="325">
        <v>-528470</v>
      </c>
      <c r="G407" s="324">
        <v>-28590.240000000002</v>
      </c>
      <c r="H407" s="325">
        <v>4385603</v>
      </c>
      <c r="I407" s="324">
        <v>193560.18</v>
      </c>
      <c r="J407" s="326">
        <v>-586</v>
      </c>
      <c r="K407" s="327">
        <v>0</v>
      </c>
      <c r="L407" s="327">
        <f t="shared" si="20"/>
        <v>162734.66999999998</v>
      </c>
      <c r="M407" s="6" t="s">
        <v>1387</v>
      </c>
      <c r="N407" s="6"/>
    </row>
    <row r="408" spans="1:16" hidden="1" outlineLevel="1">
      <c r="A408" s="194" t="s">
        <v>1396</v>
      </c>
      <c r="B408" s="15">
        <v>7</v>
      </c>
      <c r="C408" s="197">
        <v>2021</v>
      </c>
      <c r="D408" s="323">
        <v>0</v>
      </c>
      <c r="E408" s="324">
        <v>0</v>
      </c>
      <c r="F408" s="325">
        <v>0</v>
      </c>
      <c r="G408" s="324">
        <v>0</v>
      </c>
      <c r="H408" s="325">
        <v>28460</v>
      </c>
      <c r="I408" s="324">
        <v>2276.8000000000002</v>
      </c>
      <c r="J408" s="326">
        <v>0</v>
      </c>
      <c r="K408" s="327">
        <v>0</v>
      </c>
      <c r="L408" s="327">
        <f t="shared" si="20"/>
        <v>2276.8000000000002</v>
      </c>
      <c r="M408" s="6" t="s">
        <v>1397</v>
      </c>
      <c r="N408" s="6"/>
    </row>
    <row r="409" spans="1:16" hidden="1" outlineLevel="1">
      <c r="A409" s="194" t="s">
        <v>1396</v>
      </c>
      <c r="B409" s="15">
        <v>7</v>
      </c>
      <c r="C409" s="197">
        <v>2022</v>
      </c>
      <c r="D409" s="323">
        <v>0</v>
      </c>
      <c r="E409" s="324">
        <v>0</v>
      </c>
      <c r="F409" s="325">
        <v>7873</v>
      </c>
      <c r="G409" s="324">
        <v>425.93</v>
      </c>
      <c r="H409" s="325">
        <v>110932</v>
      </c>
      <c r="I409" s="324">
        <v>10031.120000000001</v>
      </c>
      <c r="J409" s="326">
        <v>0</v>
      </c>
      <c r="K409" s="327">
        <v>0</v>
      </c>
      <c r="L409" s="327">
        <f t="shared" si="20"/>
        <v>10457.050000000001</v>
      </c>
      <c r="M409" s="6" t="s">
        <v>1397</v>
      </c>
      <c r="N409" s="6"/>
    </row>
    <row r="410" spans="1:16" hidden="1" outlineLevel="1">
      <c r="A410" s="194" t="s">
        <v>366</v>
      </c>
      <c r="B410" s="15">
        <v>5</v>
      </c>
      <c r="C410" s="197">
        <v>2021</v>
      </c>
      <c r="D410" s="323">
        <v>0</v>
      </c>
      <c r="E410" s="324">
        <v>0</v>
      </c>
      <c r="F410" s="325">
        <v>106634</v>
      </c>
      <c r="G410" s="324">
        <v>5768.89</v>
      </c>
      <c r="H410" s="325">
        <v>67439</v>
      </c>
      <c r="I410" s="324">
        <v>2977.96</v>
      </c>
      <c r="J410" s="326">
        <v>-235.59</v>
      </c>
      <c r="K410" s="327">
        <v>0</v>
      </c>
      <c r="L410" s="327">
        <f t="shared" si="20"/>
        <v>8511.26</v>
      </c>
      <c r="M410" s="6" t="s">
        <v>367</v>
      </c>
      <c r="N410" s="6"/>
    </row>
    <row r="411" spans="1:16" hidden="1" outlineLevel="1">
      <c r="A411" s="194" t="s">
        <v>1400</v>
      </c>
      <c r="B411" s="15">
        <v>1</v>
      </c>
      <c r="C411" s="197">
        <v>2022</v>
      </c>
      <c r="D411" s="323">
        <v>0</v>
      </c>
      <c r="E411" s="324">
        <v>0</v>
      </c>
      <c r="F411" s="325">
        <v>-4973</v>
      </c>
      <c r="G411" s="324">
        <v>-269.04000000000002</v>
      </c>
      <c r="H411" s="325">
        <v>0</v>
      </c>
      <c r="I411" s="324">
        <v>0</v>
      </c>
      <c r="J411" s="326">
        <v>0</v>
      </c>
      <c r="K411" s="327">
        <v>0</v>
      </c>
      <c r="L411" s="327">
        <f t="shared" si="20"/>
        <v>-269.04000000000002</v>
      </c>
      <c r="M411" s="6" t="s">
        <v>1401</v>
      </c>
      <c r="N411" s="6"/>
    </row>
    <row r="412" spans="1:16" hidden="1" outlineLevel="1">
      <c r="A412" s="194" t="s">
        <v>1402</v>
      </c>
      <c r="B412" s="15">
        <v>1</v>
      </c>
      <c r="C412" s="197">
        <v>2022</v>
      </c>
      <c r="D412" s="323">
        <v>0</v>
      </c>
      <c r="E412" s="324">
        <v>0</v>
      </c>
      <c r="F412" s="325">
        <v>-873</v>
      </c>
      <c r="G412" s="324">
        <v>-47.23</v>
      </c>
      <c r="H412" s="325">
        <v>0</v>
      </c>
      <c r="I412" s="324">
        <v>0</v>
      </c>
      <c r="J412" s="326">
        <v>0</v>
      </c>
      <c r="K412" s="327">
        <v>0</v>
      </c>
      <c r="L412" s="327">
        <f t="shared" si="20"/>
        <v>-47.23</v>
      </c>
      <c r="M412" s="6" t="s">
        <v>1403</v>
      </c>
      <c r="N412" s="6"/>
    </row>
    <row r="413" spans="1:16" hidden="1" outlineLevel="1">
      <c r="A413" s="194" t="s">
        <v>1410</v>
      </c>
      <c r="B413" s="15">
        <v>7</v>
      </c>
      <c r="C413" s="197">
        <v>2022</v>
      </c>
      <c r="D413" s="323">
        <v>0</v>
      </c>
      <c r="E413" s="324">
        <v>0</v>
      </c>
      <c r="F413" s="325">
        <v>0</v>
      </c>
      <c r="G413" s="324">
        <v>0</v>
      </c>
      <c r="H413" s="325">
        <v>27469</v>
      </c>
      <c r="I413" s="324">
        <v>3210.64</v>
      </c>
      <c r="J413" s="326">
        <v>0</v>
      </c>
      <c r="K413" s="327">
        <v>0</v>
      </c>
      <c r="L413" s="327">
        <f t="shared" si="20"/>
        <v>3210.64</v>
      </c>
      <c r="M413" s="6" t="s">
        <v>1411</v>
      </c>
      <c r="N413" s="6"/>
    </row>
    <row r="414" spans="1:16" hidden="1" outlineLevel="1">
      <c r="A414" s="194" t="s">
        <v>1414</v>
      </c>
      <c r="B414" s="15">
        <v>1</v>
      </c>
      <c r="C414" s="197">
        <v>2021</v>
      </c>
      <c r="D414" s="323">
        <v>0</v>
      </c>
      <c r="E414" s="324">
        <v>0</v>
      </c>
      <c r="F414" s="325">
        <v>0</v>
      </c>
      <c r="G414" s="324">
        <v>0</v>
      </c>
      <c r="H414" s="325">
        <v>-36304</v>
      </c>
      <c r="I414" s="324">
        <v>-1463.2</v>
      </c>
      <c r="J414" s="326">
        <v>0</v>
      </c>
      <c r="K414" s="327">
        <v>0</v>
      </c>
      <c r="L414" s="327">
        <f t="shared" si="20"/>
        <v>-1463.2</v>
      </c>
      <c r="M414" s="6" t="s">
        <v>1415</v>
      </c>
      <c r="N414" s="6"/>
    </row>
    <row r="415" spans="1:16" hidden="1" outlineLevel="1">
      <c r="A415" s="194" t="s">
        <v>1414</v>
      </c>
      <c r="B415" s="15">
        <v>1</v>
      </c>
      <c r="C415" s="197">
        <v>2022</v>
      </c>
      <c r="D415" s="323">
        <v>0</v>
      </c>
      <c r="E415" s="324">
        <v>0</v>
      </c>
      <c r="F415" s="325">
        <v>-969362</v>
      </c>
      <c r="G415" s="324">
        <v>-34123.839999999997</v>
      </c>
      <c r="H415" s="325">
        <v>-206342</v>
      </c>
      <c r="I415" s="324">
        <v>-10598.43</v>
      </c>
      <c r="J415" s="326">
        <v>0</v>
      </c>
      <c r="K415" s="327">
        <v>0</v>
      </c>
      <c r="L415" s="327">
        <f t="shared" si="20"/>
        <v>-44722.27</v>
      </c>
      <c r="M415" s="6" t="s">
        <v>1415</v>
      </c>
      <c r="N415" s="6"/>
    </row>
    <row r="416" spans="1:16" hidden="1" outlineLevel="1">
      <c r="A416" s="194" t="s">
        <v>1414</v>
      </c>
      <c r="B416" s="15">
        <v>7</v>
      </c>
      <c r="C416" s="197">
        <v>2022</v>
      </c>
      <c r="D416" s="323">
        <v>0</v>
      </c>
      <c r="E416" s="324">
        <v>0</v>
      </c>
      <c r="F416" s="325">
        <v>0</v>
      </c>
      <c r="G416" s="324">
        <v>0</v>
      </c>
      <c r="H416" s="325">
        <v>2019</v>
      </c>
      <c r="I416" s="324">
        <v>322.39999999999998</v>
      </c>
      <c r="J416" s="326">
        <v>0</v>
      </c>
      <c r="K416" s="327">
        <v>0</v>
      </c>
      <c r="L416" s="327">
        <f t="shared" si="20"/>
        <v>322.39999999999998</v>
      </c>
      <c r="M416" s="6" t="s">
        <v>1415</v>
      </c>
      <c r="N416" s="6"/>
    </row>
    <row r="417" spans="1:14" hidden="1" outlineLevel="1">
      <c r="A417" s="194" t="s">
        <v>1418</v>
      </c>
      <c r="B417" s="15">
        <v>7</v>
      </c>
      <c r="C417" s="197">
        <v>2022</v>
      </c>
      <c r="D417" s="323">
        <v>0</v>
      </c>
      <c r="E417" s="324">
        <v>0</v>
      </c>
      <c r="F417" s="325">
        <v>-28270</v>
      </c>
      <c r="G417" s="324">
        <v>-1529.41</v>
      </c>
      <c r="H417" s="325">
        <v>0</v>
      </c>
      <c r="I417" s="324">
        <v>0</v>
      </c>
      <c r="J417" s="326">
        <v>0</v>
      </c>
      <c r="K417" s="327">
        <v>0</v>
      </c>
      <c r="L417" s="327">
        <f t="shared" si="20"/>
        <v>-1529.41</v>
      </c>
      <c r="M417" s="6" t="s">
        <v>1419</v>
      </c>
      <c r="N417" s="6"/>
    </row>
    <row r="418" spans="1:14" hidden="1" outlineLevel="1">
      <c r="A418" s="194" t="s">
        <v>1420</v>
      </c>
      <c r="B418" s="15">
        <v>7</v>
      </c>
      <c r="C418" s="197">
        <v>2021</v>
      </c>
      <c r="D418" s="323">
        <v>0</v>
      </c>
      <c r="E418" s="324">
        <v>0</v>
      </c>
      <c r="F418" s="325">
        <v>0</v>
      </c>
      <c r="G418" s="324">
        <v>0</v>
      </c>
      <c r="H418" s="325">
        <v>2619</v>
      </c>
      <c r="I418" s="324">
        <v>195.56</v>
      </c>
      <c r="J418" s="326">
        <v>0</v>
      </c>
      <c r="K418" s="327">
        <v>0</v>
      </c>
      <c r="L418" s="327">
        <f t="shared" si="20"/>
        <v>195.56</v>
      </c>
      <c r="M418" s="6" t="s">
        <v>1421</v>
      </c>
      <c r="N418" s="6"/>
    </row>
    <row r="419" spans="1:14" hidden="1" outlineLevel="1">
      <c r="A419" s="194" t="s">
        <v>1420</v>
      </c>
      <c r="B419" s="15">
        <v>7</v>
      </c>
      <c r="C419" s="197">
        <v>2022</v>
      </c>
      <c r="D419" s="323">
        <v>0</v>
      </c>
      <c r="E419" s="324">
        <v>0</v>
      </c>
      <c r="F419" s="325">
        <v>-543</v>
      </c>
      <c r="G419" s="324">
        <v>-29.38</v>
      </c>
      <c r="H419" s="325">
        <v>54670</v>
      </c>
      <c r="I419" s="324">
        <v>2521.12</v>
      </c>
      <c r="J419" s="326">
        <v>0</v>
      </c>
      <c r="K419" s="327">
        <v>0</v>
      </c>
      <c r="L419" s="327">
        <f t="shared" si="20"/>
        <v>2491.7399999999998</v>
      </c>
      <c r="M419" s="6" t="s">
        <v>1421</v>
      </c>
      <c r="N419" s="6"/>
    </row>
    <row r="420" spans="1:14" hidden="1" outlineLevel="1">
      <c r="A420" s="194" t="s">
        <v>1422</v>
      </c>
      <c r="B420" s="15">
        <v>7</v>
      </c>
      <c r="C420" s="197">
        <v>2020</v>
      </c>
      <c r="D420" s="323">
        <v>0</v>
      </c>
      <c r="E420" s="324">
        <v>0</v>
      </c>
      <c r="F420" s="325">
        <v>0</v>
      </c>
      <c r="G420" s="324">
        <v>0</v>
      </c>
      <c r="H420" s="325">
        <v>99956</v>
      </c>
      <c r="I420" s="324">
        <v>7032.52</v>
      </c>
      <c r="J420" s="326">
        <v>-276.99</v>
      </c>
      <c r="K420" s="327">
        <v>0</v>
      </c>
      <c r="L420" s="327">
        <f t="shared" si="20"/>
        <v>6755.5300000000007</v>
      </c>
      <c r="M420" s="6" t="s">
        <v>1423</v>
      </c>
      <c r="N420" s="6"/>
    </row>
    <row r="421" spans="1:14" hidden="1" outlineLevel="1">
      <c r="A421" s="194" t="s">
        <v>1422</v>
      </c>
      <c r="B421" s="15">
        <v>7</v>
      </c>
      <c r="C421" s="197">
        <v>2021</v>
      </c>
      <c r="D421" s="323">
        <v>0</v>
      </c>
      <c r="E421" s="324">
        <v>0</v>
      </c>
      <c r="F421" s="325">
        <v>77008</v>
      </c>
      <c r="G421" s="324">
        <v>4166.1400000000003</v>
      </c>
      <c r="H421" s="325">
        <v>298650</v>
      </c>
      <c r="I421" s="324">
        <v>36860.080000000002</v>
      </c>
      <c r="J421" s="326">
        <v>-378.89</v>
      </c>
      <c r="K421" s="327">
        <v>0</v>
      </c>
      <c r="L421" s="327">
        <f t="shared" si="20"/>
        <v>40647.33</v>
      </c>
      <c r="M421" s="6" t="s">
        <v>1423</v>
      </c>
      <c r="N421" s="6"/>
    </row>
    <row r="422" spans="1:14" hidden="1" outlineLevel="1">
      <c r="A422" s="194" t="s">
        <v>1422</v>
      </c>
      <c r="B422" s="15">
        <v>7</v>
      </c>
      <c r="C422" s="197">
        <v>2022</v>
      </c>
      <c r="D422" s="323">
        <v>0</v>
      </c>
      <c r="E422" s="324">
        <v>0</v>
      </c>
      <c r="F422" s="325">
        <v>47779</v>
      </c>
      <c r="G422" s="324">
        <v>1424.91</v>
      </c>
      <c r="H422" s="325">
        <v>218223</v>
      </c>
      <c r="I422" s="324">
        <v>29162.16</v>
      </c>
      <c r="J422" s="326">
        <v>0</v>
      </c>
      <c r="K422" s="327">
        <v>0</v>
      </c>
      <c r="L422" s="327">
        <f t="shared" si="20"/>
        <v>30587.07</v>
      </c>
      <c r="M422" s="6" t="s">
        <v>1423</v>
      </c>
      <c r="N422" s="6"/>
    </row>
    <row r="423" spans="1:14" hidden="1" outlineLevel="1">
      <c r="A423" s="194" t="s">
        <v>1428</v>
      </c>
      <c r="B423" s="15">
        <v>7</v>
      </c>
      <c r="C423" s="197">
        <v>2020</v>
      </c>
      <c r="D423" s="323">
        <v>0</v>
      </c>
      <c r="E423" s="324">
        <v>0</v>
      </c>
      <c r="F423" s="325">
        <v>0</v>
      </c>
      <c r="G423" s="324">
        <v>0</v>
      </c>
      <c r="H423" s="325">
        <v>-29812</v>
      </c>
      <c r="I423" s="324">
        <v>-828.42</v>
      </c>
      <c r="J423" s="326">
        <v>0</v>
      </c>
      <c r="K423" s="327">
        <v>0</v>
      </c>
      <c r="L423" s="327">
        <f t="shared" si="20"/>
        <v>-828.42</v>
      </c>
      <c r="M423" s="6" t="s">
        <v>1429</v>
      </c>
      <c r="N423" s="6"/>
    </row>
    <row r="424" spans="1:14" hidden="1" outlineLevel="1">
      <c r="A424" s="194" t="s">
        <v>1428</v>
      </c>
      <c r="B424" s="15">
        <v>7</v>
      </c>
      <c r="C424" s="197">
        <v>2021</v>
      </c>
      <c r="D424" s="323">
        <v>0</v>
      </c>
      <c r="E424" s="324">
        <v>0</v>
      </c>
      <c r="F424" s="325">
        <v>0</v>
      </c>
      <c r="G424" s="324">
        <v>0</v>
      </c>
      <c r="H424" s="325">
        <v>62633</v>
      </c>
      <c r="I424" s="324">
        <v>2721</v>
      </c>
      <c r="J424" s="326">
        <v>0</v>
      </c>
      <c r="K424" s="327">
        <v>0</v>
      </c>
      <c r="L424" s="327">
        <f t="shared" si="20"/>
        <v>2721</v>
      </c>
      <c r="M424" s="6" t="s">
        <v>1429</v>
      </c>
      <c r="N424" s="6"/>
    </row>
    <row r="425" spans="1:14" hidden="1" outlineLevel="1">
      <c r="A425" s="194" t="s">
        <v>1428</v>
      </c>
      <c r="B425" s="15">
        <v>7</v>
      </c>
      <c r="C425" s="197">
        <v>2022</v>
      </c>
      <c r="D425" s="323">
        <v>0</v>
      </c>
      <c r="E425" s="324">
        <v>0</v>
      </c>
      <c r="F425" s="325">
        <v>0</v>
      </c>
      <c r="G425" s="324">
        <v>0</v>
      </c>
      <c r="H425" s="325">
        <v>58760</v>
      </c>
      <c r="I425" s="324">
        <v>6500.12</v>
      </c>
      <c r="J425" s="326">
        <v>-417.89</v>
      </c>
      <c r="K425" s="327">
        <v>0</v>
      </c>
      <c r="L425" s="327">
        <f t="shared" si="20"/>
        <v>6082.23</v>
      </c>
      <c r="M425" s="6" t="s">
        <v>1429</v>
      </c>
      <c r="N425" s="6"/>
    </row>
    <row r="426" spans="1:14" hidden="1" outlineLevel="1">
      <c r="A426" s="194" t="s">
        <v>1432</v>
      </c>
      <c r="B426" s="15">
        <v>7</v>
      </c>
      <c r="C426" s="197">
        <v>2022</v>
      </c>
      <c r="D426" s="323">
        <v>0</v>
      </c>
      <c r="E426" s="324">
        <v>0</v>
      </c>
      <c r="F426" s="325">
        <v>0</v>
      </c>
      <c r="G426" s="324">
        <v>0</v>
      </c>
      <c r="H426" s="325">
        <v>0</v>
      </c>
      <c r="I426" s="324">
        <v>1992.84</v>
      </c>
      <c r="J426" s="326">
        <v>0</v>
      </c>
      <c r="K426" s="327">
        <v>0</v>
      </c>
      <c r="L426" s="327">
        <f t="shared" si="20"/>
        <v>1992.84</v>
      </c>
      <c r="M426" s="6" t="s">
        <v>1433</v>
      </c>
      <c r="N426" s="6"/>
    </row>
    <row r="427" spans="1:14" hidden="1" outlineLevel="1">
      <c r="A427" s="194" t="s">
        <v>1448</v>
      </c>
      <c r="B427" s="15">
        <v>5</v>
      </c>
      <c r="C427" s="197">
        <v>2020</v>
      </c>
      <c r="D427" s="323">
        <v>0</v>
      </c>
      <c r="E427" s="324">
        <v>0</v>
      </c>
      <c r="F427" s="325">
        <v>0</v>
      </c>
      <c r="G427" s="324">
        <v>0</v>
      </c>
      <c r="H427" s="325">
        <v>3775</v>
      </c>
      <c r="I427" s="324">
        <v>464.4</v>
      </c>
      <c r="J427" s="326">
        <v>0</v>
      </c>
      <c r="K427" s="327">
        <v>0</v>
      </c>
      <c r="L427" s="327">
        <f t="shared" si="20"/>
        <v>464.4</v>
      </c>
      <c r="M427" s="6" t="s">
        <v>1449</v>
      </c>
      <c r="N427" s="6"/>
    </row>
    <row r="428" spans="1:14" hidden="1" outlineLevel="1">
      <c r="A428" s="194" t="s">
        <v>1448</v>
      </c>
      <c r="B428" s="15">
        <v>5</v>
      </c>
      <c r="C428" s="197">
        <v>2021</v>
      </c>
      <c r="D428" s="323">
        <v>0</v>
      </c>
      <c r="E428" s="324">
        <v>0</v>
      </c>
      <c r="F428" s="325">
        <v>0</v>
      </c>
      <c r="G428" s="324">
        <v>0</v>
      </c>
      <c r="H428" s="325">
        <v>7499</v>
      </c>
      <c r="I428" s="324">
        <v>905.84</v>
      </c>
      <c r="J428" s="326">
        <v>0</v>
      </c>
      <c r="K428" s="327">
        <v>0</v>
      </c>
      <c r="L428" s="327">
        <f t="shared" si="20"/>
        <v>905.84</v>
      </c>
      <c r="M428" s="6" t="s">
        <v>1449</v>
      </c>
      <c r="N428" s="6"/>
    </row>
    <row r="429" spans="1:14" hidden="1" outlineLevel="1">
      <c r="A429" s="194" t="s">
        <v>1448</v>
      </c>
      <c r="B429" s="15">
        <v>1</v>
      </c>
      <c r="C429" s="197">
        <v>2022</v>
      </c>
      <c r="D429" s="323">
        <v>0</v>
      </c>
      <c r="E429" s="324">
        <v>0</v>
      </c>
      <c r="F429" s="325">
        <v>-164868</v>
      </c>
      <c r="G429" s="324">
        <v>-8919.36</v>
      </c>
      <c r="H429" s="325">
        <v>0</v>
      </c>
      <c r="I429" s="324">
        <v>0</v>
      </c>
      <c r="J429" s="326">
        <v>0</v>
      </c>
      <c r="K429" s="327">
        <v>0</v>
      </c>
      <c r="L429" s="327">
        <f t="shared" si="20"/>
        <v>-8919.36</v>
      </c>
      <c r="M429" s="6" t="s">
        <v>1449</v>
      </c>
      <c r="N429" s="6"/>
    </row>
    <row r="430" spans="1:14" hidden="1" outlineLevel="1">
      <c r="A430" s="194" t="s">
        <v>1448</v>
      </c>
      <c r="B430" s="15">
        <v>5</v>
      </c>
      <c r="C430" s="197">
        <v>2022</v>
      </c>
      <c r="D430" s="323">
        <v>0</v>
      </c>
      <c r="E430" s="324">
        <v>0</v>
      </c>
      <c r="F430" s="325">
        <v>0</v>
      </c>
      <c r="G430" s="324">
        <v>0</v>
      </c>
      <c r="H430" s="325">
        <v>7500</v>
      </c>
      <c r="I430" s="324">
        <v>906</v>
      </c>
      <c r="J430" s="326">
        <v>0</v>
      </c>
      <c r="K430" s="327">
        <v>0</v>
      </c>
      <c r="L430" s="327">
        <f t="shared" si="20"/>
        <v>906</v>
      </c>
      <c r="M430" s="6" t="s">
        <v>1449</v>
      </c>
      <c r="N430" s="6"/>
    </row>
    <row r="431" spans="1:14" hidden="1" outlineLevel="1">
      <c r="A431" s="194" t="s">
        <v>1454</v>
      </c>
      <c r="B431" s="15">
        <v>7</v>
      </c>
      <c r="C431" s="197">
        <v>2022</v>
      </c>
      <c r="D431" s="323">
        <v>0</v>
      </c>
      <c r="E431" s="324">
        <v>0</v>
      </c>
      <c r="F431" s="325">
        <v>0</v>
      </c>
      <c r="G431" s="324">
        <v>0</v>
      </c>
      <c r="H431" s="325">
        <v>40229</v>
      </c>
      <c r="I431" s="324">
        <v>7724.56</v>
      </c>
      <c r="J431" s="326">
        <v>-1287.33</v>
      </c>
      <c r="K431" s="327">
        <v>0</v>
      </c>
      <c r="L431" s="327">
        <f t="shared" si="20"/>
        <v>6437.2300000000005</v>
      </c>
      <c r="M431" s="6" t="s">
        <v>1455</v>
      </c>
      <c r="N431" s="6"/>
    </row>
    <row r="432" spans="1:14" hidden="1" outlineLevel="1">
      <c r="A432" s="194" t="s">
        <v>1456</v>
      </c>
      <c r="B432" s="15">
        <v>7</v>
      </c>
      <c r="C432" s="197">
        <v>2020</v>
      </c>
      <c r="D432" s="323">
        <v>0</v>
      </c>
      <c r="E432" s="324">
        <v>0</v>
      </c>
      <c r="F432" s="325">
        <v>555</v>
      </c>
      <c r="G432" s="324">
        <v>30.03</v>
      </c>
      <c r="H432" s="325">
        <v>0</v>
      </c>
      <c r="I432" s="324">
        <v>0</v>
      </c>
      <c r="J432" s="326">
        <v>0</v>
      </c>
      <c r="K432" s="327">
        <v>0</v>
      </c>
      <c r="L432" s="327">
        <f t="shared" si="20"/>
        <v>30.03</v>
      </c>
      <c r="M432" s="6" t="s">
        <v>1457</v>
      </c>
      <c r="N432" s="6"/>
    </row>
    <row r="433" spans="1:14" hidden="1" outlineLevel="1">
      <c r="A433" s="194" t="s">
        <v>1456</v>
      </c>
      <c r="B433" s="15">
        <v>7</v>
      </c>
      <c r="C433" s="197">
        <v>2021</v>
      </c>
      <c r="D433" s="323">
        <v>0</v>
      </c>
      <c r="E433" s="324">
        <v>0</v>
      </c>
      <c r="F433" s="325">
        <v>512</v>
      </c>
      <c r="G433" s="324">
        <v>27.7</v>
      </c>
      <c r="H433" s="325">
        <v>24999</v>
      </c>
      <c r="I433" s="324">
        <v>3999.84</v>
      </c>
      <c r="J433" s="326">
        <v>0</v>
      </c>
      <c r="K433" s="327">
        <v>0</v>
      </c>
      <c r="L433" s="327">
        <f t="shared" si="20"/>
        <v>4027.54</v>
      </c>
      <c r="M433" s="6" t="s">
        <v>1457</v>
      </c>
      <c r="N433" s="6"/>
    </row>
    <row r="434" spans="1:14" hidden="1" outlineLevel="1">
      <c r="A434" s="194" t="s">
        <v>1456</v>
      </c>
      <c r="B434" s="15">
        <v>7</v>
      </c>
      <c r="C434" s="197">
        <v>2022</v>
      </c>
      <c r="D434" s="323">
        <v>0</v>
      </c>
      <c r="E434" s="324">
        <v>0</v>
      </c>
      <c r="F434" s="325">
        <v>989</v>
      </c>
      <c r="G434" s="324">
        <v>53.51</v>
      </c>
      <c r="H434" s="325">
        <v>68610</v>
      </c>
      <c r="I434" s="324">
        <v>10977.6</v>
      </c>
      <c r="J434" s="326">
        <v>0</v>
      </c>
      <c r="K434" s="327">
        <v>0</v>
      </c>
      <c r="L434" s="327">
        <f t="shared" si="20"/>
        <v>11031.11</v>
      </c>
      <c r="M434" s="6" t="s">
        <v>1457</v>
      </c>
      <c r="N434" s="6"/>
    </row>
    <row r="435" spans="1:14" hidden="1" outlineLevel="1">
      <c r="A435" s="194" t="s">
        <v>1458</v>
      </c>
      <c r="B435" s="15">
        <v>7</v>
      </c>
      <c r="C435" s="197">
        <v>2021</v>
      </c>
      <c r="D435" s="323">
        <v>0</v>
      </c>
      <c r="E435" s="324">
        <v>0</v>
      </c>
      <c r="F435" s="325">
        <v>0</v>
      </c>
      <c r="G435" s="324">
        <v>0</v>
      </c>
      <c r="H435" s="325">
        <v>-22189</v>
      </c>
      <c r="I435" s="324">
        <v>-2856.72</v>
      </c>
      <c r="J435" s="326">
        <v>0</v>
      </c>
      <c r="K435" s="327">
        <v>0</v>
      </c>
      <c r="L435" s="327">
        <f t="shared" si="20"/>
        <v>-2856.72</v>
      </c>
      <c r="M435" s="6" t="s">
        <v>1459</v>
      </c>
      <c r="N435" s="6"/>
    </row>
    <row r="436" spans="1:14" hidden="1" outlineLevel="1">
      <c r="A436" s="194" t="s">
        <v>1458</v>
      </c>
      <c r="B436" s="15">
        <v>7</v>
      </c>
      <c r="C436" s="197">
        <v>2022</v>
      </c>
      <c r="D436" s="323">
        <v>0</v>
      </c>
      <c r="E436" s="324">
        <v>0</v>
      </c>
      <c r="F436" s="325">
        <v>0</v>
      </c>
      <c r="G436" s="324">
        <v>0</v>
      </c>
      <c r="H436" s="325">
        <v>83973</v>
      </c>
      <c r="I436" s="324">
        <v>2021.17</v>
      </c>
      <c r="J436" s="326">
        <v>0</v>
      </c>
      <c r="K436" s="327">
        <v>0</v>
      </c>
      <c r="L436" s="327">
        <f t="shared" si="20"/>
        <v>2021.17</v>
      </c>
      <c r="M436" s="6" t="s">
        <v>1459</v>
      </c>
      <c r="N436" s="6"/>
    </row>
    <row r="437" spans="1:14" hidden="1" outlineLevel="1">
      <c r="A437" s="194" t="s">
        <v>1460</v>
      </c>
      <c r="B437" s="15">
        <v>7</v>
      </c>
      <c r="C437" s="197">
        <v>2020</v>
      </c>
      <c r="D437" s="323">
        <v>0</v>
      </c>
      <c r="E437" s="324">
        <v>0</v>
      </c>
      <c r="F437" s="325">
        <v>-915</v>
      </c>
      <c r="G437" s="324">
        <v>-49.5</v>
      </c>
      <c r="H437" s="325">
        <v>0</v>
      </c>
      <c r="I437" s="324">
        <v>0</v>
      </c>
      <c r="J437" s="326">
        <v>0</v>
      </c>
      <c r="K437" s="327">
        <v>0</v>
      </c>
      <c r="L437" s="327">
        <f t="shared" si="20"/>
        <v>-49.5</v>
      </c>
      <c r="M437" s="6" t="s">
        <v>1461</v>
      </c>
      <c r="N437" s="6"/>
    </row>
    <row r="438" spans="1:14" hidden="1" outlineLevel="1">
      <c r="A438" s="194" t="s">
        <v>1460</v>
      </c>
      <c r="B438" s="15">
        <v>7</v>
      </c>
      <c r="C438" s="197">
        <v>2021</v>
      </c>
      <c r="D438" s="323">
        <v>0</v>
      </c>
      <c r="E438" s="324">
        <v>0</v>
      </c>
      <c r="F438" s="325">
        <v>-1615</v>
      </c>
      <c r="G438" s="324">
        <v>-87.37</v>
      </c>
      <c r="H438" s="325">
        <v>0</v>
      </c>
      <c r="I438" s="324">
        <v>0</v>
      </c>
      <c r="J438" s="326">
        <v>0</v>
      </c>
      <c r="K438" s="327">
        <v>0</v>
      </c>
      <c r="L438" s="327">
        <f t="shared" si="20"/>
        <v>-87.37</v>
      </c>
      <c r="M438" s="6" t="s">
        <v>1461</v>
      </c>
      <c r="N438" s="6"/>
    </row>
    <row r="439" spans="1:14" hidden="1" outlineLevel="1">
      <c r="A439" s="194" t="s">
        <v>1460</v>
      </c>
      <c r="B439" s="15">
        <v>7</v>
      </c>
      <c r="C439" s="197">
        <v>2022</v>
      </c>
      <c r="D439" s="323">
        <v>0</v>
      </c>
      <c r="E439" s="324">
        <v>0</v>
      </c>
      <c r="F439" s="325">
        <v>151814</v>
      </c>
      <c r="G439" s="324">
        <v>8213.14</v>
      </c>
      <c r="H439" s="325">
        <v>0</v>
      </c>
      <c r="I439" s="324">
        <v>0</v>
      </c>
      <c r="J439" s="326">
        <v>0</v>
      </c>
      <c r="K439" s="327">
        <v>0</v>
      </c>
      <c r="L439" s="327">
        <f t="shared" si="20"/>
        <v>8213.14</v>
      </c>
      <c r="M439" s="6" t="s">
        <v>1461</v>
      </c>
      <c r="N439" s="6"/>
    </row>
    <row r="440" spans="1:14" hidden="1" outlineLevel="1">
      <c r="A440" s="194" t="s">
        <v>1480</v>
      </c>
      <c r="B440" s="15">
        <v>7</v>
      </c>
      <c r="C440" s="197">
        <v>2020</v>
      </c>
      <c r="D440" s="323">
        <v>9400</v>
      </c>
      <c r="E440" s="324">
        <v>480.34</v>
      </c>
      <c r="F440" s="325">
        <v>0</v>
      </c>
      <c r="G440" s="324">
        <v>0</v>
      </c>
      <c r="H440" s="325">
        <v>0</v>
      </c>
      <c r="I440" s="324">
        <v>0</v>
      </c>
      <c r="J440" s="326">
        <v>0</v>
      </c>
      <c r="K440" s="327">
        <v>0</v>
      </c>
      <c r="L440" s="327">
        <f t="shared" si="20"/>
        <v>480.34</v>
      </c>
      <c r="M440" s="6" t="s">
        <v>1481</v>
      </c>
      <c r="N440" s="6"/>
    </row>
    <row r="441" spans="1:14" hidden="1" outlineLevel="1">
      <c r="A441" s="194" t="s">
        <v>1480</v>
      </c>
      <c r="B441" s="15">
        <v>7</v>
      </c>
      <c r="C441" s="197">
        <v>2021</v>
      </c>
      <c r="D441" s="323">
        <v>8633</v>
      </c>
      <c r="E441" s="324">
        <v>441.15</v>
      </c>
      <c r="F441" s="325">
        <v>106705</v>
      </c>
      <c r="G441" s="324">
        <v>5772.75</v>
      </c>
      <c r="H441" s="325">
        <v>25585</v>
      </c>
      <c r="I441" s="324">
        <v>1398.6</v>
      </c>
      <c r="J441" s="326">
        <v>0</v>
      </c>
      <c r="K441" s="327">
        <v>0</v>
      </c>
      <c r="L441" s="327">
        <f t="shared" si="20"/>
        <v>7612.5</v>
      </c>
      <c r="M441" s="6" t="s">
        <v>1481</v>
      </c>
      <c r="N441" s="6"/>
    </row>
    <row r="442" spans="1:14" hidden="1" outlineLevel="1">
      <c r="A442" s="194" t="s">
        <v>1480</v>
      </c>
      <c r="B442" s="15">
        <v>7</v>
      </c>
      <c r="C442" s="197">
        <v>2022</v>
      </c>
      <c r="D442" s="323">
        <v>6122</v>
      </c>
      <c r="E442" s="324">
        <v>312.83999999999997</v>
      </c>
      <c r="F442" s="325">
        <v>588386</v>
      </c>
      <c r="G442" s="324">
        <v>31831.68</v>
      </c>
      <c r="H442" s="325">
        <v>507516</v>
      </c>
      <c r="I442" s="324">
        <v>43024.800000000003</v>
      </c>
      <c r="J442" s="326">
        <v>-956.06</v>
      </c>
      <c r="K442" s="327">
        <v>0</v>
      </c>
      <c r="L442" s="327">
        <f t="shared" si="20"/>
        <v>74213.260000000009</v>
      </c>
      <c r="M442" s="6" t="s">
        <v>1481</v>
      </c>
      <c r="N442" s="6"/>
    </row>
    <row r="443" spans="1:14" hidden="1" outlineLevel="1">
      <c r="A443" s="194" t="s">
        <v>1490</v>
      </c>
      <c r="B443" s="15">
        <v>7</v>
      </c>
      <c r="C443" s="197">
        <v>2019</v>
      </c>
      <c r="D443" s="323">
        <v>38480</v>
      </c>
      <c r="E443" s="324">
        <v>1966.33</v>
      </c>
      <c r="F443" s="325">
        <v>351866</v>
      </c>
      <c r="G443" s="324">
        <v>15846.53</v>
      </c>
      <c r="H443" s="325">
        <v>60314</v>
      </c>
      <c r="I443" s="324">
        <v>2538.92</v>
      </c>
      <c r="J443" s="326">
        <v>-173.17</v>
      </c>
      <c r="K443" s="327">
        <v>0</v>
      </c>
      <c r="L443" s="327">
        <f t="shared" si="20"/>
        <v>20178.61</v>
      </c>
      <c r="M443" s="6" t="s">
        <v>1491</v>
      </c>
      <c r="N443" s="6"/>
    </row>
    <row r="444" spans="1:14" hidden="1" outlineLevel="1">
      <c r="A444" s="194" t="s">
        <v>1490</v>
      </c>
      <c r="B444" s="15">
        <v>7</v>
      </c>
      <c r="C444" s="197">
        <v>2020</v>
      </c>
      <c r="D444" s="323">
        <v>50303</v>
      </c>
      <c r="E444" s="324">
        <v>2570.48</v>
      </c>
      <c r="F444" s="325">
        <v>371700</v>
      </c>
      <c r="G444" s="324">
        <v>16910.830000000002</v>
      </c>
      <c r="H444" s="325">
        <v>211294</v>
      </c>
      <c r="I444" s="324">
        <v>17692.96</v>
      </c>
      <c r="J444" s="326">
        <v>-1185.1400000000001</v>
      </c>
      <c r="K444" s="327">
        <v>0</v>
      </c>
      <c r="L444" s="327">
        <f t="shared" si="20"/>
        <v>35989.130000000005</v>
      </c>
      <c r="M444" s="6" t="s">
        <v>1491</v>
      </c>
      <c r="N444" s="6"/>
    </row>
    <row r="445" spans="1:14" hidden="1" outlineLevel="1">
      <c r="A445" s="194" t="s">
        <v>1490</v>
      </c>
      <c r="B445" s="15">
        <v>7</v>
      </c>
      <c r="C445" s="197">
        <v>2021</v>
      </c>
      <c r="D445" s="323">
        <v>49574</v>
      </c>
      <c r="E445" s="324">
        <v>2533.23</v>
      </c>
      <c r="F445" s="325">
        <v>836825</v>
      </c>
      <c r="G445" s="324">
        <v>42082.8</v>
      </c>
      <c r="H445" s="325">
        <v>515617</v>
      </c>
      <c r="I445" s="324">
        <v>47821.48</v>
      </c>
      <c r="J445" s="326">
        <v>1303.76</v>
      </c>
      <c r="K445" s="327">
        <v>0</v>
      </c>
      <c r="L445" s="327">
        <f t="shared" si="20"/>
        <v>93741.27</v>
      </c>
      <c r="M445" s="6" t="s">
        <v>1491</v>
      </c>
      <c r="N445" s="6"/>
    </row>
    <row r="446" spans="1:14" hidden="1" outlineLevel="1">
      <c r="A446" s="194" t="s">
        <v>1490</v>
      </c>
      <c r="B446" s="15">
        <v>7</v>
      </c>
      <c r="C446" s="197">
        <v>2022</v>
      </c>
      <c r="D446" s="323">
        <v>12566</v>
      </c>
      <c r="E446" s="324">
        <v>642.12</v>
      </c>
      <c r="F446" s="325">
        <v>2921319</v>
      </c>
      <c r="G446" s="324">
        <v>137494.26</v>
      </c>
      <c r="H446" s="325">
        <v>1130002</v>
      </c>
      <c r="I446" s="324">
        <v>94577.64</v>
      </c>
      <c r="J446" s="326">
        <v>-700.94</v>
      </c>
      <c r="K446" s="327">
        <v>0</v>
      </c>
      <c r="L446" s="327">
        <f t="shared" si="20"/>
        <v>232013.08000000002</v>
      </c>
      <c r="M446" s="6" t="s">
        <v>1491</v>
      </c>
      <c r="N446" s="6"/>
    </row>
    <row r="447" spans="1:14" hidden="1" outlineLevel="1">
      <c r="A447" s="194" t="s">
        <v>1504</v>
      </c>
      <c r="B447" s="15">
        <v>7</v>
      </c>
      <c r="C447" s="197">
        <v>2020</v>
      </c>
      <c r="D447" s="323">
        <v>0</v>
      </c>
      <c r="E447" s="324">
        <v>0</v>
      </c>
      <c r="F447" s="325">
        <v>0</v>
      </c>
      <c r="G447" s="324">
        <v>0</v>
      </c>
      <c r="H447" s="325">
        <v>9989</v>
      </c>
      <c r="I447" s="324">
        <v>1598.24</v>
      </c>
      <c r="J447" s="326">
        <v>0</v>
      </c>
      <c r="K447" s="327">
        <v>0</v>
      </c>
      <c r="L447" s="327">
        <f t="shared" si="20"/>
        <v>1598.24</v>
      </c>
      <c r="M447" s="6" t="s">
        <v>1505</v>
      </c>
      <c r="N447" s="6"/>
    </row>
    <row r="448" spans="1:14" hidden="1" outlineLevel="1">
      <c r="A448" s="194" t="s">
        <v>1504</v>
      </c>
      <c r="B448" s="15">
        <v>7</v>
      </c>
      <c r="C448" s="197">
        <v>2021</v>
      </c>
      <c r="D448" s="323">
        <v>0</v>
      </c>
      <c r="E448" s="324">
        <v>0</v>
      </c>
      <c r="F448" s="325">
        <v>0</v>
      </c>
      <c r="G448" s="324">
        <v>0</v>
      </c>
      <c r="H448" s="325">
        <v>7500</v>
      </c>
      <c r="I448" s="324">
        <v>1200</v>
      </c>
      <c r="J448" s="326">
        <v>0</v>
      </c>
      <c r="K448" s="327">
        <v>0</v>
      </c>
      <c r="L448" s="327">
        <f t="shared" si="20"/>
        <v>1200</v>
      </c>
      <c r="M448" s="6" t="s">
        <v>1505</v>
      </c>
      <c r="N448" s="6"/>
    </row>
    <row r="449" spans="1:14" hidden="1" outlineLevel="1">
      <c r="A449" s="194" t="s">
        <v>1504</v>
      </c>
      <c r="B449" s="15">
        <v>7</v>
      </c>
      <c r="C449" s="197">
        <v>2022</v>
      </c>
      <c r="D449" s="323">
        <v>0</v>
      </c>
      <c r="E449" s="324">
        <v>0</v>
      </c>
      <c r="F449" s="325">
        <v>0</v>
      </c>
      <c r="G449" s="324">
        <v>0</v>
      </c>
      <c r="H449" s="325">
        <v>7500</v>
      </c>
      <c r="I449" s="324">
        <v>1200</v>
      </c>
      <c r="J449" s="326">
        <v>0</v>
      </c>
      <c r="K449" s="327">
        <v>0</v>
      </c>
      <c r="L449" s="327">
        <f t="shared" si="20"/>
        <v>1200</v>
      </c>
      <c r="M449" s="6" t="s">
        <v>1505</v>
      </c>
      <c r="N449" s="6"/>
    </row>
    <row r="450" spans="1:14" hidden="1" outlineLevel="1">
      <c r="A450" s="194" t="s">
        <v>1506</v>
      </c>
      <c r="B450" s="15">
        <v>1</v>
      </c>
      <c r="C450" s="197">
        <v>2020</v>
      </c>
      <c r="D450" s="323">
        <v>0</v>
      </c>
      <c r="E450" s="324">
        <v>0</v>
      </c>
      <c r="F450" s="325">
        <v>-164476</v>
      </c>
      <c r="G450" s="324">
        <v>-7052.38</v>
      </c>
      <c r="H450" s="325">
        <v>0</v>
      </c>
      <c r="I450" s="324">
        <v>0</v>
      </c>
      <c r="J450" s="326">
        <v>0</v>
      </c>
      <c r="K450" s="327">
        <v>0</v>
      </c>
      <c r="L450" s="327">
        <f t="shared" si="20"/>
        <v>-7052.38</v>
      </c>
      <c r="M450" s="6" t="s">
        <v>1507</v>
      </c>
      <c r="N450" s="6"/>
    </row>
    <row r="451" spans="1:14" hidden="1" outlineLevel="1">
      <c r="A451" s="194" t="s">
        <v>1506</v>
      </c>
      <c r="B451" s="15">
        <v>1</v>
      </c>
      <c r="C451" s="197">
        <v>2021</v>
      </c>
      <c r="D451" s="323">
        <v>0</v>
      </c>
      <c r="E451" s="324">
        <v>0</v>
      </c>
      <c r="F451" s="325">
        <v>-1930653</v>
      </c>
      <c r="G451" s="324">
        <v>-82782.179999999993</v>
      </c>
      <c r="H451" s="325">
        <v>0</v>
      </c>
      <c r="I451" s="324">
        <v>0</v>
      </c>
      <c r="J451" s="326">
        <v>0</v>
      </c>
      <c r="K451" s="327">
        <v>0</v>
      </c>
      <c r="L451" s="327">
        <f t="shared" si="20"/>
        <v>-82782.179999999993</v>
      </c>
      <c r="M451" s="6" t="s">
        <v>1507</v>
      </c>
      <c r="N451" s="6"/>
    </row>
    <row r="452" spans="1:14" hidden="1" outlineLevel="1">
      <c r="A452" s="194" t="s">
        <v>1506</v>
      </c>
      <c r="B452" s="15">
        <v>1</v>
      </c>
      <c r="C452" s="197">
        <v>2022</v>
      </c>
      <c r="D452" s="323">
        <v>0</v>
      </c>
      <c r="E452" s="324">
        <v>0</v>
      </c>
      <c r="F452" s="325">
        <v>-2833431</v>
      </c>
      <c r="G452" s="324">
        <v>-121491.32</v>
      </c>
      <c r="H452" s="325">
        <v>0</v>
      </c>
      <c r="I452" s="324">
        <v>0</v>
      </c>
      <c r="J452" s="326">
        <v>0</v>
      </c>
      <c r="K452" s="327">
        <v>0</v>
      </c>
      <c r="L452" s="327">
        <f t="shared" si="20"/>
        <v>-121491.32</v>
      </c>
      <c r="M452" s="6" t="s">
        <v>1507</v>
      </c>
      <c r="N452" s="6"/>
    </row>
    <row r="453" spans="1:14" hidden="1" outlineLevel="1">
      <c r="A453" s="194" t="s">
        <v>1506</v>
      </c>
      <c r="B453" s="15">
        <v>7</v>
      </c>
      <c r="C453" s="197">
        <v>2022</v>
      </c>
      <c r="D453" s="323">
        <v>0</v>
      </c>
      <c r="E453" s="324">
        <v>0</v>
      </c>
      <c r="F453" s="325">
        <v>0</v>
      </c>
      <c r="G453" s="324">
        <v>0</v>
      </c>
      <c r="H453" s="325">
        <v>0</v>
      </c>
      <c r="I453" s="324">
        <v>2437.36</v>
      </c>
      <c r="J453" s="326">
        <v>0</v>
      </c>
      <c r="K453" s="327">
        <v>0</v>
      </c>
      <c r="L453" s="327">
        <f t="shared" si="20"/>
        <v>2437.36</v>
      </c>
      <c r="M453" s="6" t="s">
        <v>1507</v>
      </c>
      <c r="N453" s="6"/>
    </row>
    <row r="454" spans="1:14" hidden="1" outlineLevel="1">
      <c r="A454" s="194" t="s">
        <v>1522</v>
      </c>
      <c r="B454" s="15">
        <v>7</v>
      </c>
      <c r="C454" s="197">
        <v>2020</v>
      </c>
      <c r="D454" s="323">
        <v>0</v>
      </c>
      <c r="E454" s="324">
        <v>0</v>
      </c>
      <c r="F454" s="325">
        <v>-1716749</v>
      </c>
      <c r="G454" s="324">
        <v>-56077.36</v>
      </c>
      <c r="H454" s="325">
        <v>0</v>
      </c>
      <c r="I454" s="324">
        <v>0</v>
      </c>
      <c r="J454" s="326">
        <v>0</v>
      </c>
      <c r="K454" s="327">
        <v>0</v>
      </c>
      <c r="L454" s="327">
        <f t="shared" si="20"/>
        <v>-56077.36</v>
      </c>
      <c r="M454" s="6" t="s">
        <v>1523</v>
      </c>
      <c r="N454" s="6"/>
    </row>
    <row r="455" spans="1:14" hidden="1" outlineLevel="1">
      <c r="A455" s="194" t="s">
        <v>1522</v>
      </c>
      <c r="B455" s="15">
        <v>7</v>
      </c>
      <c r="C455" s="197">
        <v>2021</v>
      </c>
      <c r="D455" s="323">
        <v>0</v>
      </c>
      <c r="E455" s="324">
        <v>0</v>
      </c>
      <c r="F455" s="325">
        <v>-2303026</v>
      </c>
      <c r="G455" s="324">
        <v>-75227.929999999993</v>
      </c>
      <c r="H455" s="325">
        <v>0</v>
      </c>
      <c r="I455" s="324">
        <v>0</v>
      </c>
      <c r="J455" s="326">
        <v>0</v>
      </c>
      <c r="K455" s="327">
        <v>0</v>
      </c>
      <c r="L455" s="327">
        <f t="shared" si="20"/>
        <v>-75227.929999999993</v>
      </c>
      <c r="M455" s="6" t="s">
        <v>1523</v>
      </c>
      <c r="N455" s="6"/>
    </row>
    <row r="456" spans="1:14" hidden="1" outlineLevel="1">
      <c r="A456" s="194" t="s">
        <v>1522</v>
      </c>
      <c r="B456" s="15">
        <v>7</v>
      </c>
      <c r="C456" s="197">
        <v>2022</v>
      </c>
      <c r="D456" s="323">
        <v>0</v>
      </c>
      <c r="E456" s="324">
        <v>0</v>
      </c>
      <c r="F456" s="325">
        <v>-3725718</v>
      </c>
      <c r="G456" s="324">
        <v>-121699.93</v>
      </c>
      <c r="H456" s="325">
        <v>0</v>
      </c>
      <c r="I456" s="324">
        <v>0</v>
      </c>
      <c r="J456" s="326">
        <v>0</v>
      </c>
      <c r="K456" s="327">
        <v>0</v>
      </c>
      <c r="L456" s="327">
        <f t="shared" si="20"/>
        <v>-121699.93</v>
      </c>
      <c r="M456" s="6" t="s">
        <v>1523</v>
      </c>
      <c r="N456" s="6"/>
    </row>
    <row r="457" spans="1:14" hidden="1" outlineLevel="1">
      <c r="A457" s="194" t="s">
        <v>1538</v>
      </c>
      <c r="B457" s="15">
        <v>7</v>
      </c>
      <c r="C457" s="197">
        <v>2020</v>
      </c>
      <c r="D457" s="323">
        <v>0</v>
      </c>
      <c r="E457" s="324">
        <v>0</v>
      </c>
      <c r="F457" s="325">
        <v>86331</v>
      </c>
      <c r="G457" s="324">
        <v>4670.51</v>
      </c>
      <c r="H457" s="325">
        <v>889240</v>
      </c>
      <c r="I457" s="324">
        <v>58644.639999999999</v>
      </c>
      <c r="J457" s="326">
        <v>-350.43</v>
      </c>
      <c r="K457" s="327">
        <v>0</v>
      </c>
      <c r="L457" s="327">
        <f t="shared" si="20"/>
        <v>62964.72</v>
      </c>
      <c r="M457" s="6" t="s">
        <v>1539</v>
      </c>
      <c r="N457" s="6"/>
    </row>
    <row r="458" spans="1:14" hidden="1" outlineLevel="1">
      <c r="A458" s="194" t="s">
        <v>1538</v>
      </c>
      <c r="B458" s="15">
        <v>7</v>
      </c>
      <c r="C458" s="197">
        <v>2021</v>
      </c>
      <c r="D458" s="323">
        <v>50359</v>
      </c>
      <c r="E458" s="324">
        <v>2573.34</v>
      </c>
      <c r="F458" s="325">
        <v>74111</v>
      </c>
      <c r="G458" s="324">
        <v>4009.41</v>
      </c>
      <c r="H458" s="325">
        <v>835263</v>
      </c>
      <c r="I458" s="324">
        <v>57980.92</v>
      </c>
      <c r="J458" s="326">
        <v>-1363.78</v>
      </c>
      <c r="K458" s="327">
        <v>0</v>
      </c>
      <c r="L458" s="327">
        <f t="shared" si="20"/>
        <v>63199.89</v>
      </c>
      <c r="M458" s="6" t="s">
        <v>1539</v>
      </c>
      <c r="N458" s="6"/>
    </row>
    <row r="459" spans="1:14" hidden="1" outlineLevel="1">
      <c r="A459" s="194" t="s">
        <v>1538</v>
      </c>
      <c r="B459" s="15">
        <v>7</v>
      </c>
      <c r="C459" s="197">
        <v>2022</v>
      </c>
      <c r="D459" s="323">
        <v>92194</v>
      </c>
      <c r="E459" s="324">
        <v>4711.12</v>
      </c>
      <c r="F459" s="325">
        <v>237216</v>
      </c>
      <c r="G459" s="324">
        <v>12302.61</v>
      </c>
      <c r="H459" s="325">
        <v>1799387</v>
      </c>
      <c r="I459" s="324">
        <v>175092.76</v>
      </c>
      <c r="J459" s="326">
        <v>-974.79</v>
      </c>
      <c r="K459" s="327">
        <v>0</v>
      </c>
      <c r="L459" s="327">
        <f t="shared" si="20"/>
        <v>191131.7</v>
      </c>
      <c r="M459" s="6" t="s">
        <v>1539</v>
      </c>
      <c r="N459" s="6"/>
    </row>
    <row r="460" spans="1:14" hidden="1" outlineLevel="1">
      <c r="A460" s="194" t="s">
        <v>1544</v>
      </c>
      <c r="B460" s="15">
        <v>7</v>
      </c>
      <c r="C460" s="197">
        <v>2022</v>
      </c>
      <c r="D460" s="323">
        <v>0</v>
      </c>
      <c r="E460" s="324">
        <v>0</v>
      </c>
      <c r="F460" s="325">
        <v>771030</v>
      </c>
      <c r="G460" s="324">
        <v>34481.07</v>
      </c>
      <c r="H460" s="325">
        <v>0</v>
      </c>
      <c r="I460" s="324">
        <v>0</v>
      </c>
      <c r="J460" s="326">
        <v>0</v>
      </c>
      <c r="K460" s="327">
        <v>0</v>
      </c>
      <c r="L460" s="327">
        <f t="shared" si="20"/>
        <v>34481.07</v>
      </c>
      <c r="M460" s="6" t="s">
        <v>1545</v>
      </c>
      <c r="N460" s="6"/>
    </row>
    <row r="461" spans="1:14" hidden="1" outlineLevel="1">
      <c r="A461" s="194" t="s">
        <v>1554</v>
      </c>
      <c r="B461" s="15">
        <v>7</v>
      </c>
      <c r="C461" s="197">
        <v>2020</v>
      </c>
      <c r="D461" s="323">
        <v>15445</v>
      </c>
      <c r="E461" s="324">
        <v>789.24</v>
      </c>
      <c r="F461" s="325">
        <v>201182</v>
      </c>
      <c r="G461" s="324">
        <v>10883.96</v>
      </c>
      <c r="H461" s="325">
        <v>29701731</v>
      </c>
      <c r="I461" s="324">
        <v>638847.04</v>
      </c>
      <c r="J461" s="326">
        <v>0</v>
      </c>
      <c r="K461" s="327">
        <v>0</v>
      </c>
      <c r="L461" s="327">
        <f t="shared" si="20"/>
        <v>650520.24</v>
      </c>
      <c r="M461" s="6" t="s">
        <v>1555</v>
      </c>
      <c r="N461" s="6"/>
    </row>
    <row r="462" spans="1:14" hidden="1" outlineLevel="1">
      <c r="A462" s="194" t="s">
        <v>1554</v>
      </c>
      <c r="B462" s="15">
        <v>7</v>
      </c>
      <c r="C462" s="197">
        <v>2021</v>
      </c>
      <c r="D462" s="323">
        <v>50250</v>
      </c>
      <c r="E462" s="324">
        <v>2567.77</v>
      </c>
      <c r="F462" s="325">
        <v>3154598</v>
      </c>
      <c r="G462" s="324">
        <v>113017.32</v>
      </c>
      <c r="H462" s="325">
        <v>89741993</v>
      </c>
      <c r="I462" s="324">
        <v>1934819.83</v>
      </c>
      <c r="J462" s="326">
        <v>-221.22</v>
      </c>
      <c r="K462" s="327">
        <v>0</v>
      </c>
      <c r="L462" s="327">
        <f t="shared" si="20"/>
        <v>2050183.7000000002</v>
      </c>
      <c r="M462" s="6" t="s">
        <v>1555</v>
      </c>
      <c r="N462" s="6"/>
    </row>
    <row r="463" spans="1:14" hidden="1" outlineLevel="1">
      <c r="A463" s="194" t="s">
        <v>1554</v>
      </c>
      <c r="B463" s="15">
        <v>7</v>
      </c>
      <c r="C463" s="197">
        <v>2022</v>
      </c>
      <c r="D463" s="323">
        <v>8769</v>
      </c>
      <c r="E463" s="324">
        <v>448.1</v>
      </c>
      <c r="F463" s="325">
        <v>2806963</v>
      </c>
      <c r="G463" s="324">
        <v>112677.02</v>
      </c>
      <c r="H463" s="325">
        <v>69673580</v>
      </c>
      <c r="I463" s="324">
        <v>1514776.75</v>
      </c>
      <c r="J463" s="326">
        <v>0.26</v>
      </c>
      <c r="K463" s="327">
        <v>0</v>
      </c>
      <c r="L463" s="327">
        <f t="shared" si="20"/>
        <v>1627902.1300000001</v>
      </c>
      <c r="M463" s="6" t="s">
        <v>1555</v>
      </c>
      <c r="N463" s="6"/>
    </row>
    <row r="464" spans="1:14" hidden="1" outlineLevel="1">
      <c r="A464" s="194" t="s">
        <v>1556</v>
      </c>
      <c r="B464" s="15">
        <v>7</v>
      </c>
      <c r="C464" s="197">
        <v>2020</v>
      </c>
      <c r="D464" s="323">
        <v>0</v>
      </c>
      <c r="E464" s="324">
        <v>0</v>
      </c>
      <c r="F464" s="325">
        <v>0</v>
      </c>
      <c r="G464" s="324">
        <v>0</v>
      </c>
      <c r="H464" s="325">
        <v>0</v>
      </c>
      <c r="I464" s="324">
        <v>10013.959999999999</v>
      </c>
      <c r="J464" s="326">
        <v>0</v>
      </c>
      <c r="K464" s="327">
        <v>0</v>
      </c>
      <c r="L464" s="327">
        <f t="shared" si="20"/>
        <v>10013.959999999999</v>
      </c>
      <c r="M464" s="6" t="s">
        <v>1557</v>
      </c>
      <c r="N464" s="6"/>
    </row>
    <row r="465" spans="1:14" hidden="1" outlineLevel="1">
      <c r="A465" s="194" t="s">
        <v>1556</v>
      </c>
      <c r="B465" s="15">
        <v>7</v>
      </c>
      <c r="C465" s="197">
        <v>2021</v>
      </c>
      <c r="D465" s="323">
        <v>0</v>
      </c>
      <c r="E465" s="324">
        <v>0</v>
      </c>
      <c r="F465" s="325">
        <v>0</v>
      </c>
      <c r="G465" s="324">
        <v>0</v>
      </c>
      <c r="H465" s="325">
        <v>15670</v>
      </c>
      <c r="I465" s="324">
        <v>73770.16</v>
      </c>
      <c r="J465" s="326">
        <v>0</v>
      </c>
      <c r="K465" s="327">
        <v>0</v>
      </c>
      <c r="L465" s="327">
        <f t="shared" si="20"/>
        <v>73770.16</v>
      </c>
      <c r="M465" s="6" t="s">
        <v>1557</v>
      </c>
      <c r="N465" s="6"/>
    </row>
    <row r="466" spans="1:14" hidden="1" outlineLevel="1">
      <c r="A466" s="194" t="s">
        <v>1556</v>
      </c>
      <c r="B466" s="15">
        <v>7</v>
      </c>
      <c r="C466" s="197">
        <v>2022</v>
      </c>
      <c r="D466" s="323">
        <v>0</v>
      </c>
      <c r="E466" s="324">
        <v>0</v>
      </c>
      <c r="F466" s="325">
        <v>-8966</v>
      </c>
      <c r="G466" s="324">
        <v>-485.06</v>
      </c>
      <c r="H466" s="325">
        <v>197767</v>
      </c>
      <c r="I466" s="324">
        <v>109070.56</v>
      </c>
      <c r="J466" s="326">
        <v>0</v>
      </c>
      <c r="K466" s="327">
        <v>0</v>
      </c>
      <c r="L466" s="327">
        <f t="shared" si="20"/>
        <v>108585.5</v>
      </c>
      <c r="M466" s="6" t="s">
        <v>1557</v>
      </c>
      <c r="N466" s="6"/>
    </row>
    <row r="467" spans="1:14" hidden="1" outlineLevel="1">
      <c r="A467" s="194" t="s">
        <v>1560</v>
      </c>
      <c r="B467" s="15">
        <v>7</v>
      </c>
      <c r="C467" s="197">
        <v>2021</v>
      </c>
      <c r="D467" s="323">
        <v>0</v>
      </c>
      <c r="E467" s="324">
        <v>0</v>
      </c>
      <c r="F467" s="325">
        <v>0</v>
      </c>
      <c r="G467" s="324">
        <v>0</v>
      </c>
      <c r="H467" s="325">
        <v>-8834</v>
      </c>
      <c r="I467" s="324">
        <v>1568.96</v>
      </c>
      <c r="J467" s="326">
        <v>0</v>
      </c>
      <c r="K467" s="327">
        <v>0</v>
      </c>
      <c r="L467" s="327">
        <f t="shared" si="20"/>
        <v>1568.96</v>
      </c>
      <c r="M467" s="6" t="s">
        <v>1561</v>
      </c>
      <c r="N467" s="6"/>
    </row>
    <row r="468" spans="1:14" hidden="1" outlineLevel="1">
      <c r="A468" s="194" t="s">
        <v>1560</v>
      </c>
      <c r="B468" s="15">
        <v>7</v>
      </c>
      <c r="C468" s="197">
        <v>2022</v>
      </c>
      <c r="D468" s="323">
        <v>-377187</v>
      </c>
      <c r="E468" s="324">
        <v>-19274.259999999998</v>
      </c>
      <c r="F468" s="325">
        <v>-36164</v>
      </c>
      <c r="G468" s="324">
        <v>-1956.47</v>
      </c>
      <c r="H468" s="325">
        <v>-146873</v>
      </c>
      <c r="I468" s="324">
        <v>-12643.32</v>
      </c>
      <c r="J468" s="326">
        <v>0</v>
      </c>
      <c r="K468" s="327">
        <v>0</v>
      </c>
      <c r="L468" s="327">
        <f t="shared" si="20"/>
        <v>-33874.050000000003</v>
      </c>
      <c r="M468" s="6" t="s">
        <v>1561</v>
      </c>
      <c r="N468" s="6"/>
    </row>
    <row r="469" spans="1:14" hidden="1" outlineLevel="1">
      <c r="A469" s="194" t="s">
        <v>946</v>
      </c>
      <c r="B469" s="15">
        <v>7</v>
      </c>
      <c r="C469" s="197">
        <v>2021</v>
      </c>
      <c r="D469" s="323">
        <v>0</v>
      </c>
      <c r="E469" s="324">
        <v>0</v>
      </c>
      <c r="F469" s="325">
        <v>0</v>
      </c>
      <c r="G469" s="324">
        <v>0</v>
      </c>
      <c r="H469" s="325">
        <v>20754</v>
      </c>
      <c r="I469" s="324">
        <v>966</v>
      </c>
      <c r="J469" s="326">
        <v>-69.25</v>
      </c>
      <c r="K469" s="327">
        <v>0</v>
      </c>
      <c r="L469" s="327">
        <f t="shared" ref="L469:L494" si="21">E469+G469+I469+J469+K469</f>
        <v>896.75</v>
      </c>
      <c r="M469" s="6" t="s">
        <v>947</v>
      </c>
      <c r="N469" s="6"/>
    </row>
    <row r="470" spans="1:14" hidden="1" outlineLevel="1">
      <c r="A470" s="194" t="s">
        <v>1562</v>
      </c>
      <c r="B470" s="15">
        <v>7</v>
      </c>
      <c r="C470" s="197">
        <v>2022</v>
      </c>
      <c r="D470" s="323">
        <v>0</v>
      </c>
      <c r="E470" s="324">
        <v>0</v>
      </c>
      <c r="F470" s="325">
        <v>0</v>
      </c>
      <c r="G470" s="324">
        <v>0</v>
      </c>
      <c r="H470" s="325">
        <v>247870</v>
      </c>
      <c r="I470" s="324">
        <v>38940.480000000003</v>
      </c>
      <c r="J470" s="326">
        <v>0</v>
      </c>
      <c r="K470" s="327">
        <v>0</v>
      </c>
      <c r="L470" s="327">
        <f t="shared" si="21"/>
        <v>38940.480000000003</v>
      </c>
      <c r="M470" s="6" t="s">
        <v>1563</v>
      </c>
      <c r="N470" s="6"/>
    </row>
    <row r="471" spans="1:14" hidden="1" outlineLevel="1">
      <c r="A471" s="194" t="s">
        <v>1572</v>
      </c>
      <c r="B471" s="15">
        <v>7</v>
      </c>
      <c r="C471" s="197">
        <v>2020</v>
      </c>
      <c r="D471" s="323">
        <v>0</v>
      </c>
      <c r="E471" s="324">
        <v>0</v>
      </c>
      <c r="F471" s="325">
        <v>0</v>
      </c>
      <c r="G471" s="324">
        <v>0</v>
      </c>
      <c r="H471" s="325">
        <v>22111</v>
      </c>
      <c r="I471" s="324">
        <v>2510.64</v>
      </c>
      <c r="J471" s="326">
        <v>0</v>
      </c>
      <c r="K471" s="327">
        <v>0</v>
      </c>
      <c r="L471" s="327">
        <f t="shared" si="21"/>
        <v>2510.64</v>
      </c>
      <c r="M471" s="6" t="s">
        <v>1573</v>
      </c>
      <c r="N471" s="6"/>
    </row>
    <row r="472" spans="1:14" hidden="1" outlineLevel="1">
      <c r="A472" s="194" t="s">
        <v>1572</v>
      </c>
      <c r="B472" s="15">
        <v>7</v>
      </c>
      <c r="C472" s="197">
        <v>2021</v>
      </c>
      <c r="D472" s="323">
        <v>0</v>
      </c>
      <c r="E472" s="324">
        <v>0</v>
      </c>
      <c r="F472" s="325">
        <v>0</v>
      </c>
      <c r="G472" s="324">
        <v>0</v>
      </c>
      <c r="H472" s="325">
        <v>74999</v>
      </c>
      <c r="I472" s="324">
        <v>8643.68</v>
      </c>
      <c r="J472" s="326">
        <v>0</v>
      </c>
      <c r="K472" s="327">
        <v>0</v>
      </c>
      <c r="L472" s="327">
        <f t="shared" si="21"/>
        <v>8643.68</v>
      </c>
      <c r="M472" s="6" t="s">
        <v>1573</v>
      </c>
      <c r="N472" s="6"/>
    </row>
    <row r="473" spans="1:14" hidden="1" outlineLevel="1">
      <c r="A473" s="194" t="s">
        <v>1572</v>
      </c>
      <c r="B473" s="15">
        <v>1</v>
      </c>
      <c r="C473" s="197">
        <v>2022</v>
      </c>
      <c r="D473" s="323">
        <v>0</v>
      </c>
      <c r="E473" s="324">
        <v>0</v>
      </c>
      <c r="F473" s="325">
        <v>0</v>
      </c>
      <c r="G473" s="324">
        <v>0</v>
      </c>
      <c r="H473" s="325">
        <v>-100997</v>
      </c>
      <c r="I473" s="324">
        <v>-16159.52</v>
      </c>
      <c r="J473" s="326">
        <v>0</v>
      </c>
      <c r="K473" s="327">
        <v>0</v>
      </c>
      <c r="L473" s="327">
        <f t="shared" si="21"/>
        <v>-16159.52</v>
      </c>
      <c r="M473" s="6" t="s">
        <v>1573</v>
      </c>
      <c r="N473" s="6"/>
    </row>
    <row r="474" spans="1:14" hidden="1" outlineLevel="1">
      <c r="A474" s="194" t="s">
        <v>1572</v>
      </c>
      <c r="B474" s="15">
        <v>7</v>
      </c>
      <c r="C474" s="197">
        <v>2022</v>
      </c>
      <c r="D474" s="323">
        <v>0</v>
      </c>
      <c r="E474" s="324">
        <v>0</v>
      </c>
      <c r="F474" s="325">
        <v>0</v>
      </c>
      <c r="G474" s="324">
        <v>0</v>
      </c>
      <c r="H474" s="325">
        <v>171579</v>
      </c>
      <c r="I474" s="324">
        <v>15477.92</v>
      </c>
      <c r="J474" s="326">
        <v>0</v>
      </c>
      <c r="K474" s="327">
        <v>0</v>
      </c>
      <c r="L474" s="327">
        <f t="shared" si="21"/>
        <v>15477.92</v>
      </c>
      <c r="M474" s="6" t="s">
        <v>1573</v>
      </c>
      <c r="N474" s="6"/>
    </row>
    <row r="475" spans="1:14" hidden="1" outlineLevel="1">
      <c r="A475" s="194" t="s">
        <v>644</v>
      </c>
      <c r="B475" s="15">
        <v>5</v>
      </c>
      <c r="C475" s="197">
        <v>2021</v>
      </c>
      <c r="D475" s="323">
        <v>0</v>
      </c>
      <c r="E475" s="324">
        <v>0</v>
      </c>
      <c r="F475" s="325">
        <v>1119356</v>
      </c>
      <c r="G475" s="324">
        <v>46589.5</v>
      </c>
      <c r="H475" s="325">
        <v>0</v>
      </c>
      <c r="I475" s="324">
        <v>0</v>
      </c>
      <c r="J475" s="326">
        <v>0</v>
      </c>
      <c r="K475" s="327">
        <v>0</v>
      </c>
      <c r="L475" s="327">
        <f t="shared" si="21"/>
        <v>46589.5</v>
      </c>
      <c r="M475" s="6" t="s">
        <v>645</v>
      </c>
      <c r="N475" s="6"/>
    </row>
    <row r="476" spans="1:14" hidden="1" outlineLevel="1">
      <c r="A476" s="194" t="s">
        <v>644</v>
      </c>
      <c r="B476" s="15">
        <v>5</v>
      </c>
      <c r="C476" s="197">
        <v>2022</v>
      </c>
      <c r="D476" s="323">
        <v>0</v>
      </c>
      <c r="E476" s="324">
        <v>0</v>
      </c>
      <c r="F476" s="325">
        <v>541285</v>
      </c>
      <c r="G476" s="324">
        <v>22529.22</v>
      </c>
      <c r="H476" s="325">
        <v>0</v>
      </c>
      <c r="I476" s="324">
        <v>0</v>
      </c>
      <c r="J476" s="326">
        <v>0</v>
      </c>
      <c r="K476" s="327">
        <v>0</v>
      </c>
      <c r="L476" s="327">
        <f t="shared" si="21"/>
        <v>22529.22</v>
      </c>
      <c r="M476" s="6" t="s">
        <v>645</v>
      </c>
      <c r="N476" s="6"/>
    </row>
    <row r="477" spans="1:14" hidden="1" outlineLevel="1">
      <c r="A477" s="194" t="s">
        <v>1576</v>
      </c>
      <c r="B477" s="15">
        <v>7</v>
      </c>
      <c r="C477" s="197">
        <v>2021</v>
      </c>
      <c r="D477" s="323">
        <v>0</v>
      </c>
      <c r="E477" s="324">
        <v>0</v>
      </c>
      <c r="F477" s="325">
        <v>281920</v>
      </c>
      <c r="G477" s="324">
        <v>15251.87</v>
      </c>
      <c r="H477" s="325">
        <v>0</v>
      </c>
      <c r="I477" s="324">
        <v>0</v>
      </c>
      <c r="J477" s="326">
        <v>0</v>
      </c>
      <c r="K477" s="327">
        <v>0</v>
      </c>
      <c r="L477" s="327">
        <f t="shared" si="21"/>
        <v>15251.87</v>
      </c>
      <c r="M477" s="6" t="s">
        <v>1577</v>
      </c>
      <c r="N477" s="6"/>
    </row>
    <row r="478" spans="1:14" hidden="1" outlineLevel="1">
      <c r="A478" s="194" t="s">
        <v>1576</v>
      </c>
      <c r="B478" s="15">
        <v>7</v>
      </c>
      <c r="C478" s="197">
        <v>2022</v>
      </c>
      <c r="D478" s="323">
        <v>0</v>
      </c>
      <c r="E478" s="324">
        <v>0</v>
      </c>
      <c r="F478" s="325">
        <v>169309</v>
      </c>
      <c r="G478" s="324">
        <v>9159.6200000000008</v>
      </c>
      <c r="H478" s="325">
        <v>-6034</v>
      </c>
      <c r="I478" s="324">
        <v>1786.56</v>
      </c>
      <c r="J478" s="326">
        <v>-161.15</v>
      </c>
      <c r="K478" s="327">
        <v>0</v>
      </c>
      <c r="L478" s="327">
        <f t="shared" si="21"/>
        <v>10785.03</v>
      </c>
      <c r="M478" s="6" t="s">
        <v>1577</v>
      </c>
      <c r="N478" s="6"/>
    </row>
    <row r="479" spans="1:14" hidden="1" outlineLevel="1">
      <c r="A479" s="194" t="s">
        <v>1590</v>
      </c>
      <c r="B479" s="15">
        <v>1</v>
      </c>
      <c r="C479" s="197">
        <v>2022</v>
      </c>
      <c r="D479" s="323">
        <v>0</v>
      </c>
      <c r="E479" s="324">
        <v>0</v>
      </c>
      <c r="F479" s="325">
        <v>-3454</v>
      </c>
      <c r="G479" s="324">
        <v>-186.86</v>
      </c>
      <c r="H479" s="325">
        <v>0</v>
      </c>
      <c r="I479" s="324">
        <v>0</v>
      </c>
      <c r="J479" s="326">
        <v>0</v>
      </c>
      <c r="K479" s="327">
        <v>0</v>
      </c>
      <c r="L479" s="327">
        <f t="shared" si="21"/>
        <v>-186.86</v>
      </c>
      <c r="M479" s="6" t="s">
        <v>1591</v>
      </c>
      <c r="N479" s="6"/>
    </row>
    <row r="480" spans="1:14" hidden="1" outlineLevel="1">
      <c r="A480" s="194" t="s">
        <v>1594</v>
      </c>
      <c r="B480" s="15">
        <v>7</v>
      </c>
      <c r="C480" s="197">
        <v>2020</v>
      </c>
      <c r="D480" s="323">
        <v>0</v>
      </c>
      <c r="E480" s="324">
        <v>0</v>
      </c>
      <c r="F480" s="325">
        <v>42777</v>
      </c>
      <c r="G480" s="324">
        <v>2314.2399999999998</v>
      </c>
      <c r="H480" s="325">
        <v>501497</v>
      </c>
      <c r="I480" s="324">
        <v>22973.040000000001</v>
      </c>
      <c r="J480" s="326">
        <v>0</v>
      </c>
      <c r="K480" s="327">
        <v>0</v>
      </c>
      <c r="L480" s="327">
        <f t="shared" si="21"/>
        <v>25287.279999999999</v>
      </c>
      <c r="M480" s="6" t="s">
        <v>1595</v>
      </c>
      <c r="N480" s="6"/>
    </row>
    <row r="481" spans="1:14" hidden="1" outlineLevel="1">
      <c r="A481" s="194" t="s">
        <v>1594</v>
      </c>
      <c r="B481" s="15">
        <v>1</v>
      </c>
      <c r="C481" s="197">
        <v>2021</v>
      </c>
      <c r="D481" s="323">
        <v>0</v>
      </c>
      <c r="E481" s="324">
        <v>0</v>
      </c>
      <c r="F481" s="325">
        <v>0</v>
      </c>
      <c r="G481" s="324">
        <v>0</v>
      </c>
      <c r="H481" s="325">
        <v>-55605</v>
      </c>
      <c r="I481" s="324">
        <v>-2224.1999999999998</v>
      </c>
      <c r="J481" s="326">
        <v>0</v>
      </c>
      <c r="K481" s="327">
        <v>0</v>
      </c>
      <c r="L481" s="327">
        <f t="shared" si="21"/>
        <v>-2224.1999999999998</v>
      </c>
      <c r="M481" s="6" t="s">
        <v>1595</v>
      </c>
      <c r="N481" s="6"/>
    </row>
    <row r="482" spans="1:14" hidden="1" outlineLevel="1">
      <c r="A482" s="194" t="s">
        <v>1594</v>
      </c>
      <c r="B482" s="15">
        <v>7</v>
      </c>
      <c r="C482" s="197">
        <v>2021</v>
      </c>
      <c r="D482" s="323">
        <v>0</v>
      </c>
      <c r="E482" s="324">
        <v>0</v>
      </c>
      <c r="F482" s="325">
        <v>38956</v>
      </c>
      <c r="G482" s="324">
        <v>2107.52</v>
      </c>
      <c r="H482" s="325">
        <v>320914</v>
      </c>
      <c r="I482" s="324">
        <v>12891.76</v>
      </c>
      <c r="J482" s="326">
        <v>0</v>
      </c>
      <c r="K482" s="327">
        <v>0</v>
      </c>
      <c r="L482" s="327">
        <f t="shared" si="21"/>
        <v>14999.28</v>
      </c>
      <c r="M482" s="6" t="s">
        <v>1595</v>
      </c>
      <c r="N482" s="6"/>
    </row>
    <row r="483" spans="1:14" hidden="1" outlineLevel="1">
      <c r="A483" s="194" t="s">
        <v>1594</v>
      </c>
      <c r="B483" s="15">
        <v>1</v>
      </c>
      <c r="C483" s="197">
        <v>2022</v>
      </c>
      <c r="D483" s="323">
        <v>0</v>
      </c>
      <c r="E483" s="324">
        <v>0</v>
      </c>
      <c r="F483" s="325">
        <v>0</v>
      </c>
      <c r="G483" s="324">
        <v>0</v>
      </c>
      <c r="H483" s="325">
        <v>-43105</v>
      </c>
      <c r="I483" s="324">
        <v>-2524.1999999999998</v>
      </c>
      <c r="J483" s="326">
        <v>0</v>
      </c>
      <c r="K483" s="327">
        <v>0</v>
      </c>
      <c r="L483" s="327">
        <f t="shared" si="21"/>
        <v>-2524.1999999999998</v>
      </c>
      <c r="M483" s="6" t="s">
        <v>1595</v>
      </c>
      <c r="N483" s="6"/>
    </row>
    <row r="484" spans="1:14" hidden="1" outlineLevel="1">
      <c r="A484" s="194" t="s">
        <v>1594</v>
      </c>
      <c r="B484" s="15">
        <v>7</v>
      </c>
      <c r="C484" s="197">
        <v>2022</v>
      </c>
      <c r="D484" s="323">
        <v>0</v>
      </c>
      <c r="E484" s="324">
        <v>0</v>
      </c>
      <c r="F484" s="325">
        <v>35441</v>
      </c>
      <c r="G484" s="324">
        <v>1917.36</v>
      </c>
      <c r="H484" s="325">
        <v>329476</v>
      </c>
      <c r="I484" s="324">
        <v>13180.48</v>
      </c>
      <c r="J484" s="326">
        <v>0</v>
      </c>
      <c r="K484" s="327">
        <v>0</v>
      </c>
      <c r="L484" s="327">
        <f t="shared" si="21"/>
        <v>15097.84</v>
      </c>
      <c r="M484" s="6" t="s">
        <v>1595</v>
      </c>
      <c r="N484" s="6"/>
    </row>
    <row r="485" spans="1:14" hidden="1" outlineLevel="1">
      <c r="A485" s="194" t="s">
        <v>1596</v>
      </c>
      <c r="B485" s="15">
        <v>7</v>
      </c>
      <c r="C485" s="197">
        <v>2022</v>
      </c>
      <c r="D485" s="323">
        <v>4844</v>
      </c>
      <c r="E485" s="324">
        <v>247.53</v>
      </c>
      <c r="F485" s="325">
        <v>0</v>
      </c>
      <c r="G485" s="324">
        <v>0</v>
      </c>
      <c r="H485" s="325">
        <v>31669</v>
      </c>
      <c r="I485" s="324">
        <v>1602.76</v>
      </c>
      <c r="J485" s="326">
        <v>-71.41</v>
      </c>
      <c r="K485" s="327">
        <v>0</v>
      </c>
      <c r="L485" s="327">
        <f t="shared" si="21"/>
        <v>1778.8799999999999</v>
      </c>
      <c r="M485" s="6" t="s">
        <v>1597</v>
      </c>
      <c r="N485" s="6"/>
    </row>
    <row r="486" spans="1:14" hidden="1" outlineLevel="1">
      <c r="A486" s="194" t="s">
        <v>1598</v>
      </c>
      <c r="B486" s="15">
        <v>7</v>
      </c>
      <c r="C486" s="197">
        <v>2020</v>
      </c>
      <c r="D486" s="323">
        <v>0</v>
      </c>
      <c r="E486" s="324">
        <v>0</v>
      </c>
      <c r="F486" s="325">
        <v>0</v>
      </c>
      <c r="G486" s="324">
        <v>0</v>
      </c>
      <c r="H486" s="325">
        <v>62650</v>
      </c>
      <c r="I486" s="324">
        <v>13648.59</v>
      </c>
      <c r="J486" s="326">
        <v>0</v>
      </c>
      <c r="K486" s="327">
        <v>0</v>
      </c>
      <c r="L486" s="327">
        <f t="shared" si="21"/>
        <v>13648.59</v>
      </c>
      <c r="M486" s="6" t="s">
        <v>1599</v>
      </c>
      <c r="N486" s="6"/>
    </row>
    <row r="487" spans="1:14" hidden="1" outlineLevel="1">
      <c r="A487" s="194" t="s">
        <v>1598</v>
      </c>
      <c r="B487" s="15">
        <v>7</v>
      </c>
      <c r="C487" s="197">
        <v>2021</v>
      </c>
      <c r="D487" s="323">
        <v>0</v>
      </c>
      <c r="E487" s="324">
        <v>0</v>
      </c>
      <c r="F487" s="325">
        <v>0</v>
      </c>
      <c r="G487" s="324">
        <v>0</v>
      </c>
      <c r="H487" s="325">
        <v>208787</v>
      </c>
      <c r="I487" s="324">
        <v>24278.28</v>
      </c>
      <c r="J487" s="326">
        <v>0</v>
      </c>
      <c r="K487" s="327">
        <v>0</v>
      </c>
      <c r="L487" s="327">
        <f t="shared" si="21"/>
        <v>24278.28</v>
      </c>
      <c r="M487" s="6" t="s">
        <v>1599</v>
      </c>
      <c r="N487" s="6"/>
    </row>
    <row r="488" spans="1:14" hidden="1" outlineLevel="1">
      <c r="A488" s="194" t="s">
        <v>1598</v>
      </c>
      <c r="B488" s="15">
        <v>1</v>
      </c>
      <c r="C488" s="197">
        <v>2022</v>
      </c>
      <c r="D488" s="323">
        <v>0</v>
      </c>
      <c r="E488" s="324">
        <v>0</v>
      </c>
      <c r="F488" s="325">
        <v>0</v>
      </c>
      <c r="G488" s="324">
        <v>0</v>
      </c>
      <c r="H488" s="325">
        <v>-137032</v>
      </c>
      <c r="I488" s="324">
        <v>-21925.119999999999</v>
      </c>
      <c r="J488" s="326">
        <v>0</v>
      </c>
      <c r="K488" s="327">
        <v>0</v>
      </c>
      <c r="L488" s="327">
        <f t="shared" si="21"/>
        <v>-21925.119999999999</v>
      </c>
      <c r="M488" s="6" t="s">
        <v>1599</v>
      </c>
      <c r="N488" s="6"/>
    </row>
    <row r="489" spans="1:14" hidden="1" outlineLevel="1">
      <c r="A489" s="194" t="s">
        <v>1598</v>
      </c>
      <c r="B489" s="15">
        <v>7</v>
      </c>
      <c r="C489" s="202">
        <v>2022</v>
      </c>
      <c r="D489" s="323">
        <v>0</v>
      </c>
      <c r="E489" s="324">
        <v>0</v>
      </c>
      <c r="F489" s="325">
        <v>0</v>
      </c>
      <c r="G489" s="324">
        <v>0</v>
      </c>
      <c r="H489" s="325">
        <v>294721</v>
      </c>
      <c r="I489" s="324">
        <v>28143.66</v>
      </c>
      <c r="J489" s="326">
        <v>0</v>
      </c>
      <c r="K489" s="327">
        <v>0</v>
      </c>
      <c r="L489" s="327">
        <f t="shared" si="21"/>
        <v>28143.66</v>
      </c>
      <c r="M489" s="6" t="s">
        <v>1599</v>
      </c>
      <c r="N489" s="6"/>
    </row>
    <row r="490" spans="1:14" hidden="1" outlineLevel="1">
      <c r="A490" s="201" t="s">
        <v>1504</v>
      </c>
      <c r="B490" s="15">
        <v>7</v>
      </c>
      <c r="C490" s="202">
        <v>2020</v>
      </c>
      <c r="D490" s="325">
        <v>0</v>
      </c>
      <c r="E490" s="324">
        <v>0</v>
      </c>
      <c r="F490" s="325">
        <v>0</v>
      </c>
      <c r="G490" s="324">
        <v>0</v>
      </c>
      <c r="H490" s="325">
        <v>0</v>
      </c>
      <c r="I490" s="324">
        <v>0</v>
      </c>
      <c r="J490" s="326">
        <v>-319.64999999999998</v>
      </c>
      <c r="K490" s="327">
        <v>0</v>
      </c>
      <c r="L490" s="327">
        <f t="shared" si="21"/>
        <v>-319.64999999999998</v>
      </c>
      <c r="M490" s="6" t="s">
        <v>1505</v>
      </c>
      <c r="N490" s="6"/>
    </row>
    <row r="491" spans="1:14" hidden="1" outlineLevel="1">
      <c r="A491" s="201" t="s">
        <v>1504</v>
      </c>
      <c r="B491" s="15">
        <v>7</v>
      </c>
      <c r="C491" s="202">
        <v>2021</v>
      </c>
      <c r="D491" s="325">
        <v>0</v>
      </c>
      <c r="E491" s="324">
        <v>0</v>
      </c>
      <c r="F491" s="325">
        <v>0</v>
      </c>
      <c r="G491" s="324">
        <v>0</v>
      </c>
      <c r="H491" s="325">
        <v>0</v>
      </c>
      <c r="I491" s="324">
        <v>0</v>
      </c>
      <c r="J491" s="326">
        <v>-187.55</v>
      </c>
      <c r="K491" s="327">
        <v>0</v>
      </c>
      <c r="L491" s="327">
        <f t="shared" si="21"/>
        <v>-187.55</v>
      </c>
      <c r="M491" s="6" t="s">
        <v>1505</v>
      </c>
      <c r="N491" s="6"/>
    </row>
    <row r="492" spans="1:14" hidden="1" outlineLevel="1">
      <c r="A492" s="201" t="s">
        <v>1522</v>
      </c>
      <c r="B492" s="15">
        <v>7</v>
      </c>
      <c r="C492" s="202">
        <v>2020</v>
      </c>
      <c r="D492" s="325">
        <v>0</v>
      </c>
      <c r="E492" s="324">
        <v>0</v>
      </c>
      <c r="F492" s="325">
        <v>0</v>
      </c>
      <c r="G492" s="324">
        <v>0</v>
      </c>
      <c r="H492" s="325">
        <v>0</v>
      </c>
      <c r="I492" s="324">
        <v>0</v>
      </c>
      <c r="J492" s="326">
        <v>34046.050000000003</v>
      </c>
      <c r="K492" s="327">
        <v>0</v>
      </c>
      <c r="L492" s="327">
        <f t="shared" si="21"/>
        <v>34046.050000000003</v>
      </c>
      <c r="M492" s="6" t="s">
        <v>1523</v>
      </c>
      <c r="N492" s="6"/>
    </row>
    <row r="493" spans="1:14" hidden="1" outlineLevel="1">
      <c r="A493" s="201" t="s">
        <v>1522</v>
      </c>
      <c r="B493" s="15">
        <v>7</v>
      </c>
      <c r="C493" s="202">
        <v>2021</v>
      </c>
      <c r="D493" s="325">
        <v>0</v>
      </c>
      <c r="E493" s="324">
        <v>0</v>
      </c>
      <c r="F493" s="325">
        <v>0</v>
      </c>
      <c r="G493" s="324">
        <v>0</v>
      </c>
      <c r="H493" s="325">
        <v>0</v>
      </c>
      <c r="I493" s="324">
        <v>0</v>
      </c>
      <c r="J493" s="326">
        <v>45672.92</v>
      </c>
      <c r="K493" s="327">
        <v>0</v>
      </c>
      <c r="L493" s="327">
        <f t="shared" si="21"/>
        <v>45672.92</v>
      </c>
      <c r="M493" s="6" t="s">
        <v>1523</v>
      </c>
      <c r="N493" s="6"/>
    </row>
    <row r="494" spans="1:14" hidden="1" outlineLevel="1">
      <c r="A494" s="201" t="s">
        <v>1522</v>
      </c>
      <c r="B494" s="305">
        <v>7</v>
      </c>
      <c r="C494" s="202">
        <v>2022</v>
      </c>
      <c r="D494" s="340">
        <v>0</v>
      </c>
      <c r="E494" s="324">
        <v>0</v>
      </c>
      <c r="F494" s="325">
        <v>0</v>
      </c>
      <c r="G494" s="324">
        <v>0</v>
      </c>
      <c r="H494" s="325">
        <v>0</v>
      </c>
      <c r="I494" s="324">
        <v>0</v>
      </c>
      <c r="J494" s="326">
        <v>-121146.41</v>
      </c>
      <c r="K494" s="327">
        <v>0</v>
      </c>
      <c r="L494" s="327">
        <f t="shared" si="21"/>
        <v>-121146.41</v>
      </c>
      <c r="M494" s="6" t="s">
        <v>1523</v>
      </c>
      <c r="N494" s="6"/>
    </row>
    <row r="495" spans="1:14" ht="13.5" collapsed="1" thickBot="1">
      <c r="A495" s="203" t="s">
        <v>1604</v>
      </c>
      <c r="B495" s="193"/>
      <c r="C495" s="204"/>
      <c r="D495" s="314">
        <f>D10+D74+D245+D403</f>
        <v>-17526153</v>
      </c>
      <c r="E495" s="315">
        <f t="shared" ref="E495:L495" si="22">E10+E74+E245+E403</f>
        <v>-261020.07000000012</v>
      </c>
      <c r="F495" s="316">
        <f t="shared" si="22"/>
        <v>174972678</v>
      </c>
      <c r="G495" s="315">
        <f t="shared" si="22"/>
        <v>5598201.2399999993</v>
      </c>
      <c r="H495" s="316">
        <f t="shared" si="22"/>
        <v>936103236</v>
      </c>
      <c r="I495" s="315">
        <f t="shared" si="22"/>
        <v>35036915.879999995</v>
      </c>
      <c r="J495" s="317">
        <f t="shared" si="22"/>
        <v>-237053.44999999998</v>
      </c>
      <c r="K495" s="317">
        <f t="shared" si="22"/>
        <v>0</v>
      </c>
      <c r="L495" s="317">
        <f t="shared" si="22"/>
        <v>40137043.599999994</v>
      </c>
    </row>
    <row r="496" spans="1:14">
      <c r="A496" s="10"/>
      <c r="B496" s="3"/>
      <c r="C496" s="3"/>
      <c r="D496" s="308"/>
      <c r="E496" s="308"/>
      <c r="F496" s="308"/>
      <c r="G496" s="308"/>
      <c r="H496" s="308"/>
      <c r="I496" s="308"/>
      <c r="J496" s="308"/>
      <c r="K496" s="308"/>
      <c r="L496" s="308"/>
    </row>
    <row r="497" spans="1:1">
      <c r="A497" s="33" t="s">
        <v>1640</v>
      </c>
    </row>
    <row r="498" spans="1:1">
      <c r="A498" s="33" t="s">
        <v>1641</v>
      </c>
    </row>
    <row r="499" spans="1:1">
      <c r="A499" s="33" t="s">
        <v>1642</v>
      </c>
    </row>
    <row r="500" spans="1:1">
      <c r="A500" s="33" t="s">
        <v>1643</v>
      </c>
    </row>
    <row r="501" spans="1:1">
      <c r="A501" s="33" t="s">
        <v>1644</v>
      </c>
    </row>
    <row r="502" spans="1:1">
      <c r="A502" s="33" t="s">
        <v>1645</v>
      </c>
    </row>
    <row r="503" spans="1:1">
      <c r="A503" s="33" t="s">
        <v>1646</v>
      </c>
    </row>
    <row r="504" spans="1:1">
      <c r="A504" s="33" t="s">
        <v>1647</v>
      </c>
    </row>
    <row r="514" spans="1:1">
      <c r="A514" s="34"/>
    </row>
    <row r="515" spans="1:1">
      <c r="A515" s="9"/>
    </row>
  </sheetData>
  <mergeCells count="4">
    <mergeCell ref="A3:L3"/>
    <mergeCell ref="D8:E8"/>
    <mergeCell ref="F8:G8"/>
    <mergeCell ref="H8:I8"/>
  </mergeCells>
  <phoneticPr fontId="18" type="noConversion"/>
  <pageMargins left="0.25" right="0.25" top="0.75" bottom="0.75" header="0.3" footer="0.3"/>
  <pageSetup paperSize="9" scale="98" orientation="landscape" r:id="rId1"/>
  <headerFooter differentOddEven="1" scaleWithDoc="0">
    <oddHeader>&amp;L&amp;G</oddHeader>
    <oddFooter>&amp;R&amp;UAnlage 1c
&amp;USeite &amp;P</oddFooter>
    <evenHeader>&amp;L&amp;G&amp;C&amp;"Calibri"&amp;10&amp;K000000 Intern (Internal)&amp;1#_x000D_</evenHeader>
    <evenFooter>&amp;R&amp;UAnlage 1.1&amp;U
Seite &amp;P</even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4"/>
  <dimension ref="A1:K2881"/>
  <sheetViews>
    <sheetView showGridLines="0" showRuler="0" view="pageLayout" zoomScale="80" zoomScaleNormal="90" zoomScaleSheetLayoutView="80" zoomScalePageLayoutView="80" workbookViewId="0">
      <selection activeCell="G1" sqref="G1"/>
    </sheetView>
  </sheetViews>
  <sheetFormatPr baseColWidth="10" defaultColWidth="33.140625" defaultRowHeight="12.75" outlineLevelRow="1"/>
  <cols>
    <col min="1" max="1" width="33.140625" style="9"/>
    <col min="2" max="7" width="33.140625" style="341"/>
    <col min="8" max="10" width="32.28515625" style="341" customWidth="1"/>
    <col min="11" max="16384" width="33.140625" style="9"/>
  </cols>
  <sheetData>
    <row r="1" spans="1:8">
      <c r="A1" s="43" t="s">
        <v>1648</v>
      </c>
      <c r="G1" s="426">
        <f>'Anlage 1a_Zuschlagszahlungen'!E2</f>
        <v>45551</v>
      </c>
    </row>
    <row r="2" spans="1:8">
      <c r="A2" s="43"/>
      <c r="H2" s="306"/>
    </row>
    <row r="3" spans="1:8">
      <c r="A3" s="43" t="s">
        <v>1649</v>
      </c>
      <c r="H3" s="306"/>
    </row>
    <row r="4" spans="1:8" ht="13.5" thickBot="1">
      <c r="D4" s="29"/>
    </row>
    <row r="5" spans="1:8" ht="39" thickBot="1">
      <c r="A5" s="240"/>
      <c r="B5" s="342" t="s">
        <v>1650</v>
      </c>
      <c r="C5" s="343" t="s">
        <v>1651</v>
      </c>
      <c r="D5" s="343" t="s">
        <v>1652</v>
      </c>
      <c r="E5" s="343" t="s">
        <v>1653</v>
      </c>
      <c r="F5" s="343" t="s">
        <v>1654</v>
      </c>
      <c r="G5" s="344" t="s">
        <v>1604</v>
      </c>
    </row>
    <row r="6" spans="1:8">
      <c r="A6" s="241" t="s">
        <v>6</v>
      </c>
      <c r="B6" s="345">
        <f>+SUM(B7:B174)</f>
        <v>67055301280</v>
      </c>
      <c r="C6" s="346">
        <f t="shared" ref="C6:G6" si="0">+SUM(C7:C174)</f>
        <v>0</v>
      </c>
      <c r="D6" s="346">
        <f t="shared" si="0"/>
        <v>0</v>
      </c>
      <c r="E6" s="346">
        <f t="shared" si="0"/>
        <v>1028951790</v>
      </c>
      <c r="F6" s="346">
        <f t="shared" si="0"/>
        <v>2265389682</v>
      </c>
      <c r="G6" s="347">
        <f t="shared" si="0"/>
        <v>70349642752</v>
      </c>
    </row>
    <row r="7" spans="1:8" hidden="1" outlineLevel="1">
      <c r="A7" s="242" t="s">
        <v>7</v>
      </c>
      <c r="B7" s="348">
        <v>72813870</v>
      </c>
      <c r="C7" s="349">
        <v>0</v>
      </c>
      <c r="D7" s="349">
        <v>0</v>
      </c>
      <c r="E7" s="349">
        <v>0</v>
      </c>
      <c r="F7" s="349">
        <v>0</v>
      </c>
      <c r="G7" s="347">
        <f>+SUM(B7:F7)</f>
        <v>72813870</v>
      </c>
      <c r="H7" s="341" t="s">
        <v>8</v>
      </c>
    </row>
    <row r="8" spans="1:8" hidden="1" outlineLevel="1">
      <c r="A8" s="243" t="s">
        <v>9</v>
      </c>
      <c r="B8" s="348">
        <v>75828884</v>
      </c>
      <c r="C8" s="349">
        <v>0</v>
      </c>
      <c r="D8" s="349">
        <v>0</v>
      </c>
      <c r="E8" s="349">
        <v>0</v>
      </c>
      <c r="F8" s="349">
        <v>0</v>
      </c>
      <c r="G8" s="347">
        <f t="shared" ref="G8:G71" si="1">+SUM(B8:F8)</f>
        <v>75828884</v>
      </c>
      <c r="H8" s="341" t="s">
        <v>10</v>
      </c>
    </row>
    <row r="9" spans="1:8" hidden="1" outlineLevel="1">
      <c r="A9" s="243" t="s">
        <v>11</v>
      </c>
      <c r="B9" s="348">
        <v>201852112</v>
      </c>
      <c r="C9" s="349">
        <v>0</v>
      </c>
      <c r="D9" s="349">
        <v>0</v>
      </c>
      <c r="E9" s="349">
        <v>0</v>
      </c>
      <c r="F9" s="349">
        <v>0</v>
      </c>
      <c r="G9" s="347">
        <f t="shared" si="1"/>
        <v>201852112</v>
      </c>
      <c r="H9" s="341" t="s">
        <v>12</v>
      </c>
    </row>
    <row r="10" spans="1:8" hidden="1" outlineLevel="1">
      <c r="A10" s="242" t="s">
        <v>13</v>
      </c>
      <c r="B10" s="348">
        <v>58203907</v>
      </c>
      <c r="C10" s="349">
        <v>0</v>
      </c>
      <c r="D10" s="349">
        <v>0</v>
      </c>
      <c r="E10" s="349">
        <v>0</v>
      </c>
      <c r="F10" s="349">
        <v>0</v>
      </c>
      <c r="G10" s="347">
        <f t="shared" si="1"/>
        <v>58203907</v>
      </c>
      <c r="H10" s="341" t="s">
        <v>14</v>
      </c>
    </row>
    <row r="11" spans="1:8" hidden="1" outlineLevel="1">
      <c r="A11" s="243" t="s">
        <v>15</v>
      </c>
      <c r="B11" s="348">
        <v>80614600</v>
      </c>
      <c r="C11" s="349">
        <v>0</v>
      </c>
      <c r="D11" s="349">
        <v>0</v>
      </c>
      <c r="E11" s="349">
        <v>0</v>
      </c>
      <c r="F11" s="349">
        <v>312337</v>
      </c>
      <c r="G11" s="347">
        <f t="shared" si="1"/>
        <v>80926937</v>
      </c>
      <c r="H11" s="341" t="s">
        <v>16</v>
      </c>
    </row>
    <row r="12" spans="1:8" hidden="1" outlineLevel="1">
      <c r="A12" s="243" t="s">
        <v>17</v>
      </c>
      <c r="B12" s="348">
        <v>335316045</v>
      </c>
      <c r="C12" s="349">
        <v>0</v>
      </c>
      <c r="D12" s="349">
        <v>0</v>
      </c>
      <c r="E12" s="349">
        <v>0</v>
      </c>
      <c r="F12" s="349">
        <v>0</v>
      </c>
      <c r="G12" s="347">
        <f t="shared" si="1"/>
        <v>335316045</v>
      </c>
      <c r="H12" s="341" t="s">
        <v>18</v>
      </c>
    </row>
    <row r="13" spans="1:8" hidden="1" outlineLevel="1">
      <c r="A13" s="242" t="s">
        <v>19</v>
      </c>
      <c r="B13" s="348">
        <v>80865370</v>
      </c>
      <c r="C13" s="349">
        <v>0</v>
      </c>
      <c r="D13" s="349">
        <v>0</v>
      </c>
      <c r="E13" s="349">
        <v>0</v>
      </c>
      <c r="F13" s="349">
        <v>0</v>
      </c>
      <c r="G13" s="347">
        <f t="shared" si="1"/>
        <v>80865370</v>
      </c>
      <c r="H13" s="341" t="s">
        <v>20</v>
      </c>
    </row>
    <row r="14" spans="1:8" hidden="1" outlineLevel="1">
      <c r="A14" s="243" t="s">
        <v>21</v>
      </c>
      <c r="B14" s="348">
        <v>101592859</v>
      </c>
      <c r="C14" s="349">
        <v>0</v>
      </c>
      <c r="D14" s="349">
        <v>0</v>
      </c>
      <c r="E14" s="349">
        <v>0</v>
      </c>
      <c r="F14" s="349">
        <v>0</v>
      </c>
      <c r="G14" s="347">
        <f t="shared" si="1"/>
        <v>101592859</v>
      </c>
      <c r="H14" s="341" t="s">
        <v>22</v>
      </c>
    </row>
    <row r="15" spans="1:8" hidden="1" outlineLevel="1">
      <c r="A15" s="243" t="s">
        <v>350</v>
      </c>
      <c r="B15" s="348">
        <v>1781349</v>
      </c>
      <c r="C15" s="349">
        <v>0</v>
      </c>
      <c r="D15" s="349">
        <v>0</v>
      </c>
      <c r="E15" s="349">
        <v>0</v>
      </c>
      <c r="F15" s="349">
        <v>0</v>
      </c>
      <c r="G15" s="347">
        <f t="shared" si="1"/>
        <v>1781349</v>
      </c>
      <c r="H15" s="341" t="s">
        <v>1655</v>
      </c>
    </row>
    <row r="16" spans="1:8" hidden="1" outlineLevel="1">
      <c r="A16" s="242" t="s">
        <v>23</v>
      </c>
      <c r="B16" s="348">
        <v>94822278</v>
      </c>
      <c r="C16" s="349">
        <v>0</v>
      </c>
      <c r="D16" s="349">
        <v>0</v>
      </c>
      <c r="E16" s="349">
        <v>0</v>
      </c>
      <c r="F16" s="349">
        <v>0</v>
      </c>
      <c r="G16" s="347">
        <f t="shared" si="1"/>
        <v>94822278</v>
      </c>
      <c r="H16" s="341" t="s">
        <v>24</v>
      </c>
    </row>
    <row r="17" spans="1:8" hidden="1" outlineLevel="1">
      <c r="A17" s="243" t="s">
        <v>25</v>
      </c>
      <c r="B17" s="348">
        <v>53982672</v>
      </c>
      <c r="C17" s="349">
        <v>0</v>
      </c>
      <c r="D17" s="349">
        <v>0</v>
      </c>
      <c r="E17" s="349">
        <v>0</v>
      </c>
      <c r="F17" s="349">
        <v>0</v>
      </c>
      <c r="G17" s="347">
        <f t="shared" si="1"/>
        <v>53982672</v>
      </c>
      <c r="H17" s="341" t="s">
        <v>26</v>
      </c>
    </row>
    <row r="18" spans="1:8" hidden="1" outlineLevel="1">
      <c r="A18" s="243" t="s">
        <v>27</v>
      </c>
      <c r="B18" s="348">
        <v>171479228</v>
      </c>
      <c r="C18" s="349">
        <v>0</v>
      </c>
      <c r="D18" s="349">
        <v>0</v>
      </c>
      <c r="E18" s="349">
        <v>0</v>
      </c>
      <c r="F18" s="349">
        <v>0</v>
      </c>
      <c r="G18" s="347">
        <f t="shared" si="1"/>
        <v>171479228</v>
      </c>
      <c r="H18" s="341" t="s">
        <v>28</v>
      </c>
    </row>
    <row r="19" spans="1:8" hidden="1" outlineLevel="1">
      <c r="A19" s="242" t="s">
        <v>29</v>
      </c>
      <c r="B19" s="348">
        <v>38676540</v>
      </c>
      <c r="C19" s="349">
        <v>0</v>
      </c>
      <c r="D19" s="349">
        <v>0</v>
      </c>
      <c r="E19" s="349">
        <v>0</v>
      </c>
      <c r="F19" s="349">
        <v>0</v>
      </c>
      <c r="G19" s="347">
        <f t="shared" si="1"/>
        <v>38676540</v>
      </c>
      <c r="H19" s="341" t="s">
        <v>30</v>
      </c>
    </row>
    <row r="20" spans="1:8" hidden="1" outlineLevel="1">
      <c r="A20" s="243" t="s">
        <v>31</v>
      </c>
      <c r="B20" s="348">
        <v>24570870</v>
      </c>
      <c r="C20" s="349">
        <v>0</v>
      </c>
      <c r="D20" s="349">
        <v>0</v>
      </c>
      <c r="E20" s="349">
        <v>0</v>
      </c>
      <c r="F20" s="349">
        <v>0</v>
      </c>
      <c r="G20" s="347">
        <f t="shared" si="1"/>
        <v>24570870</v>
      </c>
      <c r="H20" s="341" t="s">
        <v>32</v>
      </c>
    </row>
    <row r="21" spans="1:8" hidden="1" outlineLevel="1">
      <c r="A21" s="243" t="s">
        <v>33</v>
      </c>
      <c r="B21" s="348">
        <v>174329590</v>
      </c>
      <c r="C21" s="349">
        <v>0</v>
      </c>
      <c r="D21" s="349">
        <v>0</v>
      </c>
      <c r="E21" s="349">
        <v>0</v>
      </c>
      <c r="F21" s="349">
        <v>0</v>
      </c>
      <c r="G21" s="347">
        <f t="shared" si="1"/>
        <v>174329590</v>
      </c>
      <c r="H21" s="341" t="s">
        <v>1656</v>
      </c>
    </row>
    <row r="22" spans="1:8" hidden="1" outlineLevel="1">
      <c r="A22" s="242" t="s">
        <v>35</v>
      </c>
      <c r="B22" s="348">
        <v>8554201608.999999</v>
      </c>
      <c r="C22" s="349">
        <v>0</v>
      </c>
      <c r="D22" s="349">
        <v>0</v>
      </c>
      <c r="E22" s="349">
        <v>0</v>
      </c>
      <c r="F22" s="349">
        <v>801064</v>
      </c>
      <c r="G22" s="347">
        <f t="shared" si="1"/>
        <v>8555002672.999999</v>
      </c>
      <c r="H22" s="341" t="s">
        <v>36</v>
      </c>
    </row>
    <row r="23" spans="1:8" hidden="1" outlineLevel="1">
      <c r="A23" s="243" t="s">
        <v>37</v>
      </c>
      <c r="B23" s="348">
        <v>682071200</v>
      </c>
      <c r="C23" s="349">
        <v>0</v>
      </c>
      <c r="D23" s="349">
        <v>0</v>
      </c>
      <c r="E23" s="349">
        <v>954062</v>
      </c>
      <c r="F23" s="349">
        <v>8360609</v>
      </c>
      <c r="G23" s="347">
        <f t="shared" si="1"/>
        <v>691385871</v>
      </c>
      <c r="H23" s="341" t="s">
        <v>38</v>
      </c>
    </row>
    <row r="24" spans="1:8" hidden="1" outlineLevel="1">
      <c r="A24" s="243" t="s">
        <v>39</v>
      </c>
      <c r="B24" s="348">
        <v>97443068</v>
      </c>
      <c r="C24" s="349">
        <v>0</v>
      </c>
      <c r="D24" s="349">
        <v>0</v>
      </c>
      <c r="E24" s="349">
        <v>0</v>
      </c>
      <c r="F24" s="349">
        <v>0</v>
      </c>
      <c r="G24" s="347">
        <f t="shared" si="1"/>
        <v>97443068</v>
      </c>
      <c r="H24" s="341" t="s">
        <v>40</v>
      </c>
    </row>
    <row r="25" spans="1:8" hidden="1" outlineLevel="1">
      <c r="A25" s="242" t="s">
        <v>41</v>
      </c>
      <c r="B25" s="348">
        <v>35571890</v>
      </c>
      <c r="C25" s="349">
        <v>0</v>
      </c>
      <c r="D25" s="349">
        <v>0</v>
      </c>
      <c r="E25" s="349">
        <v>0</v>
      </c>
      <c r="F25" s="349">
        <v>0</v>
      </c>
      <c r="G25" s="347">
        <f t="shared" si="1"/>
        <v>35571890</v>
      </c>
      <c r="H25" s="341" t="s">
        <v>42</v>
      </c>
    </row>
    <row r="26" spans="1:8" hidden="1" outlineLevel="1">
      <c r="A26" s="243" t="s">
        <v>43</v>
      </c>
      <c r="B26" s="348">
        <v>71432873</v>
      </c>
      <c r="C26" s="349">
        <v>0</v>
      </c>
      <c r="D26" s="349">
        <v>0</v>
      </c>
      <c r="E26" s="349">
        <v>0</v>
      </c>
      <c r="F26" s="349">
        <v>0</v>
      </c>
      <c r="G26" s="347">
        <f t="shared" si="1"/>
        <v>71432873</v>
      </c>
      <c r="H26" s="341" t="s">
        <v>44</v>
      </c>
    </row>
    <row r="27" spans="1:8" hidden="1" outlineLevel="1">
      <c r="A27" s="243" t="s">
        <v>45</v>
      </c>
      <c r="B27" s="348">
        <v>59798539</v>
      </c>
      <c r="C27" s="349">
        <v>0</v>
      </c>
      <c r="D27" s="349">
        <v>0</v>
      </c>
      <c r="E27" s="349">
        <v>0</v>
      </c>
      <c r="F27" s="349">
        <v>0</v>
      </c>
      <c r="G27" s="347">
        <f t="shared" si="1"/>
        <v>59798539</v>
      </c>
      <c r="H27" s="341" t="s">
        <v>46</v>
      </c>
    </row>
    <row r="28" spans="1:8" hidden="1" outlineLevel="1">
      <c r="A28" s="242" t="s">
        <v>1657</v>
      </c>
      <c r="B28" s="348">
        <v>16521875</v>
      </c>
      <c r="C28" s="349">
        <v>0</v>
      </c>
      <c r="D28" s="349">
        <v>0</v>
      </c>
      <c r="E28" s="349">
        <v>0</v>
      </c>
      <c r="F28" s="349">
        <v>0</v>
      </c>
      <c r="G28" s="347">
        <f t="shared" si="1"/>
        <v>16521875</v>
      </c>
      <c r="H28" s="341" t="s">
        <v>1658</v>
      </c>
    </row>
    <row r="29" spans="1:8" hidden="1" outlineLevel="1">
      <c r="A29" s="243" t="s">
        <v>47</v>
      </c>
      <c r="B29" s="348">
        <v>81201756</v>
      </c>
      <c r="C29" s="349">
        <v>0</v>
      </c>
      <c r="D29" s="349">
        <v>0</v>
      </c>
      <c r="E29" s="349">
        <v>0</v>
      </c>
      <c r="F29" s="349">
        <v>0</v>
      </c>
      <c r="G29" s="347">
        <f t="shared" si="1"/>
        <v>81201756</v>
      </c>
      <c r="H29" s="341" t="s">
        <v>48</v>
      </c>
    </row>
    <row r="30" spans="1:8" hidden="1" outlineLevel="1">
      <c r="A30" s="243" t="s">
        <v>49</v>
      </c>
      <c r="B30" s="348">
        <v>63795077</v>
      </c>
      <c r="C30" s="349">
        <v>0</v>
      </c>
      <c r="D30" s="349">
        <v>0</v>
      </c>
      <c r="E30" s="349">
        <v>0</v>
      </c>
      <c r="F30" s="349">
        <v>0</v>
      </c>
      <c r="G30" s="347">
        <f t="shared" si="1"/>
        <v>63795077</v>
      </c>
      <c r="H30" s="341" t="s">
        <v>50</v>
      </c>
    </row>
    <row r="31" spans="1:8" hidden="1" outlineLevel="1">
      <c r="A31" s="242" t="s">
        <v>51</v>
      </c>
      <c r="B31" s="348">
        <v>32150233</v>
      </c>
      <c r="C31" s="349">
        <v>0</v>
      </c>
      <c r="D31" s="349">
        <v>0</v>
      </c>
      <c r="E31" s="349">
        <v>0</v>
      </c>
      <c r="F31" s="349">
        <v>0</v>
      </c>
      <c r="G31" s="347">
        <f t="shared" si="1"/>
        <v>32150233</v>
      </c>
      <c r="H31" s="341" t="s">
        <v>52</v>
      </c>
    </row>
    <row r="32" spans="1:8" hidden="1" outlineLevel="1">
      <c r="A32" s="243" t="s">
        <v>53</v>
      </c>
      <c r="B32" s="348">
        <v>91912834</v>
      </c>
      <c r="C32" s="349">
        <v>0</v>
      </c>
      <c r="D32" s="349">
        <v>0</v>
      </c>
      <c r="E32" s="349">
        <v>0</v>
      </c>
      <c r="F32" s="349">
        <v>0</v>
      </c>
      <c r="G32" s="347">
        <f t="shared" si="1"/>
        <v>91912834</v>
      </c>
      <c r="H32" s="341" t="s">
        <v>54</v>
      </c>
    </row>
    <row r="33" spans="1:8" hidden="1" outlineLevel="1">
      <c r="A33" s="243" t="s">
        <v>1659</v>
      </c>
      <c r="B33" s="348">
        <v>105802431</v>
      </c>
      <c r="C33" s="349">
        <v>0</v>
      </c>
      <c r="D33" s="349">
        <v>0</v>
      </c>
      <c r="E33" s="349">
        <v>0</v>
      </c>
      <c r="F33" s="349">
        <v>0</v>
      </c>
      <c r="G33" s="347">
        <f t="shared" si="1"/>
        <v>105802431</v>
      </c>
      <c r="H33" s="341" t="s">
        <v>1660</v>
      </c>
    </row>
    <row r="34" spans="1:8" hidden="1" outlineLevel="1">
      <c r="A34" s="242" t="s">
        <v>55</v>
      </c>
      <c r="B34" s="348">
        <v>78081191</v>
      </c>
      <c r="C34" s="349">
        <v>0</v>
      </c>
      <c r="D34" s="349">
        <v>0</v>
      </c>
      <c r="E34" s="349">
        <v>0</v>
      </c>
      <c r="F34" s="349">
        <v>0</v>
      </c>
      <c r="G34" s="347">
        <f t="shared" si="1"/>
        <v>78081191</v>
      </c>
      <c r="H34" s="341" t="s">
        <v>56</v>
      </c>
    </row>
    <row r="35" spans="1:8" hidden="1" outlineLevel="1">
      <c r="A35" s="243" t="s">
        <v>57</v>
      </c>
      <c r="B35" s="348">
        <v>160441139</v>
      </c>
      <c r="C35" s="349">
        <v>0</v>
      </c>
      <c r="D35" s="349">
        <v>0</v>
      </c>
      <c r="E35" s="349">
        <v>31483</v>
      </c>
      <c r="F35" s="349">
        <v>0</v>
      </c>
      <c r="G35" s="347">
        <f t="shared" si="1"/>
        <v>160472622</v>
      </c>
      <c r="H35" s="341" t="s">
        <v>58</v>
      </c>
    </row>
    <row r="36" spans="1:8" hidden="1" outlineLevel="1">
      <c r="A36" s="243" t="s">
        <v>59</v>
      </c>
      <c r="B36" s="348">
        <v>5846561</v>
      </c>
      <c r="C36" s="349">
        <v>0</v>
      </c>
      <c r="D36" s="349">
        <v>0</v>
      </c>
      <c r="E36" s="349">
        <v>0</v>
      </c>
      <c r="F36" s="349">
        <v>0</v>
      </c>
      <c r="G36" s="347">
        <f t="shared" si="1"/>
        <v>5846561</v>
      </c>
      <c r="H36" s="341" t="s">
        <v>60</v>
      </c>
    </row>
    <row r="37" spans="1:8" hidden="1" outlineLevel="1">
      <c r="A37" s="242" t="s">
        <v>61</v>
      </c>
      <c r="B37" s="348">
        <v>38284778</v>
      </c>
      <c r="C37" s="349">
        <v>0</v>
      </c>
      <c r="D37" s="349">
        <v>0</v>
      </c>
      <c r="E37" s="349">
        <v>0</v>
      </c>
      <c r="F37" s="349">
        <v>0</v>
      </c>
      <c r="G37" s="347">
        <f t="shared" si="1"/>
        <v>38284778</v>
      </c>
      <c r="H37" s="341" t="s">
        <v>62</v>
      </c>
    </row>
    <row r="38" spans="1:8" hidden="1" outlineLevel="1">
      <c r="A38" s="243" t="s">
        <v>63</v>
      </c>
      <c r="B38" s="348">
        <v>28123336</v>
      </c>
      <c r="C38" s="349">
        <v>0</v>
      </c>
      <c r="D38" s="349">
        <v>0</v>
      </c>
      <c r="E38" s="349">
        <v>0</v>
      </c>
      <c r="F38" s="349">
        <v>0</v>
      </c>
      <c r="G38" s="347">
        <f t="shared" si="1"/>
        <v>28123336</v>
      </c>
      <c r="H38" s="341" t="s">
        <v>64</v>
      </c>
    </row>
    <row r="39" spans="1:8" hidden="1" outlineLevel="1">
      <c r="A39" s="243" t="s">
        <v>65</v>
      </c>
      <c r="B39" s="348">
        <v>99706189</v>
      </c>
      <c r="C39" s="349">
        <v>0</v>
      </c>
      <c r="D39" s="349">
        <v>0</v>
      </c>
      <c r="E39" s="349">
        <v>0</v>
      </c>
      <c r="F39" s="349">
        <v>0</v>
      </c>
      <c r="G39" s="347">
        <f t="shared" si="1"/>
        <v>99706189</v>
      </c>
      <c r="H39" s="341" t="s">
        <v>1661</v>
      </c>
    </row>
    <row r="40" spans="1:8" hidden="1" outlineLevel="1">
      <c r="A40" s="242" t="s">
        <v>67</v>
      </c>
      <c r="B40" s="348">
        <v>77740039</v>
      </c>
      <c r="C40" s="349">
        <v>0</v>
      </c>
      <c r="D40" s="349">
        <v>0</v>
      </c>
      <c r="E40" s="349">
        <v>0</v>
      </c>
      <c r="F40" s="349">
        <v>0</v>
      </c>
      <c r="G40" s="347">
        <f t="shared" si="1"/>
        <v>77740039</v>
      </c>
      <c r="H40" s="341" t="s">
        <v>68</v>
      </c>
    </row>
    <row r="41" spans="1:8" hidden="1" outlineLevel="1">
      <c r="A41" s="243" t="s">
        <v>69</v>
      </c>
      <c r="B41" s="348">
        <v>260703173</v>
      </c>
      <c r="C41" s="349">
        <v>0</v>
      </c>
      <c r="D41" s="349">
        <v>0</v>
      </c>
      <c r="E41" s="349">
        <v>2551596</v>
      </c>
      <c r="F41" s="349">
        <v>0</v>
      </c>
      <c r="G41" s="347">
        <f t="shared" si="1"/>
        <v>263254769</v>
      </c>
      <c r="H41" s="341" t="s">
        <v>70</v>
      </c>
    </row>
    <row r="42" spans="1:8" hidden="1" outlineLevel="1">
      <c r="A42" s="243" t="s">
        <v>71</v>
      </c>
      <c r="B42" s="348">
        <v>80453398</v>
      </c>
      <c r="C42" s="349">
        <v>0</v>
      </c>
      <c r="D42" s="349">
        <v>0</v>
      </c>
      <c r="E42" s="349">
        <v>0</v>
      </c>
      <c r="F42" s="349">
        <v>0</v>
      </c>
      <c r="G42" s="347">
        <f t="shared" si="1"/>
        <v>80453398</v>
      </c>
      <c r="H42" s="341" t="s">
        <v>72</v>
      </c>
    </row>
    <row r="43" spans="1:8" hidden="1" outlineLevel="1">
      <c r="A43" s="242" t="s">
        <v>73</v>
      </c>
      <c r="B43" s="348">
        <v>57085179</v>
      </c>
      <c r="C43" s="349">
        <v>0</v>
      </c>
      <c r="D43" s="349">
        <v>0</v>
      </c>
      <c r="E43" s="349">
        <v>0</v>
      </c>
      <c r="F43" s="349">
        <v>0</v>
      </c>
      <c r="G43" s="347">
        <f t="shared" si="1"/>
        <v>57085179</v>
      </c>
      <c r="H43" s="341" t="s">
        <v>74</v>
      </c>
    </row>
    <row r="44" spans="1:8" hidden="1" outlineLevel="1">
      <c r="A44" s="243" t="s">
        <v>75</v>
      </c>
      <c r="B44" s="348">
        <v>186803126</v>
      </c>
      <c r="C44" s="349">
        <v>0</v>
      </c>
      <c r="D44" s="349">
        <v>0</v>
      </c>
      <c r="E44" s="349">
        <v>0</v>
      </c>
      <c r="F44" s="349">
        <v>0</v>
      </c>
      <c r="G44" s="347">
        <f t="shared" si="1"/>
        <v>186803126</v>
      </c>
      <c r="H44" s="341" t="s">
        <v>76</v>
      </c>
    </row>
    <row r="45" spans="1:8" hidden="1" outlineLevel="1">
      <c r="A45" s="243" t="s">
        <v>77</v>
      </c>
      <c r="B45" s="348">
        <v>40757433</v>
      </c>
      <c r="C45" s="349">
        <v>0</v>
      </c>
      <c r="D45" s="349">
        <v>0</v>
      </c>
      <c r="E45" s="349">
        <v>0</v>
      </c>
      <c r="F45" s="349">
        <v>0</v>
      </c>
      <c r="G45" s="347">
        <f t="shared" si="1"/>
        <v>40757433</v>
      </c>
      <c r="H45" s="341" t="s">
        <v>78</v>
      </c>
    </row>
    <row r="46" spans="1:8" hidden="1" outlineLevel="1">
      <c r="A46" s="242" t="s">
        <v>79</v>
      </c>
      <c r="B46" s="348">
        <v>94232622</v>
      </c>
      <c r="C46" s="349">
        <v>0</v>
      </c>
      <c r="D46" s="349">
        <v>0</v>
      </c>
      <c r="E46" s="349">
        <v>0</v>
      </c>
      <c r="F46" s="349">
        <v>0</v>
      </c>
      <c r="G46" s="347">
        <f t="shared" si="1"/>
        <v>94232622</v>
      </c>
      <c r="H46" s="341" t="s">
        <v>80</v>
      </c>
    </row>
    <row r="47" spans="1:8" hidden="1" outlineLevel="1">
      <c r="A47" s="243" t="s">
        <v>81</v>
      </c>
      <c r="B47" s="348">
        <v>113072848</v>
      </c>
      <c r="C47" s="349">
        <v>0</v>
      </c>
      <c r="D47" s="349">
        <v>0</v>
      </c>
      <c r="E47" s="349">
        <v>0</v>
      </c>
      <c r="F47" s="349">
        <v>0</v>
      </c>
      <c r="G47" s="347">
        <f t="shared" si="1"/>
        <v>113072848</v>
      </c>
      <c r="H47" s="341" t="s">
        <v>82</v>
      </c>
    </row>
    <row r="48" spans="1:8" hidden="1" outlineLevel="1">
      <c r="A48" s="243" t="s">
        <v>83</v>
      </c>
      <c r="B48" s="348">
        <v>36236761</v>
      </c>
      <c r="C48" s="349">
        <v>0</v>
      </c>
      <c r="D48" s="349">
        <v>0</v>
      </c>
      <c r="E48" s="349">
        <v>0</v>
      </c>
      <c r="F48" s="349">
        <v>0</v>
      </c>
      <c r="G48" s="347">
        <f t="shared" si="1"/>
        <v>36236761</v>
      </c>
      <c r="H48" s="341" t="s">
        <v>84</v>
      </c>
    </row>
    <row r="49" spans="1:8" hidden="1" outlineLevel="1">
      <c r="A49" s="242" t="s">
        <v>85</v>
      </c>
      <c r="B49" s="348">
        <v>52763381</v>
      </c>
      <c r="C49" s="349">
        <v>0</v>
      </c>
      <c r="D49" s="349">
        <v>0</v>
      </c>
      <c r="E49" s="349">
        <v>0</v>
      </c>
      <c r="F49" s="349">
        <v>0</v>
      </c>
      <c r="G49" s="347">
        <f t="shared" si="1"/>
        <v>52763381</v>
      </c>
      <c r="H49" s="341" t="s">
        <v>86</v>
      </c>
    </row>
    <row r="50" spans="1:8" hidden="1" outlineLevel="1">
      <c r="A50" s="243" t="s">
        <v>87</v>
      </c>
      <c r="B50" s="348">
        <v>968871483</v>
      </c>
      <c r="C50" s="349">
        <v>0</v>
      </c>
      <c r="D50" s="349">
        <v>0</v>
      </c>
      <c r="E50" s="349">
        <v>0</v>
      </c>
      <c r="F50" s="349">
        <v>0</v>
      </c>
      <c r="G50" s="347">
        <f t="shared" si="1"/>
        <v>968871483</v>
      </c>
      <c r="H50" s="341" t="s">
        <v>88</v>
      </c>
    </row>
    <row r="51" spans="1:8" hidden="1" outlineLevel="1">
      <c r="A51" s="243" t="s">
        <v>89</v>
      </c>
      <c r="B51" s="348">
        <v>511486964</v>
      </c>
      <c r="C51" s="349">
        <v>0</v>
      </c>
      <c r="D51" s="349">
        <v>0</v>
      </c>
      <c r="E51" s="349">
        <v>0</v>
      </c>
      <c r="F51" s="349">
        <v>9893328</v>
      </c>
      <c r="G51" s="347">
        <f t="shared" si="1"/>
        <v>521380292</v>
      </c>
      <c r="H51" s="341" t="s">
        <v>90</v>
      </c>
    </row>
    <row r="52" spans="1:8" hidden="1" outlineLevel="1">
      <c r="A52" s="242" t="s">
        <v>91</v>
      </c>
      <c r="B52" s="348">
        <v>61936817</v>
      </c>
      <c r="C52" s="349">
        <v>0</v>
      </c>
      <c r="D52" s="349">
        <v>0</v>
      </c>
      <c r="E52" s="349">
        <v>0</v>
      </c>
      <c r="F52" s="349">
        <v>0</v>
      </c>
      <c r="G52" s="347">
        <f t="shared" si="1"/>
        <v>61936817</v>
      </c>
      <c r="H52" s="341" t="s">
        <v>92</v>
      </c>
    </row>
    <row r="53" spans="1:8" hidden="1" outlineLevel="1">
      <c r="A53" s="243" t="s">
        <v>93</v>
      </c>
      <c r="B53" s="348">
        <v>6426738</v>
      </c>
      <c r="C53" s="349">
        <v>0</v>
      </c>
      <c r="D53" s="349">
        <v>0</v>
      </c>
      <c r="E53" s="349">
        <v>0</v>
      </c>
      <c r="F53" s="349">
        <v>0</v>
      </c>
      <c r="G53" s="347">
        <f t="shared" si="1"/>
        <v>6426738</v>
      </c>
      <c r="H53" s="341" t="s">
        <v>94</v>
      </c>
    </row>
    <row r="54" spans="1:8" hidden="1" outlineLevel="1">
      <c r="A54" s="243" t="s">
        <v>95</v>
      </c>
      <c r="B54" s="348">
        <v>33738423</v>
      </c>
      <c r="C54" s="349">
        <v>0</v>
      </c>
      <c r="D54" s="349">
        <v>0</v>
      </c>
      <c r="E54" s="349">
        <v>0</v>
      </c>
      <c r="F54" s="349">
        <v>0</v>
      </c>
      <c r="G54" s="347">
        <f t="shared" si="1"/>
        <v>33738423</v>
      </c>
      <c r="H54" s="341" t="s">
        <v>96</v>
      </c>
    </row>
    <row r="55" spans="1:8" hidden="1" outlineLevel="1">
      <c r="A55" s="242" t="s">
        <v>97</v>
      </c>
      <c r="B55" s="348">
        <v>214867798</v>
      </c>
      <c r="C55" s="349">
        <v>0</v>
      </c>
      <c r="D55" s="349">
        <v>0</v>
      </c>
      <c r="E55" s="349">
        <v>3463487</v>
      </c>
      <c r="F55" s="349">
        <v>0</v>
      </c>
      <c r="G55" s="347">
        <f t="shared" si="1"/>
        <v>218331285</v>
      </c>
      <c r="H55" s="341" t="s">
        <v>98</v>
      </c>
    </row>
    <row r="56" spans="1:8" hidden="1" outlineLevel="1">
      <c r="A56" s="243" t="s">
        <v>99</v>
      </c>
      <c r="B56" s="348">
        <v>100123364</v>
      </c>
      <c r="C56" s="349">
        <v>0</v>
      </c>
      <c r="D56" s="349">
        <v>0</v>
      </c>
      <c r="E56" s="349">
        <v>0</v>
      </c>
      <c r="F56" s="349">
        <v>0</v>
      </c>
      <c r="G56" s="347">
        <f t="shared" si="1"/>
        <v>100123364</v>
      </c>
      <c r="H56" s="341" t="s">
        <v>100</v>
      </c>
    </row>
    <row r="57" spans="1:8" hidden="1" outlineLevel="1">
      <c r="A57" s="243" t="s">
        <v>101</v>
      </c>
      <c r="B57" s="348">
        <v>45471448</v>
      </c>
      <c r="C57" s="349">
        <v>0</v>
      </c>
      <c r="D57" s="349">
        <v>0</v>
      </c>
      <c r="E57" s="349">
        <v>0</v>
      </c>
      <c r="F57" s="349">
        <v>0</v>
      </c>
      <c r="G57" s="347">
        <f t="shared" si="1"/>
        <v>45471448</v>
      </c>
      <c r="H57" s="341" t="s">
        <v>102</v>
      </c>
    </row>
    <row r="58" spans="1:8" hidden="1" outlineLevel="1">
      <c r="A58" s="242" t="s">
        <v>103</v>
      </c>
      <c r="B58" s="348">
        <v>262100889</v>
      </c>
      <c r="C58" s="349">
        <v>0</v>
      </c>
      <c r="D58" s="349">
        <v>0</v>
      </c>
      <c r="E58" s="349">
        <v>0</v>
      </c>
      <c r="F58" s="349">
        <v>0</v>
      </c>
      <c r="G58" s="347">
        <f t="shared" si="1"/>
        <v>262100889</v>
      </c>
      <c r="H58" s="341" t="s">
        <v>104</v>
      </c>
    </row>
    <row r="59" spans="1:8" hidden="1" outlineLevel="1">
      <c r="A59" s="243" t="s">
        <v>105</v>
      </c>
      <c r="B59" s="348">
        <v>36383123</v>
      </c>
      <c r="C59" s="349">
        <v>0</v>
      </c>
      <c r="D59" s="349">
        <v>0</v>
      </c>
      <c r="E59" s="349">
        <v>0</v>
      </c>
      <c r="F59" s="349">
        <v>0</v>
      </c>
      <c r="G59" s="347">
        <f t="shared" si="1"/>
        <v>36383123</v>
      </c>
      <c r="H59" s="341" t="s">
        <v>106</v>
      </c>
    </row>
    <row r="60" spans="1:8" hidden="1" outlineLevel="1">
      <c r="A60" s="243" t="s">
        <v>107</v>
      </c>
      <c r="B60" s="348">
        <v>55843402</v>
      </c>
      <c r="C60" s="349">
        <v>0</v>
      </c>
      <c r="D60" s="349">
        <v>0</v>
      </c>
      <c r="E60" s="349">
        <v>0</v>
      </c>
      <c r="F60" s="349">
        <v>0</v>
      </c>
      <c r="G60" s="347">
        <f t="shared" si="1"/>
        <v>55843402</v>
      </c>
      <c r="H60" s="341" t="s">
        <v>108</v>
      </c>
    </row>
    <row r="61" spans="1:8" hidden="1" outlineLevel="1">
      <c r="A61" s="242" t="s">
        <v>109</v>
      </c>
      <c r="B61" s="348">
        <v>129712142</v>
      </c>
      <c r="C61" s="349">
        <v>0</v>
      </c>
      <c r="D61" s="349">
        <v>0</v>
      </c>
      <c r="E61" s="349">
        <v>0</v>
      </c>
      <c r="F61" s="349">
        <v>0</v>
      </c>
      <c r="G61" s="347">
        <f t="shared" si="1"/>
        <v>129712142</v>
      </c>
      <c r="H61" s="341" t="s">
        <v>110</v>
      </c>
    </row>
    <row r="62" spans="1:8" hidden="1" outlineLevel="1">
      <c r="A62" s="243" t="s">
        <v>111</v>
      </c>
      <c r="B62" s="348">
        <v>727945779</v>
      </c>
      <c r="C62" s="349">
        <v>0</v>
      </c>
      <c r="D62" s="349">
        <v>0</v>
      </c>
      <c r="E62" s="349">
        <v>0</v>
      </c>
      <c r="F62" s="349">
        <v>21757123</v>
      </c>
      <c r="G62" s="347">
        <f t="shared" si="1"/>
        <v>749702902</v>
      </c>
      <c r="H62" s="341" t="s">
        <v>112</v>
      </c>
    </row>
    <row r="63" spans="1:8" hidden="1" outlineLevel="1">
      <c r="A63" s="243" t="s">
        <v>113</v>
      </c>
      <c r="B63" s="348">
        <v>63417296</v>
      </c>
      <c r="C63" s="349">
        <v>0</v>
      </c>
      <c r="D63" s="349">
        <v>0</v>
      </c>
      <c r="E63" s="349">
        <v>0</v>
      </c>
      <c r="F63" s="349">
        <v>0</v>
      </c>
      <c r="G63" s="347">
        <f t="shared" si="1"/>
        <v>63417296</v>
      </c>
      <c r="H63" s="341" t="s">
        <v>114</v>
      </c>
    </row>
    <row r="64" spans="1:8" hidden="1" outlineLevel="1">
      <c r="A64" s="242" t="s">
        <v>115</v>
      </c>
      <c r="B64" s="348">
        <v>19410662</v>
      </c>
      <c r="C64" s="349">
        <v>0</v>
      </c>
      <c r="D64" s="349">
        <v>0</v>
      </c>
      <c r="E64" s="349">
        <v>0</v>
      </c>
      <c r="F64" s="349">
        <v>0</v>
      </c>
      <c r="G64" s="347">
        <f t="shared" si="1"/>
        <v>19410662</v>
      </c>
      <c r="H64" s="341" t="s">
        <v>116</v>
      </c>
    </row>
    <row r="65" spans="1:8" hidden="1" outlineLevel="1">
      <c r="A65" s="243" t="s">
        <v>117</v>
      </c>
      <c r="B65" s="348">
        <v>27509275</v>
      </c>
      <c r="C65" s="349">
        <v>0</v>
      </c>
      <c r="D65" s="349">
        <v>0</v>
      </c>
      <c r="E65" s="349">
        <v>0</v>
      </c>
      <c r="F65" s="349">
        <v>0</v>
      </c>
      <c r="G65" s="347">
        <f t="shared" si="1"/>
        <v>27509275</v>
      </c>
      <c r="H65" s="341" t="s">
        <v>118</v>
      </c>
    </row>
    <row r="66" spans="1:8" hidden="1" outlineLevel="1">
      <c r="A66" s="243" t="s">
        <v>119</v>
      </c>
      <c r="B66" s="348">
        <v>83959843</v>
      </c>
      <c r="C66" s="349">
        <v>0</v>
      </c>
      <c r="D66" s="349">
        <v>0</v>
      </c>
      <c r="E66" s="349">
        <v>0</v>
      </c>
      <c r="F66" s="349">
        <v>0</v>
      </c>
      <c r="G66" s="347">
        <f t="shared" si="1"/>
        <v>83959843</v>
      </c>
      <c r="H66" s="341" t="s">
        <v>120</v>
      </c>
    </row>
    <row r="67" spans="1:8" hidden="1" outlineLevel="1">
      <c r="A67" s="242" t="s">
        <v>121</v>
      </c>
      <c r="B67" s="348">
        <v>39397718</v>
      </c>
      <c r="C67" s="349">
        <v>0</v>
      </c>
      <c r="D67" s="349">
        <v>0</v>
      </c>
      <c r="E67" s="349">
        <v>0</v>
      </c>
      <c r="F67" s="349">
        <v>0</v>
      </c>
      <c r="G67" s="347">
        <f t="shared" si="1"/>
        <v>39397718</v>
      </c>
      <c r="H67" s="341" t="s">
        <v>122</v>
      </c>
    </row>
    <row r="68" spans="1:8" hidden="1" outlineLevel="1">
      <c r="A68" s="243" t="s">
        <v>123</v>
      </c>
      <c r="B68" s="348">
        <v>167730881</v>
      </c>
      <c r="C68" s="349">
        <v>0</v>
      </c>
      <c r="D68" s="349">
        <v>0</v>
      </c>
      <c r="E68" s="349">
        <v>0</v>
      </c>
      <c r="F68" s="349">
        <v>0</v>
      </c>
      <c r="G68" s="347">
        <f t="shared" si="1"/>
        <v>167730881</v>
      </c>
      <c r="H68" s="341" t="s">
        <v>124</v>
      </c>
    </row>
    <row r="69" spans="1:8" hidden="1" outlineLevel="1">
      <c r="A69" s="243" t="s">
        <v>125</v>
      </c>
      <c r="B69" s="348">
        <v>123226482</v>
      </c>
      <c r="C69" s="349">
        <v>0</v>
      </c>
      <c r="D69" s="349">
        <v>0</v>
      </c>
      <c r="E69" s="349">
        <v>0</v>
      </c>
      <c r="F69" s="349">
        <v>0</v>
      </c>
      <c r="G69" s="347">
        <f t="shared" si="1"/>
        <v>123226482</v>
      </c>
      <c r="H69" s="341" t="s">
        <v>1662</v>
      </c>
    </row>
    <row r="70" spans="1:8" hidden="1" outlineLevel="1">
      <c r="A70" s="242" t="s">
        <v>127</v>
      </c>
      <c r="B70" s="348">
        <v>763739</v>
      </c>
      <c r="C70" s="349">
        <v>0</v>
      </c>
      <c r="D70" s="349">
        <v>0</v>
      </c>
      <c r="E70" s="349">
        <v>0</v>
      </c>
      <c r="F70" s="349">
        <v>0</v>
      </c>
      <c r="G70" s="347">
        <f t="shared" si="1"/>
        <v>763739</v>
      </c>
      <c r="H70" s="341" t="s">
        <v>1663</v>
      </c>
    </row>
    <row r="71" spans="1:8" hidden="1" outlineLevel="1">
      <c r="A71" s="243" t="s">
        <v>129</v>
      </c>
      <c r="B71" s="348">
        <v>96053845</v>
      </c>
      <c r="C71" s="349">
        <v>0</v>
      </c>
      <c r="D71" s="349">
        <v>0</v>
      </c>
      <c r="E71" s="349">
        <v>0</v>
      </c>
      <c r="F71" s="349">
        <v>0</v>
      </c>
      <c r="G71" s="347">
        <f t="shared" si="1"/>
        <v>96053845</v>
      </c>
      <c r="H71" s="341" t="s">
        <v>130</v>
      </c>
    </row>
    <row r="72" spans="1:8" hidden="1" outlineLevel="1">
      <c r="A72" s="243" t="s">
        <v>131</v>
      </c>
      <c r="B72" s="348">
        <v>59291865</v>
      </c>
      <c r="C72" s="349">
        <v>0</v>
      </c>
      <c r="D72" s="349">
        <v>0</v>
      </c>
      <c r="E72" s="349">
        <v>0</v>
      </c>
      <c r="F72" s="349">
        <v>0</v>
      </c>
      <c r="G72" s="347">
        <f t="shared" ref="G72:G135" si="2">+SUM(B72:F72)</f>
        <v>59291865</v>
      </c>
      <c r="H72" s="341" t="s">
        <v>132</v>
      </c>
    </row>
    <row r="73" spans="1:8" hidden="1" outlineLevel="1">
      <c r="A73" s="242" t="s">
        <v>133</v>
      </c>
      <c r="B73" s="348">
        <v>67543682</v>
      </c>
      <c r="C73" s="349">
        <v>0</v>
      </c>
      <c r="D73" s="349">
        <v>0</v>
      </c>
      <c r="E73" s="349">
        <v>0</v>
      </c>
      <c r="F73" s="349">
        <v>0</v>
      </c>
      <c r="G73" s="347">
        <f t="shared" si="2"/>
        <v>67543682</v>
      </c>
      <c r="H73" s="341" t="s">
        <v>134</v>
      </c>
    </row>
    <row r="74" spans="1:8" hidden="1" outlineLevel="1">
      <c r="A74" s="243" t="s">
        <v>135</v>
      </c>
      <c r="B74" s="348">
        <v>117957609</v>
      </c>
      <c r="C74" s="349">
        <v>0</v>
      </c>
      <c r="D74" s="349">
        <v>0</v>
      </c>
      <c r="E74" s="349">
        <v>0</v>
      </c>
      <c r="F74" s="349">
        <v>0</v>
      </c>
      <c r="G74" s="347">
        <f t="shared" si="2"/>
        <v>117957609</v>
      </c>
      <c r="H74" s="341" t="s">
        <v>136</v>
      </c>
    </row>
    <row r="75" spans="1:8" hidden="1" outlineLevel="1">
      <c r="A75" s="243" t="s">
        <v>137</v>
      </c>
      <c r="B75" s="348">
        <v>133184071</v>
      </c>
      <c r="C75" s="349">
        <v>0</v>
      </c>
      <c r="D75" s="349">
        <v>0</v>
      </c>
      <c r="E75" s="349">
        <v>0</v>
      </c>
      <c r="F75" s="349">
        <v>0</v>
      </c>
      <c r="G75" s="347">
        <f t="shared" si="2"/>
        <v>133184071</v>
      </c>
      <c r="H75" s="341" t="s">
        <v>138</v>
      </c>
    </row>
    <row r="76" spans="1:8" hidden="1" outlineLevel="1">
      <c r="A76" s="242" t="s">
        <v>1664</v>
      </c>
      <c r="B76" s="348">
        <v>98137201</v>
      </c>
      <c r="C76" s="349">
        <v>0</v>
      </c>
      <c r="D76" s="349">
        <v>0</v>
      </c>
      <c r="E76" s="349">
        <v>0</v>
      </c>
      <c r="F76" s="349">
        <v>0</v>
      </c>
      <c r="G76" s="347">
        <f t="shared" si="2"/>
        <v>98137201</v>
      </c>
      <c r="H76" s="341" t="s">
        <v>1665</v>
      </c>
    </row>
    <row r="77" spans="1:8" hidden="1" outlineLevel="1">
      <c r="A77" s="243" t="s">
        <v>139</v>
      </c>
      <c r="B77" s="348">
        <v>187865097</v>
      </c>
      <c r="C77" s="349">
        <v>0</v>
      </c>
      <c r="D77" s="349">
        <v>0</v>
      </c>
      <c r="E77" s="349">
        <v>0</v>
      </c>
      <c r="F77" s="349">
        <v>0</v>
      </c>
      <c r="G77" s="347">
        <f t="shared" si="2"/>
        <v>187865097</v>
      </c>
      <c r="H77" s="341" t="s">
        <v>140</v>
      </c>
    </row>
    <row r="78" spans="1:8" hidden="1" outlineLevel="1">
      <c r="A78" s="243" t="s">
        <v>141</v>
      </c>
      <c r="B78" s="348">
        <v>643016452</v>
      </c>
      <c r="C78" s="349">
        <v>0</v>
      </c>
      <c r="D78" s="349">
        <v>0</v>
      </c>
      <c r="E78" s="349">
        <v>0</v>
      </c>
      <c r="F78" s="349">
        <v>0</v>
      </c>
      <c r="G78" s="347">
        <f t="shared" si="2"/>
        <v>643016452</v>
      </c>
      <c r="H78" s="341" t="s">
        <v>142</v>
      </c>
    </row>
    <row r="79" spans="1:8" hidden="1" outlineLevel="1">
      <c r="A79" s="242" t="s">
        <v>143</v>
      </c>
      <c r="B79" s="348">
        <v>51557996</v>
      </c>
      <c r="C79" s="349">
        <v>0</v>
      </c>
      <c r="D79" s="349">
        <v>0</v>
      </c>
      <c r="E79" s="349">
        <v>0</v>
      </c>
      <c r="F79" s="349">
        <v>0</v>
      </c>
      <c r="G79" s="347">
        <f t="shared" si="2"/>
        <v>51557996</v>
      </c>
      <c r="H79" s="341" t="s">
        <v>144</v>
      </c>
    </row>
    <row r="80" spans="1:8" hidden="1" outlineLevel="1">
      <c r="A80" s="243" t="s">
        <v>145</v>
      </c>
      <c r="B80" s="348">
        <v>75590002</v>
      </c>
      <c r="C80" s="349">
        <v>0</v>
      </c>
      <c r="D80" s="349">
        <v>0</v>
      </c>
      <c r="E80" s="349">
        <v>0</v>
      </c>
      <c r="F80" s="349">
        <v>0</v>
      </c>
      <c r="G80" s="347">
        <f t="shared" si="2"/>
        <v>75590002</v>
      </c>
      <c r="H80" s="341" t="s">
        <v>146</v>
      </c>
    </row>
    <row r="81" spans="1:8" hidden="1" outlineLevel="1">
      <c r="A81" s="243" t="s">
        <v>147</v>
      </c>
      <c r="B81" s="348">
        <v>34030373</v>
      </c>
      <c r="C81" s="349">
        <v>0</v>
      </c>
      <c r="D81" s="349">
        <v>0</v>
      </c>
      <c r="E81" s="349">
        <v>0</v>
      </c>
      <c r="F81" s="349">
        <v>0</v>
      </c>
      <c r="G81" s="347">
        <f t="shared" si="2"/>
        <v>34030373</v>
      </c>
      <c r="H81" s="341" t="s">
        <v>148</v>
      </c>
    </row>
    <row r="82" spans="1:8" hidden="1" outlineLevel="1">
      <c r="A82" s="242" t="s">
        <v>149</v>
      </c>
      <c r="B82" s="348">
        <v>7001128065</v>
      </c>
      <c r="C82" s="349">
        <v>0</v>
      </c>
      <c r="D82" s="349">
        <v>0</v>
      </c>
      <c r="E82" s="349">
        <v>0</v>
      </c>
      <c r="F82" s="349">
        <v>0</v>
      </c>
      <c r="G82" s="347">
        <f t="shared" si="2"/>
        <v>7001128065</v>
      </c>
      <c r="H82" s="341" t="s">
        <v>150</v>
      </c>
    </row>
    <row r="83" spans="1:8" hidden="1" outlineLevel="1">
      <c r="A83" s="243" t="s">
        <v>151</v>
      </c>
      <c r="B83" s="348">
        <v>87401359</v>
      </c>
      <c r="C83" s="349">
        <v>0</v>
      </c>
      <c r="D83" s="349">
        <v>0</v>
      </c>
      <c r="E83" s="349">
        <v>0</v>
      </c>
      <c r="F83" s="349">
        <v>0</v>
      </c>
      <c r="G83" s="347">
        <f t="shared" si="2"/>
        <v>87401359</v>
      </c>
      <c r="H83" s="341" t="s">
        <v>152</v>
      </c>
    </row>
    <row r="84" spans="1:8" hidden="1" outlineLevel="1">
      <c r="A84" s="243" t="s">
        <v>1666</v>
      </c>
      <c r="B84" s="348">
        <v>119154242.99999999</v>
      </c>
      <c r="C84" s="349">
        <v>0</v>
      </c>
      <c r="D84" s="349">
        <v>0</v>
      </c>
      <c r="E84" s="349">
        <v>438883957</v>
      </c>
      <c r="F84" s="349">
        <v>1739464354</v>
      </c>
      <c r="G84" s="347">
        <f t="shared" si="2"/>
        <v>2297502554</v>
      </c>
      <c r="H84" s="341" t="s">
        <v>1667</v>
      </c>
    </row>
    <row r="85" spans="1:8" hidden="1" outlineLevel="1">
      <c r="A85" s="242" t="s">
        <v>153</v>
      </c>
      <c r="B85" s="348">
        <v>63130320</v>
      </c>
      <c r="C85" s="349">
        <v>0</v>
      </c>
      <c r="D85" s="349">
        <v>0</v>
      </c>
      <c r="E85" s="349">
        <v>0</v>
      </c>
      <c r="F85" s="349">
        <v>0</v>
      </c>
      <c r="G85" s="347">
        <f t="shared" si="2"/>
        <v>63130320</v>
      </c>
      <c r="H85" s="341" t="s">
        <v>154</v>
      </c>
    </row>
    <row r="86" spans="1:8" hidden="1" outlineLevel="1">
      <c r="A86" s="243" t="s">
        <v>155</v>
      </c>
      <c r="B86" s="348">
        <v>108299146</v>
      </c>
      <c r="C86" s="349">
        <v>0</v>
      </c>
      <c r="D86" s="349">
        <v>0</v>
      </c>
      <c r="E86" s="349">
        <v>0</v>
      </c>
      <c r="F86" s="349">
        <v>0</v>
      </c>
      <c r="G86" s="347">
        <f t="shared" si="2"/>
        <v>108299146</v>
      </c>
      <c r="H86" s="341" t="s">
        <v>1668</v>
      </c>
    </row>
    <row r="87" spans="1:8" hidden="1" outlineLevel="1">
      <c r="A87" s="243" t="s">
        <v>157</v>
      </c>
      <c r="B87" s="348">
        <v>27502444</v>
      </c>
      <c r="C87" s="349">
        <v>0</v>
      </c>
      <c r="D87" s="349">
        <v>0</v>
      </c>
      <c r="E87" s="349">
        <v>0</v>
      </c>
      <c r="F87" s="349">
        <v>0</v>
      </c>
      <c r="G87" s="347">
        <f t="shared" si="2"/>
        <v>27502444</v>
      </c>
      <c r="H87" s="341" t="s">
        <v>158</v>
      </c>
    </row>
    <row r="88" spans="1:8" hidden="1" outlineLevel="1">
      <c r="A88" s="242" t="s">
        <v>159</v>
      </c>
      <c r="B88" s="348">
        <v>617808193</v>
      </c>
      <c r="C88" s="349">
        <v>0</v>
      </c>
      <c r="D88" s="349">
        <v>0</v>
      </c>
      <c r="E88" s="349">
        <v>0</v>
      </c>
      <c r="F88" s="349">
        <v>7228506</v>
      </c>
      <c r="G88" s="347">
        <f t="shared" si="2"/>
        <v>625036699</v>
      </c>
      <c r="H88" s="341" t="s">
        <v>160</v>
      </c>
    </row>
    <row r="89" spans="1:8" hidden="1" outlineLevel="1">
      <c r="A89" s="243" t="s">
        <v>161</v>
      </c>
      <c r="B89" s="348">
        <v>39035205</v>
      </c>
      <c r="C89" s="349">
        <v>0</v>
      </c>
      <c r="D89" s="349">
        <v>0</v>
      </c>
      <c r="E89" s="349">
        <v>0</v>
      </c>
      <c r="F89" s="349">
        <v>0</v>
      </c>
      <c r="G89" s="347">
        <f t="shared" si="2"/>
        <v>39035205</v>
      </c>
      <c r="H89" s="341" t="s">
        <v>162</v>
      </c>
    </row>
    <row r="90" spans="1:8" hidden="1" outlineLevel="1">
      <c r="A90" s="243" t="s">
        <v>163</v>
      </c>
      <c r="B90" s="348">
        <v>121004291</v>
      </c>
      <c r="C90" s="349">
        <v>0</v>
      </c>
      <c r="D90" s="349">
        <v>0</v>
      </c>
      <c r="E90" s="349">
        <v>0</v>
      </c>
      <c r="F90" s="349">
        <v>0</v>
      </c>
      <c r="G90" s="347">
        <f t="shared" si="2"/>
        <v>121004291</v>
      </c>
      <c r="H90" s="341" t="s">
        <v>164</v>
      </c>
    </row>
    <row r="91" spans="1:8" hidden="1" outlineLevel="1">
      <c r="A91" s="242" t="s">
        <v>165</v>
      </c>
      <c r="B91" s="348">
        <v>81178153</v>
      </c>
      <c r="C91" s="349">
        <v>0</v>
      </c>
      <c r="D91" s="349">
        <v>0</v>
      </c>
      <c r="E91" s="349">
        <v>0</v>
      </c>
      <c r="F91" s="349">
        <v>0</v>
      </c>
      <c r="G91" s="347">
        <f t="shared" si="2"/>
        <v>81178153</v>
      </c>
      <c r="H91" s="341" t="s">
        <v>166</v>
      </c>
    </row>
    <row r="92" spans="1:8" hidden="1" outlineLevel="1">
      <c r="A92" s="243" t="s">
        <v>167</v>
      </c>
      <c r="B92" s="348">
        <v>19643134</v>
      </c>
      <c r="C92" s="349">
        <v>0</v>
      </c>
      <c r="D92" s="349">
        <v>0</v>
      </c>
      <c r="E92" s="349">
        <v>0</v>
      </c>
      <c r="F92" s="349">
        <v>0</v>
      </c>
      <c r="G92" s="347">
        <f t="shared" si="2"/>
        <v>19643134</v>
      </c>
      <c r="H92" s="341" t="s">
        <v>168</v>
      </c>
    </row>
    <row r="93" spans="1:8" hidden="1" outlineLevel="1">
      <c r="A93" s="243" t="s">
        <v>169</v>
      </c>
      <c r="B93" s="348">
        <v>265965806</v>
      </c>
      <c r="C93" s="349">
        <v>0</v>
      </c>
      <c r="D93" s="349">
        <v>0</v>
      </c>
      <c r="E93" s="349">
        <v>4601333</v>
      </c>
      <c r="F93" s="349">
        <v>0</v>
      </c>
      <c r="G93" s="347">
        <f t="shared" si="2"/>
        <v>270567139</v>
      </c>
      <c r="H93" s="341" t="s">
        <v>170</v>
      </c>
    </row>
    <row r="94" spans="1:8" hidden="1" outlineLevel="1">
      <c r="A94" s="242" t="s">
        <v>171</v>
      </c>
      <c r="B94" s="348">
        <v>1617447063</v>
      </c>
      <c r="C94" s="349">
        <v>0</v>
      </c>
      <c r="D94" s="349">
        <v>0</v>
      </c>
      <c r="E94" s="349">
        <v>0</v>
      </c>
      <c r="F94" s="349">
        <v>55802883</v>
      </c>
      <c r="G94" s="347">
        <f t="shared" si="2"/>
        <v>1673249946</v>
      </c>
      <c r="H94" s="341" t="s">
        <v>172</v>
      </c>
    </row>
    <row r="95" spans="1:8" hidden="1" outlineLevel="1">
      <c r="A95" s="243" t="s">
        <v>173</v>
      </c>
      <c r="B95" s="348">
        <v>646628463</v>
      </c>
      <c r="C95" s="349">
        <v>0</v>
      </c>
      <c r="D95" s="349">
        <v>0</v>
      </c>
      <c r="E95" s="349">
        <v>16355158</v>
      </c>
      <c r="F95" s="349">
        <v>0</v>
      </c>
      <c r="G95" s="347">
        <f t="shared" si="2"/>
        <v>662983621</v>
      </c>
      <c r="H95" s="341" t="s">
        <v>1545</v>
      </c>
    </row>
    <row r="96" spans="1:8" hidden="1" outlineLevel="1">
      <c r="A96" s="243" t="s">
        <v>175</v>
      </c>
      <c r="B96" s="348">
        <v>192232142</v>
      </c>
      <c r="C96" s="349">
        <v>0</v>
      </c>
      <c r="D96" s="349">
        <v>0</v>
      </c>
      <c r="E96" s="349">
        <v>0</v>
      </c>
      <c r="F96" s="349">
        <v>0</v>
      </c>
      <c r="G96" s="347">
        <f t="shared" si="2"/>
        <v>192232142</v>
      </c>
      <c r="H96" s="341" t="s">
        <v>176</v>
      </c>
    </row>
    <row r="97" spans="1:8" hidden="1" outlineLevel="1">
      <c r="A97" s="242" t="s">
        <v>177</v>
      </c>
      <c r="B97" s="348">
        <v>85260140</v>
      </c>
      <c r="C97" s="349">
        <v>0</v>
      </c>
      <c r="D97" s="349">
        <v>0</v>
      </c>
      <c r="E97" s="349">
        <v>0</v>
      </c>
      <c r="F97" s="349">
        <v>0</v>
      </c>
      <c r="G97" s="347">
        <f t="shared" si="2"/>
        <v>85260140</v>
      </c>
      <c r="H97" s="341" t="s">
        <v>178</v>
      </c>
    </row>
    <row r="98" spans="1:8" hidden="1" outlineLevel="1">
      <c r="A98" s="243" t="s">
        <v>179</v>
      </c>
      <c r="B98" s="348">
        <v>115185713</v>
      </c>
      <c r="C98" s="349">
        <v>0</v>
      </c>
      <c r="D98" s="349">
        <v>0</v>
      </c>
      <c r="E98" s="349">
        <v>0</v>
      </c>
      <c r="F98" s="349">
        <v>0</v>
      </c>
      <c r="G98" s="347">
        <f t="shared" si="2"/>
        <v>115185713</v>
      </c>
      <c r="H98" s="341" t="s">
        <v>180</v>
      </c>
    </row>
    <row r="99" spans="1:8" hidden="1" outlineLevel="1">
      <c r="A99" s="243" t="s">
        <v>181</v>
      </c>
      <c r="B99" s="348">
        <v>76103134</v>
      </c>
      <c r="C99" s="349">
        <v>0</v>
      </c>
      <c r="D99" s="349">
        <v>0</v>
      </c>
      <c r="E99" s="349">
        <v>0</v>
      </c>
      <c r="F99" s="349">
        <v>0</v>
      </c>
      <c r="G99" s="347">
        <f t="shared" si="2"/>
        <v>76103134</v>
      </c>
      <c r="H99" s="341" t="s">
        <v>182</v>
      </c>
    </row>
    <row r="100" spans="1:8" hidden="1" outlineLevel="1">
      <c r="A100" s="242" t="s">
        <v>183</v>
      </c>
      <c r="B100" s="348">
        <v>99166789</v>
      </c>
      <c r="C100" s="349">
        <v>0</v>
      </c>
      <c r="D100" s="349">
        <v>0</v>
      </c>
      <c r="E100" s="349">
        <v>0</v>
      </c>
      <c r="F100" s="349">
        <v>0</v>
      </c>
      <c r="G100" s="347">
        <f t="shared" si="2"/>
        <v>99166789</v>
      </c>
      <c r="H100" s="341" t="s">
        <v>184</v>
      </c>
    </row>
    <row r="101" spans="1:8" hidden="1" outlineLevel="1">
      <c r="A101" s="243" t="s">
        <v>185</v>
      </c>
      <c r="B101" s="348">
        <v>247943847</v>
      </c>
      <c r="C101" s="349">
        <v>0</v>
      </c>
      <c r="D101" s="349">
        <v>0</v>
      </c>
      <c r="E101" s="349">
        <v>0</v>
      </c>
      <c r="F101" s="349">
        <v>0</v>
      </c>
      <c r="G101" s="347">
        <f t="shared" si="2"/>
        <v>247943847</v>
      </c>
      <c r="H101" s="341" t="s">
        <v>186</v>
      </c>
    </row>
    <row r="102" spans="1:8" hidden="1" outlineLevel="1">
      <c r="A102" s="243" t="s">
        <v>187</v>
      </c>
      <c r="B102" s="348">
        <v>197950740</v>
      </c>
      <c r="C102" s="349">
        <v>0</v>
      </c>
      <c r="D102" s="349">
        <v>0</v>
      </c>
      <c r="E102" s="349">
        <v>3300766</v>
      </c>
      <c r="F102" s="349">
        <v>0</v>
      </c>
      <c r="G102" s="347">
        <f t="shared" si="2"/>
        <v>201251506</v>
      </c>
      <c r="H102" s="341" t="s">
        <v>188</v>
      </c>
    </row>
    <row r="103" spans="1:8" hidden="1" outlineLevel="1">
      <c r="A103" s="242" t="s">
        <v>189</v>
      </c>
      <c r="B103" s="348">
        <v>90504979</v>
      </c>
      <c r="C103" s="349">
        <v>0</v>
      </c>
      <c r="D103" s="349">
        <v>0</v>
      </c>
      <c r="E103" s="349">
        <v>0</v>
      </c>
      <c r="F103" s="349">
        <v>0</v>
      </c>
      <c r="G103" s="347">
        <f t="shared" si="2"/>
        <v>90504979</v>
      </c>
      <c r="H103" s="341" t="s">
        <v>1669</v>
      </c>
    </row>
    <row r="104" spans="1:8" hidden="1" outlineLevel="1">
      <c r="A104" s="243" t="s">
        <v>191</v>
      </c>
      <c r="B104" s="348">
        <v>48115298</v>
      </c>
      <c r="C104" s="349">
        <v>0</v>
      </c>
      <c r="D104" s="349">
        <v>0</v>
      </c>
      <c r="E104" s="349">
        <v>0</v>
      </c>
      <c r="F104" s="349">
        <v>0</v>
      </c>
      <c r="G104" s="347">
        <f t="shared" si="2"/>
        <v>48115298</v>
      </c>
      <c r="H104" s="341" t="s">
        <v>192</v>
      </c>
    </row>
    <row r="105" spans="1:8" hidden="1" outlineLevel="1">
      <c r="A105" s="243" t="s">
        <v>193</v>
      </c>
      <c r="B105" s="348">
        <v>46948583</v>
      </c>
      <c r="C105" s="349">
        <v>0</v>
      </c>
      <c r="D105" s="349">
        <v>0</v>
      </c>
      <c r="E105" s="349">
        <v>0</v>
      </c>
      <c r="F105" s="349">
        <v>0</v>
      </c>
      <c r="G105" s="347">
        <f t="shared" si="2"/>
        <v>46948583</v>
      </c>
      <c r="H105" s="341" t="s">
        <v>194</v>
      </c>
    </row>
    <row r="106" spans="1:8" hidden="1" outlineLevel="1">
      <c r="A106" s="242" t="s">
        <v>195</v>
      </c>
      <c r="B106" s="348">
        <v>54569928</v>
      </c>
      <c r="C106" s="349">
        <v>0</v>
      </c>
      <c r="D106" s="349">
        <v>0</v>
      </c>
      <c r="E106" s="349">
        <v>0</v>
      </c>
      <c r="F106" s="349">
        <v>0</v>
      </c>
      <c r="G106" s="347">
        <f t="shared" si="2"/>
        <v>54569928</v>
      </c>
      <c r="H106" s="341" t="s">
        <v>196</v>
      </c>
    </row>
    <row r="107" spans="1:8" hidden="1" outlineLevel="1">
      <c r="A107" s="243" t="s">
        <v>197</v>
      </c>
      <c r="B107" s="348">
        <v>88610648</v>
      </c>
      <c r="C107" s="349">
        <v>0</v>
      </c>
      <c r="D107" s="349">
        <v>0</v>
      </c>
      <c r="E107" s="349">
        <v>0</v>
      </c>
      <c r="F107" s="349">
        <v>0</v>
      </c>
      <c r="G107" s="347">
        <f t="shared" si="2"/>
        <v>88610648</v>
      </c>
      <c r="H107" s="341" t="s">
        <v>198</v>
      </c>
    </row>
    <row r="108" spans="1:8" hidden="1" outlineLevel="1">
      <c r="A108" s="243" t="s">
        <v>199</v>
      </c>
      <c r="B108" s="348">
        <v>143541787</v>
      </c>
      <c r="C108" s="349">
        <v>0</v>
      </c>
      <c r="D108" s="349">
        <v>0</v>
      </c>
      <c r="E108" s="349">
        <v>0</v>
      </c>
      <c r="F108" s="349">
        <v>0</v>
      </c>
      <c r="G108" s="347">
        <f t="shared" si="2"/>
        <v>143541787</v>
      </c>
      <c r="H108" s="341" t="s">
        <v>200</v>
      </c>
    </row>
    <row r="109" spans="1:8" hidden="1" outlineLevel="1">
      <c r="A109" s="242" t="s">
        <v>201</v>
      </c>
      <c r="B109" s="348">
        <v>208819772</v>
      </c>
      <c r="C109" s="349">
        <v>0</v>
      </c>
      <c r="D109" s="349">
        <v>0</v>
      </c>
      <c r="E109" s="349">
        <v>0</v>
      </c>
      <c r="F109" s="349">
        <v>0</v>
      </c>
      <c r="G109" s="347">
        <f t="shared" si="2"/>
        <v>208819772</v>
      </c>
      <c r="H109" s="341" t="s">
        <v>202</v>
      </c>
    </row>
    <row r="110" spans="1:8" hidden="1" outlineLevel="1">
      <c r="A110" s="243" t="s">
        <v>1670</v>
      </c>
      <c r="B110" s="348">
        <v>34132349</v>
      </c>
      <c r="C110" s="349">
        <v>0</v>
      </c>
      <c r="D110" s="349">
        <v>0</v>
      </c>
      <c r="E110" s="349">
        <v>0</v>
      </c>
      <c r="F110" s="349">
        <v>0</v>
      </c>
      <c r="G110" s="347">
        <f t="shared" si="2"/>
        <v>34132349</v>
      </c>
      <c r="H110" s="341" t="s">
        <v>1671</v>
      </c>
    </row>
    <row r="111" spans="1:8" hidden="1" outlineLevel="1">
      <c r="A111" s="243" t="s">
        <v>203</v>
      </c>
      <c r="B111" s="348">
        <v>53067052</v>
      </c>
      <c r="C111" s="349">
        <v>0</v>
      </c>
      <c r="D111" s="349">
        <v>0</v>
      </c>
      <c r="E111" s="349">
        <v>0</v>
      </c>
      <c r="F111" s="349">
        <v>0</v>
      </c>
      <c r="G111" s="347">
        <f t="shared" si="2"/>
        <v>53067052</v>
      </c>
      <c r="H111" s="341" t="s">
        <v>1672</v>
      </c>
    </row>
    <row r="112" spans="1:8" hidden="1" outlineLevel="1">
      <c r="A112" s="242" t="s">
        <v>205</v>
      </c>
      <c r="B112" s="348">
        <v>65957238</v>
      </c>
      <c r="C112" s="349">
        <v>0</v>
      </c>
      <c r="D112" s="349">
        <v>0</v>
      </c>
      <c r="E112" s="349">
        <v>0</v>
      </c>
      <c r="F112" s="349">
        <v>0</v>
      </c>
      <c r="G112" s="347">
        <f t="shared" si="2"/>
        <v>65957238</v>
      </c>
      <c r="H112" s="341" t="s">
        <v>206</v>
      </c>
    </row>
    <row r="113" spans="1:8" hidden="1" outlineLevel="1">
      <c r="A113" s="243" t="s">
        <v>207</v>
      </c>
      <c r="B113" s="348">
        <v>14709805</v>
      </c>
      <c r="C113" s="349">
        <v>0</v>
      </c>
      <c r="D113" s="349">
        <v>0</v>
      </c>
      <c r="E113" s="349">
        <v>0</v>
      </c>
      <c r="F113" s="349">
        <v>0</v>
      </c>
      <c r="G113" s="347">
        <f t="shared" si="2"/>
        <v>14709805</v>
      </c>
      <c r="H113" s="341" t="s">
        <v>208</v>
      </c>
    </row>
    <row r="114" spans="1:8" hidden="1" outlineLevel="1">
      <c r="A114" s="243" t="s">
        <v>209</v>
      </c>
      <c r="B114" s="348">
        <v>144333404</v>
      </c>
      <c r="C114" s="349">
        <v>0</v>
      </c>
      <c r="D114" s="349">
        <v>0</v>
      </c>
      <c r="E114" s="349">
        <v>0</v>
      </c>
      <c r="F114" s="349">
        <v>0</v>
      </c>
      <c r="G114" s="347">
        <f t="shared" si="2"/>
        <v>144333404</v>
      </c>
      <c r="H114" s="341" t="s">
        <v>1634</v>
      </c>
    </row>
    <row r="115" spans="1:8" hidden="1" outlineLevel="1">
      <c r="A115" s="242" t="s">
        <v>211</v>
      </c>
      <c r="B115" s="348">
        <v>29852147</v>
      </c>
      <c r="C115" s="349">
        <v>0</v>
      </c>
      <c r="D115" s="349">
        <v>0</v>
      </c>
      <c r="E115" s="349">
        <v>0</v>
      </c>
      <c r="F115" s="349">
        <v>0</v>
      </c>
      <c r="G115" s="347">
        <f t="shared" si="2"/>
        <v>29852147</v>
      </c>
      <c r="H115" s="341" t="s">
        <v>212</v>
      </c>
    </row>
    <row r="116" spans="1:8" hidden="1" outlineLevel="1">
      <c r="A116" s="243" t="s">
        <v>213</v>
      </c>
      <c r="B116" s="348">
        <v>28194333</v>
      </c>
      <c r="C116" s="349">
        <v>0</v>
      </c>
      <c r="D116" s="349">
        <v>0</v>
      </c>
      <c r="E116" s="349">
        <v>0</v>
      </c>
      <c r="F116" s="349">
        <v>0</v>
      </c>
      <c r="G116" s="347">
        <f t="shared" si="2"/>
        <v>28194333</v>
      </c>
      <c r="H116" s="341" t="s">
        <v>214</v>
      </c>
    </row>
    <row r="117" spans="1:8" hidden="1" outlineLevel="1">
      <c r="A117" s="243" t="s">
        <v>215</v>
      </c>
      <c r="B117" s="348">
        <v>49733435</v>
      </c>
      <c r="C117" s="349">
        <v>0</v>
      </c>
      <c r="D117" s="349">
        <v>0</v>
      </c>
      <c r="E117" s="349">
        <v>0</v>
      </c>
      <c r="F117" s="349">
        <v>0</v>
      </c>
      <c r="G117" s="347">
        <f t="shared" si="2"/>
        <v>49733435</v>
      </c>
      <c r="H117" s="341" t="s">
        <v>216</v>
      </c>
    </row>
    <row r="118" spans="1:8" hidden="1" outlineLevel="1">
      <c r="A118" s="242" t="s">
        <v>217</v>
      </c>
      <c r="B118" s="348">
        <v>90924330</v>
      </c>
      <c r="C118" s="349">
        <v>0</v>
      </c>
      <c r="D118" s="349">
        <v>0</v>
      </c>
      <c r="E118" s="349">
        <v>0</v>
      </c>
      <c r="F118" s="349">
        <v>0</v>
      </c>
      <c r="G118" s="347">
        <f t="shared" si="2"/>
        <v>90924330</v>
      </c>
      <c r="H118" s="341" t="s">
        <v>218</v>
      </c>
    </row>
    <row r="119" spans="1:8" hidden="1" outlineLevel="1">
      <c r="A119" s="243" t="s">
        <v>219</v>
      </c>
      <c r="B119" s="348">
        <v>64547100</v>
      </c>
      <c r="C119" s="349">
        <v>0</v>
      </c>
      <c r="D119" s="349">
        <v>0</v>
      </c>
      <c r="E119" s="349">
        <v>0</v>
      </c>
      <c r="F119" s="349">
        <v>0</v>
      </c>
      <c r="G119" s="347">
        <f t="shared" si="2"/>
        <v>64547100</v>
      </c>
      <c r="H119" s="341" t="s">
        <v>220</v>
      </c>
    </row>
    <row r="120" spans="1:8" hidden="1" outlineLevel="1">
      <c r="A120" s="243" t="s">
        <v>221</v>
      </c>
      <c r="B120" s="348">
        <v>173957835</v>
      </c>
      <c r="C120" s="349">
        <v>0</v>
      </c>
      <c r="D120" s="349">
        <v>0</v>
      </c>
      <c r="E120" s="349">
        <v>0</v>
      </c>
      <c r="F120" s="349">
        <v>0</v>
      </c>
      <c r="G120" s="347">
        <f t="shared" si="2"/>
        <v>173957835</v>
      </c>
      <c r="H120" s="341" t="s">
        <v>222</v>
      </c>
    </row>
    <row r="121" spans="1:8" hidden="1" outlineLevel="1">
      <c r="A121" s="242" t="s">
        <v>223</v>
      </c>
      <c r="B121" s="348">
        <v>58024858</v>
      </c>
      <c r="C121" s="349">
        <v>0</v>
      </c>
      <c r="D121" s="349">
        <v>0</v>
      </c>
      <c r="E121" s="349">
        <v>0</v>
      </c>
      <c r="F121" s="349">
        <v>0</v>
      </c>
      <c r="G121" s="347">
        <f t="shared" si="2"/>
        <v>58024858</v>
      </c>
      <c r="H121" s="341" t="s">
        <v>224</v>
      </c>
    </row>
    <row r="122" spans="1:8" hidden="1" outlineLevel="1">
      <c r="A122" s="243" t="s">
        <v>225</v>
      </c>
      <c r="B122" s="348">
        <v>122446811</v>
      </c>
      <c r="C122" s="349">
        <v>0</v>
      </c>
      <c r="D122" s="349">
        <v>0</v>
      </c>
      <c r="E122" s="349">
        <v>0</v>
      </c>
      <c r="F122" s="349">
        <v>0</v>
      </c>
      <c r="G122" s="347">
        <f t="shared" si="2"/>
        <v>122446811</v>
      </c>
      <c r="H122" s="341" t="s">
        <v>1673</v>
      </c>
    </row>
    <row r="123" spans="1:8" hidden="1" outlineLevel="1">
      <c r="A123" s="243" t="s">
        <v>227</v>
      </c>
      <c r="B123" s="348">
        <v>68280926</v>
      </c>
      <c r="C123" s="349">
        <v>0</v>
      </c>
      <c r="D123" s="349">
        <v>0</v>
      </c>
      <c r="E123" s="349">
        <v>0</v>
      </c>
      <c r="F123" s="349">
        <v>0</v>
      </c>
      <c r="G123" s="347">
        <f t="shared" si="2"/>
        <v>68280926</v>
      </c>
      <c r="H123" s="341" t="s">
        <v>228</v>
      </c>
    </row>
    <row r="124" spans="1:8" hidden="1" outlineLevel="1">
      <c r="A124" s="242" t="s">
        <v>229</v>
      </c>
      <c r="B124" s="348">
        <v>82627628</v>
      </c>
      <c r="C124" s="349">
        <v>0</v>
      </c>
      <c r="D124" s="349">
        <v>0</v>
      </c>
      <c r="E124" s="349">
        <v>0</v>
      </c>
      <c r="F124" s="349">
        <v>0</v>
      </c>
      <c r="G124" s="347">
        <f t="shared" si="2"/>
        <v>82627628</v>
      </c>
      <c r="H124" s="341" t="s">
        <v>230</v>
      </c>
    </row>
    <row r="125" spans="1:8" hidden="1" outlineLevel="1">
      <c r="A125" s="243" t="s">
        <v>231</v>
      </c>
      <c r="B125" s="348">
        <v>6766657228</v>
      </c>
      <c r="C125" s="349">
        <v>0</v>
      </c>
      <c r="D125" s="349">
        <v>0</v>
      </c>
      <c r="E125" s="349">
        <v>141275011</v>
      </c>
      <c r="F125" s="349">
        <v>0</v>
      </c>
      <c r="G125" s="347">
        <f t="shared" si="2"/>
        <v>6907932239</v>
      </c>
      <c r="H125" s="341" t="s">
        <v>232</v>
      </c>
    </row>
    <row r="126" spans="1:8" hidden="1" outlineLevel="1">
      <c r="A126" s="243" t="s">
        <v>233</v>
      </c>
      <c r="B126" s="348">
        <v>2220762904</v>
      </c>
      <c r="C126" s="349">
        <v>0</v>
      </c>
      <c r="D126" s="349">
        <v>0</v>
      </c>
      <c r="E126" s="349">
        <v>0</v>
      </c>
      <c r="F126" s="349">
        <v>0</v>
      </c>
      <c r="G126" s="347">
        <f t="shared" si="2"/>
        <v>2220762904</v>
      </c>
      <c r="H126" s="341" t="s">
        <v>234</v>
      </c>
    </row>
    <row r="127" spans="1:8" hidden="1" outlineLevel="1">
      <c r="A127" s="242" t="s">
        <v>235</v>
      </c>
      <c r="B127" s="348">
        <v>79629356</v>
      </c>
      <c r="C127" s="349">
        <v>0</v>
      </c>
      <c r="D127" s="349">
        <v>0</v>
      </c>
      <c r="E127" s="349">
        <v>0</v>
      </c>
      <c r="F127" s="349">
        <v>0</v>
      </c>
      <c r="G127" s="347">
        <f t="shared" si="2"/>
        <v>79629356</v>
      </c>
      <c r="H127" s="341" t="s">
        <v>236</v>
      </c>
    </row>
    <row r="128" spans="1:8" hidden="1" outlineLevel="1">
      <c r="A128" s="243" t="s">
        <v>237</v>
      </c>
      <c r="B128" s="348">
        <v>3868874167</v>
      </c>
      <c r="C128" s="349">
        <v>0</v>
      </c>
      <c r="D128" s="349">
        <v>0</v>
      </c>
      <c r="E128" s="349">
        <v>0</v>
      </c>
      <c r="F128" s="349">
        <v>0</v>
      </c>
      <c r="G128" s="347">
        <f t="shared" si="2"/>
        <v>3868874167</v>
      </c>
      <c r="H128" s="341" t="s">
        <v>238</v>
      </c>
    </row>
    <row r="129" spans="1:8" hidden="1" outlineLevel="1">
      <c r="A129" s="243" t="s">
        <v>239</v>
      </c>
      <c r="B129" s="348">
        <v>216684297</v>
      </c>
      <c r="C129" s="349">
        <v>0</v>
      </c>
      <c r="D129" s="349">
        <v>0</v>
      </c>
      <c r="E129" s="349">
        <v>1793258</v>
      </c>
      <c r="F129" s="349">
        <v>0</v>
      </c>
      <c r="G129" s="347">
        <f t="shared" si="2"/>
        <v>218477555</v>
      </c>
      <c r="H129" s="341" t="s">
        <v>240</v>
      </c>
    </row>
    <row r="130" spans="1:8" hidden="1" outlineLevel="1">
      <c r="A130" s="242" t="s">
        <v>241</v>
      </c>
      <c r="B130" s="348">
        <v>35635580</v>
      </c>
      <c r="C130" s="349">
        <v>0</v>
      </c>
      <c r="D130" s="349">
        <v>0</v>
      </c>
      <c r="E130" s="349">
        <v>0</v>
      </c>
      <c r="F130" s="349">
        <v>0</v>
      </c>
      <c r="G130" s="347">
        <f t="shared" si="2"/>
        <v>35635580</v>
      </c>
      <c r="H130" s="341" t="s">
        <v>242</v>
      </c>
    </row>
    <row r="131" spans="1:8" hidden="1" outlineLevel="1">
      <c r="A131" s="243" t="s">
        <v>243</v>
      </c>
      <c r="B131" s="348">
        <v>49461766</v>
      </c>
      <c r="C131" s="349">
        <v>0</v>
      </c>
      <c r="D131" s="349">
        <v>0</v>
      </c>
      <c r="E131" s="349">
        <v>0</v>
      </c>
      <c r="F131" s="349">
        <v>0</v>
      </c>
      <c r="G131" s="347">
        <f t="shared" si="2"/>
        <v>49461766</v>
      </c>
      <c r="H131" s="341" t="s">
        <v>244</v>
      </c>
    </row>
    <row r="132" spans="1:8" hidden="1" outlineLevel="1">
      <c r="A132" s="243" t="s">
        <v>245</v>
      </c>
      <c r="B132" s="348">
        <v>952423</v>
      </c>
      <c r="C132" s="349">
        <v>0</v>
      </c>
      <c r="D132" s="349">
        <v>0</v>
      </c>
      <c r="E132" s="349">
        <v>0</v>
      </c>
      <c r="F132" s="349">
        <v>0</v>
      </c>
      <c r="G132" s="347">
        <f t="shared" si="2"/>
        <v>952423</v>
      </c>
      <c r="H132" s="341" t="s">
        <v>1674</v>
      </c>
    </row>
    <row r="133" spans="1:8" hidden="1" outlineLevel="1">
      <c r="A133" s="242" t="s">
        <v>247</v>
      </c>
      <c r="B133" s="348">
        <v>87956794</v>
      </c>
      <c r="C133" s="349">
        <v>0</v>
      </c>
      <c r="D133" s="349">
        <v>0</v>
      </c>
      <c r="E133" s="349">
        <v>0</v>
      </c>
      <c r="F133" s="349">
        <v>0</v>
      </c>
      <c r="G133" s="347">
        <f t="shared" si="2"/>
        <v>87956794</v>
      </c>
      <c r="H133" s="341" t="s">
        <v>248</v>
      </c>
    </row>
    <row r="134" spans="1:8" hidden="1" outlineLevel="1">
      <c r="A134" s="243" t="s">
        <v>249</v>
      </c>
      <c r="B134" s="348">
        <v>71761235</v>
      </c>
      <c r="C134" s="349">
        <v>0</v>
      </c>
      <c r="D134" s="349">
        <v>0</v>
      </c>
      <c r="E134" s="349">
        <v>0</v>
      </c>
      <c r="F134" s="349">
        <v>0</v>
      </c>
      <c r="G134" s="347">
        <f t="shared" si="2"/>
        <v>71761235</v>
      </c>
      <c r="H134" s="341" t="s">
        <v>250</v>
      </c>
    </row>
    <row r="135" spans="1:8" hidden="1" outlineLevel="1">
      <c r="A135" s="243" t="s">
        <v>251</v>
      </c>
      <c r="B135" s="348">
        <v>48496135</v>
      </c>
      <c r="C135" s="349">
        <v>0</v>
      </c>
      <c r="D135" s="349">
        <v>0</v>
      </c>
      <c r="E135" s="349">
        <v>0</v>
      </c>
      <c r="F135" s="349">
        <v>0</v>
      </c>
      <c r="G135" s="347">
        <f t="shared" si="2"/>
        <v>48496135</v>
      </c>
      <c r="H135" s="341" t="s">
        <v>252</v>
      </c>
    </row>
    <row r="136" spans="1:8" hidden="1" outlineLevel="1">
      <c r="A136" s="242" t="s">
        <v>1675</v>
      </c>
      <c r="B136" s="348">
        <v>173065177</v>
      </c>
      <c r="C136" s="349">
        <v>0</v>
      </c>
      <c r="D136" s="349">
        <v>0</v>
      </c>
      <c r="E136" s="349">
        <v>0</v>
      </c>
      <c r="F136" s="349">
        <v>0</v>
      </c>
      <c r="G136" s="347">
        <f t="shared" ref="G136:G174" si="3">+SUM(B136:F136)</f>
        <v>173065177</v>
      </c>
      <c r="H136" s="341" t="s">
        <v>1676</v>
      </c>
    </row>
    <row r="137" spans="1:8" hidden="1" outlineLevel="1">
      <c r="A137" s="243" t="s">
        <v>253</v>
      </c>
      <c r="B137" s="348">
        <v>34988757</v>
      </c>
      <c r="C137" s="349">
        <v>0</v>
      </c>
      <c r="D137" s="349">
        <v>0</v>
      </c>
      <c r="E137" s="349">
        <v>0</v>
      </c>
      <c r="F137" s="349">
        <v>0</v>
      </c>
      <c r="G137" s="347">
        <f t="shared" si="3"/>
        <v>34988757</v>
      </c>
      <c r="H137" s="341" t="s">
        <v>254</v>
      </c>
    </row>
    <row r="138" spans="1:8" hidden="1" outlineLevel="1">
      <c r="A138" s="243" t="s">
        <v>255</v>
      </c>
      <c r="B138" s="348">
        <v>1394723</v>
      </c>
      <c r="C138" s="349">
        <v>0</v>
      </c>
      <c r="D138" s="349">
        <v>0</v>
      </c>
      <c r="E138" s="349">
        <v>0</v>
      </c>
      <c r="F138" s="349">
        <v>0</v>
      </c>
      <c r="G138" s="347">
        <f t="shared" si="3"/>
        <v>1394723</v>
      </c>
      <c r="H138" s="341" t="s">
        <v>256</v>
      </c>
    </row>
    <row r="139" spans="1:8" hidden="1" outlineLevel="1">
      <c r="A139" s="242" t="s">
        <v>257</v>
      </c>
      <c r="B139" s="348">
        <v>67177358</v>
      </c>
      <c r="C139" s="349">
        <v>0</v>
      </c>
      <c r="D139" s="349">
        <v>0</v>
      </c>
      <c r="E139" s="349">
        <v>0</v>
      </c>
      <c r="F139" s="349">
        <v>0</v>
      </c>
      <c r="G139" s="347">
        <f t="shared" si="3"/>
        <v>67177358</v>
      </c>
      <c r="H139" s="341" t="s">
        <v>258</v>
      </c>
    </row>
    <row r="140" spans="1:8" hidden="1" outlineLevel="1">
      <c r="A140" s="243" t="s">
        <v>259</v>
      </c>
      <c r="B140" s="348">
        <v>18866270</v>
      </c>
      <c r="C140" s="349">
        <v>0</v>
      </c>
      <c r="D140" s="349">
        <v>0</v>
      </c>
      <c r="E140" s="349">
        <v>0</v>
      </c>
      <c r="F140" s="349">
        <v>0</v>
      </c>
      <c r="G140" s="347">
        <f t="shared" si="3"/>
        <v>18866270</v>
      </c>
      <c r="H140" s="341" t="s">
        <v>260</v>
      </c>
    </row>
    <row r="141" spans="1:8" hidden="1" outlineLevel="1">
      <c r="A141" s="243" t="s">
        <v>261</v>
      </c>
      <c r="B141" s="348">
        <v>87158985</v>
      </c>
      <c r="C141" s="349">
        <v>0</v>
      </c>
      <c r="D141" s="349">
        <v>0</v>
      </c>
      <c r="E141" s="349">
        <v>0</v>
      </c>
      <c r="F141" s="349">
        <v>0</v>
      </c>
      <c r="G141" s="347">
        <f t="shared" si="3"/>
        <v>87158985</v>
      </c>
      <c r="H141" s="341" t="s">
        <v>262</v>
      </c>
    </row>
    <row r="142" spans="1:8" hidden="1" outlineLevel="1">
      <c r="A142" s="242" t="s">
        <v>263</v>
      </c>
      <c r="B142" s="348">
        <v>39238862</v>
      </c>
      <c r="C142" s="349">
        <v>0</v>
      </c>
      <c r="D142" s="349">
        <v>0</v>
      </c>
      <c r="E142" s="349">
        <v>0</v>
      </c>
      <c r="F142" s="349">
        <v>0</v>
      </c>
      <c r="G142" s="347">
        <f t="shared" si="3"/>
        <v>39238862</v>
      </c>
      <c r="H142" s="341" t="s">
        <v>264</v>
      </c>
    </row>
    <row r="143" spans="1:8" hidden="1" outlineLevel="1">
      <c r="A143" s="243" t="s">
        <v>265</v>
      </c>
      <c r="B143" s="348">
        <v>111768772</v>
      </c>
      <c r="C143" s="349">
        <v>0</v>
      </c>
      <c r="D143" s="349">
        <v>0</v>
      </c>
      <c r="E143" s="349">
        <v>0</v>
      </c>
      <c r="F143" s="349">
        <v>0</v>
      </c>
      <c r="G143" s="347">
        <f t="shared" si="3"/>
        <v>111768772</v>
      </c>
      <c r="H143" s="341" t="s">
        <v>1677</v>
      </c>
    </row>
    <row r="144" spans="1:8" hidden="1" outlineLevel="1">
      <c r="A144" s="243" t="s">
        <v>267</v>
      </c>
      <c r="B144" s="348">
        <v>208833170</v>
      </c>
      <c r="C144" s="349">
        <v>0</v>
      </c>
      <c r="D144" s="349">
        <v>0</v>
      </c>
      <c r="E144" s="349">
        <v>1357559</v>
      </c>
      <c r="F144" s="349">
        <v>0</v>
      </c>
      <c r="G144" s="347">
        <f t="shared" si="3"/>
        <v>210190729</v>
      </c>
      <c r="H144" s="341" t="s">
        <v>268</v>
      </c>
    </row>
    <row r="145" spans="1:8" hidden="1" outlineLevel="1">
      <c r="A145" s="242" t="s">
        <v>269</v>
      </c>
      <c r="B145" s="348">
        <v>26011210</v>
      </c>
      <c r="C145" s="349">
        <v>0</v>
      </c>
      <c r="D145" s="349">
        <v>0</v>
      </c>
      <c r="E145" s="349">
        <v>0</v>
      </c>
      <c r="F145" s="349">
        <v>0</v>
      </c>
      <c r="G145" s="347">
        <f t="shared" si="3"/>
        <v>26011210</v>
      </c>
      <c r="H145" s="341" t="s">
        <v>270</v>
      </c>
    </row>
    <row r="146" spans="1:8" hidden="1" outlineLevel="1">
      <c r="A146" s="243" t="s">
        <v>271</v>
      </c>
      <c r="B146" s="348">
        <v>65961032.000000007</v>
      </c>
      <c r="C146" s="349">
        <v>0</v>
      </c>
      <c r="D146" s="349">
        <v>0</v>
      </c>
      <c r="E146" s="349">
        <v>0</v>
      </c>
      <c r="F146" s="349">
        <v>0</v>
      </c>
      <c r="G146" s="347">
        <f t="shared" si="3"/>
        <v>65961032.000000007</v>
      </c>
      <c r="H146" s="341" t="s">
        <v>272</v>
      </c>
    </row>
    <row r="147" spans="1:8" hidden="1" outlineLevel="1">
      <c r="A147" s="243" t="s">
        <v>273</v>
      </c>
      <c r="B147" s="348">
        <v>10640590481</v>
      </c>
      <c r="C147" s="349">
        <v>0</v>
      </c>
      <c r="D147" s="349">
        <v>0</v>
      </c>
      <c r="E147" s="349">
        <v>371413579</v>
      </c>
      <c r="F147" s="349">
        <v>402837318</v>
      </c>
      <c r="G147" s="347">
        <f t="shared" si="3"/>
        <v>11414841378</v>
      </c>
      <c r="H147" s="341" t="s">
        <v>274</v>
      </c>
    </row>
    <row r="148" spans="1:8" hidden="1" outlineLevel="1">
      <c r="A148" s="242" t="s">
        <v>275</v>
      </c>
      <c r="B148" s="348">
        <v>59755436</v>
      </c>
      <c r="C148" s="349">
        <v>0</v>
      </c>
      <c r="D148" s="349">
        <v>0</v>
      </c>
      <c r="E148" s="349">
        <v>0</v>
      </c>
      <c r="F148" s="349">
        <v>0</v>
      </c>
      <c r="G148" s="347">
        <f t="shared" si="3"/>
        <v>59755436</v>
      </c>
      <c r="H148" s="341" t="s">
        <v>276</v>
      </c>
    </row>
    <row r="149" spans="1:8" hidden="1" outlineLevel="1">
      <c r="A149" s="243" t="s">
        <v>277</v>
      </c>
      <c r="B149" s="348">
        <v>7188544</v>
      </c>
      <c r="C149" s="349">
        <v>0</v>
      </c>
      <c r="D149" s="349">
        <v>0</v>
      </c>
      <c r="E149" s="349">
        <v>0</v>
      </c>
      <c r="F149" s="349">
        <v>0</v>
      </c>
      <c r="G149" s="347">
        <f t="shared" si="3"/>
        <v>7188544</v>
      </c>
      <c r="H149" s="341" t="s">
        <v>278</v>
      </c>
    </row>
    <row r="150" spans="1:8" hidden="1" outlineLevel="1">
      <c r="A150" s="243" t="s">
        <v>279</v>
      </c>
      <c r="B150" s="348">
        <v>2290006030</v>
      </c>
      <c r="C150" s="349">
        <v>0</v>
      </c>
      <c r="D150" s="349">
        <v>0</v>
      </c>
      <c r="E150" s="349">
        <v>42970541</v>
      </c>
      <c r="F150" s="349">
        <v>0</v>
      </c>
      <c r="G150" s="347">
        <f t="shared" si="3"/>
        <v>2332976571</v>
      </c>
      <c r="H150" s="341" t="s">
        <v>280</v>
      </c>
    </row>
    <row r="151" spans="1:8" hidden="1" outlineLevel="1">
      <c r="A151" s="242" t="s">
        <v>281</v>
      </c>
      <c r="B151" s="348">
        <v>895536</v>
      </c>
      <c r="C151" s="349">
        <v>0</v>
      </c>
      <c r="D151" s="349">
        <v>0</v>
      </c>
      <c r="E151" s="349">
        <v>0</v>
      </c>
      <c r="F151" s="349">
        <v>0</v>
      </c>
      <c r="G151" s="347">
        <f t="shared" si="3"/>
        <v>895536</v>
      </c>
      <c r="H151" s="341" t="s">
        <v>282</v>
      </c>
    </row>
    <row r="152" spans="1:8" hidden="1" outlineLevel="1">
      <c r="A152" s="243" t="s">
        <v>283</v>
      </c>
      <c r="B152" s="348">
        <v>22677869</v>
      </c>
      <c r="C152" s="349">
        <v>0</v>
      </c>
      <c r="D152" s="349">
        <v>0</v>
      </c>
      <c r="E152" s="349">
        <v>0</v>
      </c>
      <c r="F152" s="349">
        <v>0</v>
      </c>
      <c r="G152" s="347">
        <f t="shared" si="3"/>
        <v>22677869</v>
      </c>
      <c r="H152" s="341" t="s">
        <v>284</v>
      </c>
    </row>
    <row r="153" spans="1:8" hidden="1" outlineLevel="1">
      <c r="A153" s="243" t="s">
        <v>285</v>
      </c>
      <c r="B153" s="348">
        <v>4664011</v>
      </c>
      <c r="C153" s="349">
        <v>0</v>
      </c>
      <c r="D153" s="349">
        <v>0</v>
      </c>
      <c r="E153" s="349">
        <v>0</v>
      </c>
      <c r="F153" s="349">
        <v>0</v>
      </c>
      <c r="G153" s="347">
        <f t="shared" si="3"/>
        <v>4664011</v>
      </c>
      <c r="H153" s="341" t="s">
        <v>286</v>
      </c>
    </row>
    <row r="154" spans="1:8" hidden="1" outlineLevel="1">
      <c r="A154" s="242" t="s">
        <v>323</v>
      </c>
      <c r="B154" s="348">
        <v>4041342651</v>
      </c>
      <c r="C154" s="349">
        <v>0</v>
      </c>
      <c r="D154" s="349">
        <v>0</v>
      </c>
      <c r="E154" s="349">
        <v>0</v>
      </c>
      <c r="F154" s="349">
        <v>0</v>
      </c>
      <c r="G154" s="347">
        <f t="shared" si="3"/>
        <v>4041342651</v>
      </c>
      <c r="H154" s="341" t="s">
        <v>324</v>
      </c>
    </row>
    <row r="155" spans="1:8" hidden="1" outlineLevel="1">
      <c r="A155" s="243" t="s">
        <v>287</v>
      </c>
      <c r="B155" s="348">
        <v>76052853</v>
      </c>
      <c r="C155" s="349">
        <v>0</v>
      </c>
      <c r="D155" s="349">
        <v>0</v>
      </c>
      <c r="E155" s="349">
        <v>0</v>
      </c>
      <c r="F155" s="349">
        <v>0</v>
      </c>
      <c r="G155" s="347">
        <f t="shared" si="3"/>
        <v>76052853</v>
      </c>
      <c r="H155" s="341" t="s">
        <v>288</v>
      </c>
    </row>
    <row r="156" spans="1:8" hidden="1" outlineLevel="1">
      <c r="A156" s="243" t="s">
        <v>289</v>
      </c>
      <c r="B156" s="348">
        <v>204165356</v>
      </c>
      <c r="C156" s="349">
        <v>0</v>
      </c>
      <c r="D156" s="349">
        <v>0</v>
      </c>
      <c r="E156" s="349">
        <v>0</v>
      </c>
      <c r="F156" s="349">
        <v>0</v>
      </c>
      <c r="G156" s="347">
        <f t="shared" si="3"/>
        <v>204165356</v>
      </c>
      <c r="H156" s="341" t="s">
        <v>290</v>
      </c>
    </row>
    <row r="157" spans="1:8" hidden="1" outlineLevel="1">
      <c r="A157" s="242" t="s">
        <v>291</v>
      </c>
      <c r="B157" s="348">
        <v>629011392</v>
      </c>
      <c r="C157" s="349">
        <v>0</v>
      </c>
      <c r="D157" s="349">
        <v>0</v>
      </c>
      <c r="E157" s="349">
        <v>0</v>
      </c>
      <c r="F157" s="349">
        <v>18932160</v>
      </c>
      <c r="G157" s="347">
        <f t="shared" si="3"/>
        <v>647943552</v>
      </c>
      <c r="H157" s="341" t="s">
        <v>292</v>
      </c>
    </row>
    <row r="158" spans="1:8" hidden="1" outlineLevel="1">
      <c r="A158" s="243" t="s">
        <v>293</v>
      </c>
      <c r="B158" s="348">
        <v>80239899</v>
      </c>
      <c r="C158" s="349">
        <v>0</v>
      </c>
      <c r="D158" s="349">
        <v>0</v>
      </c>
      <c r="E158" s="349">
        <v>0</v>
      </c>
      <c r="F158" s="349">
        <v>0</v>
      </c>
      <c r="G158" s="347">
        <f t="shared" si="3"/>
        <v>80239899</v>
      </c>
      <c r="H158" s="341" t="s">
        <v>294</v>
      </c>
    </row>
    <row r="159" spans="1:8" hidden="1" outlineLevel="1">
      <c r="A159" s="243" t="s">
        <v>295</v>
      </c>
      <c r="B159" s="348">
        <v>50338417</v>
      </c>
      <c r="C159" s="349">
        <v>0</v>
      </c>
      <c r="D159" s="349">
        <v>0</v>
      </c>
      <c r="E159" s="349">
        <v>0</v>
      </c>
      <c r="F159" s="349">
        <v>0</v>
      </c>
      <c r="G159" s="347">
        <f t="shared" si="3"/>
        <v>50338417</v>
      </c>
      <c r="H159" s="341" t="s">
        <v>296</v>
      </c>
    </row>
    <row r="160" spans="1:8" hidden="1" outlineLevel="1">
      <c r="A160" s="242" t="s">
        <v>297</v>
      </c>
      <c r="B160" s="348">
        <v>44901051</v>
      </c>
      <c r="C160" s="349">
        <v>0</v>
      </c>
      <c r="D160" s="349">
        <v>0</v>
      </c>
      <c r="E160" s="349">
        <v>0</v>
      </c>
      <c r="F160" s="349">
        <v>0</v>
      </c>
      <c r="G160" s="347">
        <f t="shared" si="3"/>
        <v>44901051</v>
      </c>
      <c r="H160" s="341" t="s">
        <v>298</v>
      </c>
    </row>
    <row r="161" spans="1:8" hidden="1" outlineLevel="1">
      <c r="A161" s="243" t="s">
        <v>1678</v>
      </c>
      <c r="B161" s="348">
        <v>8601545</v>
      </c>
      <c r="C161" s="349">
        <v>0</v>
      </c>
      <c r="D161" s="349">
        <v>0</v>
      </c>
      <c r="E161" s="349">
        <v>0</v>
      </c>
      <c r="F161" s="349">
        <v>0</v>
      </c>
      <c r="G161" s="347">
        <f t="shared" si="3"/>
        <v>8601545</v>
      </c>
      <c r="H161" s="341" t="s">
        <v>1679</v>
      </c>
    </row>
    <row r="162" spans="1:8" hidden="1" outlineLevel="1">
      <c r="A162" s="243" t="s">
        <v>299</v>
      </c>
      <c r="B162" s="348">
        <v>111351616</v>
      </c>
      <c r="C162" s="349">
        <v>0</v>
      </c>
      <c r="D162" s="349">
        <v>0</v>
      </c>
      <c r="E162" s="349">
        <v>0</v>
      </c>
      <c r="F162" s="349">
        <v>0</v>
      </c>
      <c r="G162" s="347">
        <f t="shared" si="3"/>
        <v>111351616</v>
      </c>
      <c r="H162" s="341" t="s">
        <v>300</v>
      </c>
    </row>
    <row r="163" spans="1:8" hidden="1" outlineLevel="1">
      <c r="A163" s="242" t="s">
        <v>301</v>
      </c>
      <c r="B163" s="348">
        <v>42522264</v>
      </c>
      <c r="C163" s="349">
        <v>0</v>
      </c>
      <c r="D163" s="349">
        <v>0</v>
      </c>
      <c r="E163" s="349">
        <v>0</v>
      </c>
      <c r="F163" s="349">
        <v>0</v>
      </c>
      <c r="G163" s="347">
        <f t="shared" si="3"/>
        <v>42522264</v>
      </c>
      <c r="H163" s="341" t="s">
        <v>302</v>
      </c>
    </row>
    <row r="164" spans="1:8" hidden="1" outlineLevel="1">
      <c r="A164" s="243" t="s">
        <v>303</v>
      </c>
      <c r="B164" s="348">
        <v>77004701</v>
      </c>
      <c r="C164" s="349">
        <v>0</v>
      </c>
      <c r="D164" s="349">
        <v>0</v>
      </c>
      <c r="E164" s="349">
        <v>0</v>
      </c>
      <c r="F164" s="349">
        <v>0</v>
      </c>
      <c r="G164" s="347">
        <f t="shared" si="3"/>
        <v>77004701</v>
      </c>
      <c r="H164" s="341" t="s">
        <v>304</v>
      </c>
    </row>
    <row r="165" spans="1:8" hidden="1" outlineLevel="1">
      <c r="A165" s="243" t="s">
        <v>305</v>
      </c>
      <c r="B165" s="348">
        <v>30524812</v>
      </c>
      <c r="C165" s="349">
        <v>0</v>
      </c>
      <c r="D165" s="349">
        <v>0</v>
      </c>
      <c r="E165" s="349">
        <v>0</v>
      </c>
      <c r="F165" s="349">
        <v>0</v>
      </c>
      <c r="G165" s="347">
        <f t="shared" si="3"/>
        <v>30524812</v>
      </c>
      <c r="H165" s="341" t="s">
        <v>306</v>
      </c>
    </row>
    <row r="166" spans="1:8" hidden="1" outlineLevel="1">
      <c r="A166" s="242" t="s">
        <v>307</v>
      </c>
      <c r="B166" s="348">
        <v>164881659</v>
      </c>
      <c r="C166" s="349">
        <v>0</v>
      </c>
      <c r="D166" s="349">
        <v>0</v>
      </c>
      <c r="E166" s="349">
        <v>0</v>
      </c>
      <c r="F166" s="349">
        <v>0</v>
      </c>
      <c r="G166" s="347">
        <f t="shared" si="3"/>
        <v>164881659</v>
      </c>
      <c r="H166" s="341" t="s">
        <v>308</v>
      </c>
    </row>
    <row r="167" spans="1:8" hidden="1" outlineLevel="1">
      <c r="A167" s="243" t="s">
        <v>309</v>
      </c>
      <c r="B167" s="348">
        <v>2047835153</v>
      </c>
      <c r="C167" s="349">
        <v>0</v>
      </c>
      <c r="D167" s="349">
        <v>0</v>
      </c>
      <c r="E167" s="349">
        <v>0</v>
      </c>
      <c r="F167" s="349">
        <v>0</v>
      </c>
      <c r="G167" s="347">
        <f t="shared" si="3"/>
        <v>2047835153</v>
      </c>
      <c r="H167" s="341" t="s">
        <v>310</v>
      </c>
    </row>
    <row r="168" spans="1:8" hidden="1" outlineLevel="1">
      <c r="A168" s="243" t="s">
        <v>1680</v>
      </c>
      <c r="B168" s="348">
        <v>62266728</v>
      </c>
      <c r="C168" s="349">
        <v>0</v>
      </c>
      <c r="D168" s="349">
        <v>0</v>
      </c>
      <c r="E168" s="349">
        <v>0</v>
      </c>
      <c r="F168" s="349">
        <v>0</v>
      </c>
      <c r="G168" s="347">
        <f t="shared" si="3"/>
        <v>62266728</v>
      </c>
      <c r="H168" s="341" t="s">
        <v>1681</v>
      </c>
    </row>
    <row r="169" spans="1:8" hidden="1" outlineLevel="1">
      <c r="A169" s="242" t="s">
        <v>311</v>
      </c>
      <c r="B169" s="348">
        <v>167898338</v>
      </c>
      <c r="C169" s="349">
        <v>0</v>
      </c>
      <c r="D169" s="349">
        <v>0</v>
      </c>
      <c r="E169" s="349">
        <v>0</v>
      </c>
      <c r="F169" s="349">
        <v>0</v>
      </c>
      <c r="G169" s="347">
        <f t="shared" si="3"/>
        <v>167898338</v>
      </c>
      <c r="H169" s="341" t="s">
        <v>312</v>
      </c>
    </row>
    <row r="170" spans="1:8" hidden="1" outlineLevel="1">
      <c r="A170" s="243" t="s">
        <v>313</v>
      </c>
      <c r="B170" s="348">
        <v>27157465</v>
      </c>
      <c r="C170" s="349">
        <v>0</v>
      </c>
      <c r="D170" s="349">
        <v>0</v>
      </c>
      <c r="E170" s="349">
        <v>0</v>
      </c>
      <c r="F170" s="349">
        <v>0</v>
      </c>
      <c r="G170" s="347">
        <f t="shared" si="3"/>
        <v>27157465</v>
      </c>
      <c r="H170" s="341" t="s">
        <v>314</v>
      </c>
    </row>
    <row r="171" spans="1:8" hidden="1" outlineLevel="1">
      <c r="A171" s="243" t="s">
        <v>315</v>
      </c>
      <c r="B171" s="348">
        <v>33471190.000000004</v>
      </c>
      <c r="C171" s="349">
        <v>0</v>
      </c>
      <c r="D171" s="349">
        <v>0</v>
      </c>
      <c r="E171" s="349">
        <v>0</v>
      </c>
      <c r="F171" s="349">
        <v>0</v>
      </c>
      <c r="G171" s="347">
        <f t="shared" si="3"/>
        <v>33471190.000000004</v>
      </c>
      <c r="H171" s="341" t="s">
        <v>316</v>
      </c>
    </row>
    <row r="172" spans="1:8" hidden="1" outlineLevel="1">
      <c r="A172" s="242" t="s">
        <v>317</v>
      </c>
      <c r="B172" s="348">
        <v>70112036</v>
      </c>
      <c r="C172" s="349">
        <v>0</v>
      </c>
      <c r="D172" s="349">
        <v>0</v>
      </c>
      <c r="E172" s="349">
        <v>0</v>
      </c>
      <c r="F172" s="349">
        <v>0</v>
      </c>
      <c r="G172" s="347">
        <f t="shared" si="3"/>
        <v>70112036</v>
      </c>
      <c r="H172" s="341" t="s">
        <v>318</v>
      </c>
    </row>
    <row r="173" spans="1:8" hidden="1" outlineLevel="1">
      <c r="A173" s="243" t="s">
        <v>319</v>
      </c>
      <c r="B173" s="348">
        <v>20235631</v>
      </c>
      <c r="C173" s="349">
        <v>0</v>
      </c>
      <c r="D173" s="349">
        <v>0</v>
      </c>
      <c r="E173" s="349">
        <v>0</v>
      </c>
      <c r="F173" s="349">
        <v>0</v>
      </c>
      <c r="G173" s="347">
        <f t="shared" si="3"/>
        <v>20235631</v>
      </c>
      <c r="H173" s="341" t="s">
        <v>320</v>
      </c>
    </row>
    <row r="174" spans="1:8" hidden="1" outlineLevel="1">
      <c r="A174" s="243" t="s">
        <v>321</v>
      </c>
      <c r="B174" s="348">
        <v>53686607</v>
      </c>
      <c r="C174" s="349">
        <v>0</v>
      </c>
      <c r="D174" s="349">
        <v>0</v>
      </c>
      <c r="E174" s="349">
        <v>0</v>
      </c>
      <c r="F174" s="349">
        <v>0</v>
      </c>
      <c r="G174" s="347">
        <f t="shared" si="3"/>
        <v>53686607</v>
      </c>
      <c r="H174" s="341" t="s">
        <v>322</v>
      </c>
    </row>
    <row r="175" spans="1:8" collapsed="1">
      <c r="A175" s="241" t="s">
        <v>325</v>
      </c>
      <c r="B175" s="345">
        <f t="shared" ref="B175:E175" si="4">SUM(B176:B408)</f>
        <v>111548048463</v>
      </c>
      <c r="C175" s="346">
        <f t="shared" si="4"/>
        <v>0</v>
      </c>
      <c r="D175" s="346">
        <f t="shared" si="4"/>
        <v>860493869</v>
      </c>
      <c r="E175" s="346">
        <f t="shared" si="4"/>
        <v>455537754</v>
      </c>
      <c r="F175" s="346">
        <f>SUM(F176:F408)</f>
        <v>3275786873</v>
      </c>
      <c r="G175" s="347">
        <f t="shared" ref="G175:G238" si="5">SUM(B175:F175)</f>
        <v>116139866959</v>
      </c>
    </row>
    <row r="176" spans="1:8" hidden="1" outlineLevel="1">
      <c r="A176" s="242" t="s">
        <v>326</v>
      </c>
      <c r="B176" s="350">
        <v>92955368</v>
      </c>
      <c r="C176" s="351">
        <v>0</v>
      </c>
      <c r="D176" s="351">
        <v>0</v>
      </c>
      <c r="E176" s="351">
        <v>0</v>
      </c>
      <c r="F176" s="351">
        <v>0</v>
      </c>
      <c r="G176" s="347">
        <f t="shared" si="5"/>
        <v>92955368</v>
      </c>
      <c r="H176" s="352" t="s">
        <v>327</v>
      </c>
    </row>
    <row r="177" spans="1:8" hidden="1" outlineLevel="1">
      <c r="A177" s="242" t="s">
        <v>7</v>
      </c>
      <c r="B177" s="350">
        <v>107987474</v>
      </c>
      <c r="C177" s="351">
        <v>0</v>
      </c>
      <c r="D177" s="351">
        <v>0</v>
      </c>
      <c r="E177" s="351">
        <v>0</v>
      </c>
      <c r="F177" s="351">
        <v>0</v>
      </c>
      <c r="G177" s="347">
        <f t="shared" si="5"/>
        <v>107987474</v>
      </c>
      <c r="H177" s="352" t="s">
        <v>8</v>
      </c>
    </row>
    <row r="178" spans="1:8" hidden="1" outlineLevel="1">
      <c r="A178" s="242" t="s">
        <v>328</v>
      </c>
      <c r="B178" s="350">
        <v>147819627</v>
      </c>
      <c r="C178" s="351">
        <v>0</v>
      </c>
      <c r="D178" s="351">
        <v>0</v>
      </c>
      <c r="E178" s="351">
        <v>0</v>
      </c>
      <c r="F178" s="351">
        <v>0</v>
      </c>
      <c r="G178" s="347">
        <f t="shared" si="5"/>
        <v>147819627</v>
      </c>
      <c r="H178" s="352" t="s">
        <v>329</v>
      </c>
    </row>
    <row r="179" spans="1:8" hidden="1" outlineLevel="1">
      <c r="A179" s="242" t="s">
        <v>330</v>
      </c>
      <c r="B179" s="350">
        <v>307067240</v>
      </c>
      <c r="C179" s="351">
        <v>0</v>
      </c>
      <c r="D179" s="351">
        <v>0</v>
      </c>
      <c r="E179" s="351">
        <v>0</v>
      </c>
      <c r="F179" s="351">
        <v>0</v>
      </c>
      <c r="G179" s="347">
        <f t="shared" si="5"/>
        <v>307067240</v>
      </c>
      <c r="H179" s="352" t="s">
        <v>331</v>
      </c>
    </row>
    <row r="180" spans="1:8" ht="25.5" hidden="1" outlineLevel="1">
      <c r="A180" s="242" t="s">
        <v>332</v>
      </c>
      <c r="B180" s="350">
        <v>887993787</v>
      </c>
      <c r="C180" s="351">
        <v>0</v>
      </c>
      <c r="D180" s="351">
        <v>0</v>
      </c>
      <c r="E180" s="351">
        <v>6866333</v>
      </c>
      <c r="F180" s="351">
        <v>1419900</v>
      </c>
      <c r="G180" s="347">
        <f t="shared" si="5"/>
        <v>896280020</v>
      </c>
      <c r="H180" s="352" t="s">
        <v>333</v>
      </c>
    </row>
    <row r="181" spans="1:8" hidden="1" outlineLevel="1">
      <c r="A181" s="242" t="s">
        <v>334</v>
      </c>
      <c r="B181" s="350">
        <v>171848037</v>
      </c>
      <c r="C181" s="351">
        <v>0</v>
      </c>
      <c r="D181" s="351">
        <v>0</v>
      </c>
      <c r="E181" s="351">
        <v>0</v>
      </c>
      <c r="F181" s="351">
        <v>0</v>
      </c>
      <c r="G181" s="347">
        <f t="shared" si="5"/>
        <v>171848037</v>
      </c>
      <c r="H181" s="352" t="s">
        <v>335</v>
      </c>
    </row>
    <row r="182" spans="1:8" hidden="1" outlineLevel="1">
      <c r="A182" s="242" t="s">
        <v>336</v>
      </c>
      <c r="B182" s="350">
        <v>131304586</v>
      </c>
      <c r="C182" s="351">
        <v>0</v>
      </c>
      <c r="D182" s="351">
        <v>0</v>
      </c>
      <c r="E182" s="351">
        <v>0</v>
      </c>
      <c r="F182" s="351">
        <v>0</v>
      </c>
      <c r="G182" s="347">
        <f t="shared" si="5"/>
        <v>131304586</v>
      </c>
      <c r="H182" s="352" t="s">
        <v>337</v>
      </c>
    </row>
    <row r="183" spans="1:8" hidden="1" outlineLevel="1">
      <c r="A183" s="242" t="s">
        <v>338</v>
      </c>
      <c r="B183" s="350">
        <v>2041211059</v>
      </c>
      <c r="C183" s="351">
        <v>0</v>
      </c>
      <c r="D183" s="351">
        <v>0</v>
      </c>
      <c r="E183" s="351">
        <v>0</v>
      </c>
      <c r="F183" s="351">
        <v>0</v>
      </c>
      <c r="G183" s="347">
        <f t="shared" si="5"/>
        <v>2041211059</v>
      </c>
      <c r="H183" s="352" t="s">
        <v>339</v>
      </c>
    </row>
    <row r="184" spans="1:8" hidden="1" outlineLevel="1">
      <c r="A184" s="242" t="s">
        <v>340</v>
      </c>
      <c r="B184" s="350">
        <v>3983927444</v>
      </c>
      <c r="C184" s="351">
        <v>0</v>
      </c>
      <c r="D184" s="351">
        <v>0</v>
      </c>
      <c r="E184" s="351">
        <v>0</v>
      </c>
      <c r="F184" s="351">
        <v>0</v>
      </c>
      <c r="G184" s="347">
        <f t="shared" si="5"/>
        <v>3983927444</v>
      </c>
      <c r="H184" s="352" t="s">
        <v>341</v>
      </c>
    </row>
    <row r="185" spans="1:8" ht="25.5" hidden="1" outlineLevel="1">
      <c r="A185" s="242" t="s">
        <v>342</v>
      </c>
      <c r="B185" s="350">
        <v>120872795</v>
      </c>
      <c r="C185" s="351">
        <v>0</v>
      </c>
      <c r="D185" s="351">
        <v>0</v>
      </c>
      <c r="E185" s="351">
        <v>0</v>
      </c>
      <c r="F185" s="351">
        <v>0</v>
      </c>
      <c r="G185" s="347">
        <f t="shared" si="5"/>
        <v>120872795</v>
      </c>
      <c r="H185" s="352" t="s">
        <v>343</v>
      </c>
    </row>
    <row r="186" spans="1:8" ht="25.5" hidden="1" outlineLevel="1">
      <c r="A186" s="242" t="s">
        <v>344</v>
      </c>
      <c r="B186" s="350">
        <v>197931816</v>
      </c>
      <c r="C186" s="351">
        <v>0</v>
      </c>
      <c r="D186" s="351">
        <v>0</v>
      </c>
      <c r="E186" s="351">
        <v>0</v>
      </c>
      <c r="F186" s="351">
        <v>0</v>
      </c>
      <c r="G186" s="347">
        <f t="shared" si="5"/>
        <v>197931816</v>
      </c>
      <c r="H186" s="352" t="s">
        <v>345</v>
      </c>
    </row>
    <row r="187" spans="1:8" ht="25.5" hidden="1" outlineLevel="1">
      <c r="A187" s="242" t="s">
        <v>346</v>
      </c>
      <c r="B187" s="350">
        <v>573145527</v>
      </c>
      <c r="C187" s="351">
        <v>0</v>
      </c>
      <c r="D187" s="351">
        <v>0</v>
      </c>
      <c r="E187" s="351">
        <v>0</v>
      </c>
      <c r="F187" s="351">
        <v>0</v>
      </c>
      <c r="G187" s="347">
        <f t="shared" si="5"/>
        <v>573145527</v>
      </c>
      <c r="H187" s="352" t="s">
        <v>347</v>
      </c>
    </row>
    <row r="188" spans="1:8" hidden="1" outlineLevel="1">
      <c r="A188" s="242" t="s">
        <v>348</v>
      </c>
      <c r="B188" s="350">
        <v>401488868</v>
      </c>
      <c r="C188" s="351">
        <v>0</v>
      </c>
      <c r="D188" s="351">
        <v>0</v>
      </c>
      <c r="E188" s="351">
        <v>0</v>
      </c>
      <c r="F188" s="351">
        <v>0</v>
      </c>
      <c r="G188" s="347">
        <f t="shared" si="5"/>
        <v>401488868</v>
      </c>
      <c r="H188" s="352" t="s">
        <v>349</v>
      </c>
    </row>
    <row r="189" spans="1:8" ht="25.5" hidden="1" outlineLevel="1">
      <c r="A189" s="242" t="s">
        <v>350</v>
      </c>
      <c r="B189" s="350">
        <v>40406781</v>
      </c>
      <c r="C189" s="351">
        <v>0</v>
      </c>
      <c r="D189" s="351">
        <v>0</v>
      </c>
      <c r="E189" s="351">
        <v>0</v>
      </c>
      <c r="F189" s="351">
        <v>0</v>
      </c>
      <c r="G189" s="347">
        <f t="shared" si="5"/>
        <v>40406781</v>
      </c>
      <c r="H189" s="352" t="s">
        <v>351</v>
      </c>
    </row>
    <row r="190" spans="1:8" hidden="1" outlineLevel="1">
      <c r="A190" s="242" t="s">
        <v>352</v>
      </c>
      <c r="B190" s="350">
        <v>1239041389</v>
      </c>
      <c r="C190" s="351">
        <v>0</v>
      </c>
      <c r="D190" s="351">
        <v>0</v>
      </c>
      <c r="E190" s="351">
        <v>0</v>
      </c>
      <c r="F190" s="351">
        <v>0</v>
      </c>
      <c r="G190" s="347">
        <f t="shared" si="5"/>
        <v>1239041389</v>
      </c>
      <c r="H190" s="352" t="s">
        <v>353</v>
      </c>
    </row>
    <row r="191" spans="1:8" ht="25.5" hidden="1" outlineLevel="1">
      <c r="A191" s="242" t="s">
        <v>354</v>
      </c>
      <c r="B191" s="350">
        <v>137129237</v>
      </c>
      <c r="C191" s="351">
        <v>0</v>
      </c>
      <c r="D191" s="351">
        <v>0</v>
      </c>
      <c r="E191" s="351">
        <v>0</v>
      </c>
      <c r="F191" s="351">
        <v>0</v>
      </c>
      <c r="G191" s="347">
        <f t="shared" si="5"/>
        <v>137129237</v>
      </c>
      <c r="H191" s="352" t="s">
        <v>355</v>
      </c>
    </row>
    <row r="192" spans="1:8" hidden="1" outlineLevel="1">
      <c r="A192" s="242" t="s">
        <v>356</v>
      </c>
      <c r="B192" s="350">
        <v>813295641</v>
      </c>
      <c r="C192" s="351">
        <v>0</v>
      </c>
      <c r="D192" s="351">
        <v>0</v>
      </c>
      <c r="E192" s="351">
        <v>0</v>
      </c>
      <c r="F192" s="351">
        <v>0</v>
      </c>
      <c r="G192" s="347">
        <f t="shared" si="5"/>
        <v>813295641</v>
      </c>
      <c r="H192" s="352" t="s">
        <v>357</v>
      </c>
    </row>
    <row r="193" spans="1:8" hidden="1" outlineLevel="1">
      <c r="A193" s="242" t="s">
        <v>1682</v>
      </c>
      <c r="B193" s="350">
        <v>201857609</v>
      </c>
      <c r="C193" s="351">
        <v>0</v>
      </c>
      <c r="D193" s="351">
        <v>0</v>
      </c>
      <c r="E193" s="351">
        <v>0</v>
      </c>
      <c r="F193" s="351">
        <v>0</v>
      </c>
      <c r="G193" s="347">
        <f t="shared" si="5"/>
        <v>201857609</v>
      </c>
      <c r="H193" s="352" t="s">
        <v>1683</v>
      </c>
    </row>
    <row r="194" spans="1:8" hidden="1" outlineLevel="1">
      <c r="A194" s="242" t="s">
        <v>358</v>
      </c>
      <c r="B194" s="350">
        <v>1452581263</v>
      </c>
      <c r="C194" s="351">
        <v>0</v>
      </c>
      <c r="D194" s="351">
        <v>0</v>
      </c>
      <c r="E194" s="351">
        <v>0</v>
      </c>
      <c r="F194" s="351">
        <v>16900161</v>
      </c>
      <c r="G194" s="347">
        <f t="shared" si="5"/>
        <v>1469481424</v>
      </c>
      <c r="H194" s="352" t="s">
        <v>359</v>
      </c>
    </row>
    <row r="195" spans="1:8" hidden="1" outlineLevel="1">
      <c r="A195" s="242" t="s">
        <v>360</v>
      </c>
      <c r="B195" s="350">
        <v>9745401</v>
      </c>
      <c r="C195" s="351">
        <v>0</v>
      </c>
      <c r="D195" s="351">
        <v>0</v>
      </c>
      <c r="E195" s="351">
        <v>0</v>
      </c>
      <c r="F195" s="351">
        <v>0</v>
      </c>
      <c r="G195" s="347">
        <f t="shared" si="5"/>
        <v>9745401</v>
      </c>
      <c r="H195" s="352" t="s">
        <v>361</v>
      </c>
    </row>
    <row r="196" spans="1:8" hidden="1" outlineLevel="1">
      <c r="A196" s="242" t="s">
        <v>362</v>
      </c>
      <c r="B196" s="350">
        <v>233439197</v>
      </c>
      <c r="C196" s="351">
        <v>0</v>
      </c>
      <c r="D196" s="351">
        <v>0</v>
      </c>
      <c r="E196" s="351">
        <v>0</v>
      </c>
      <c r="F196" s="351">
        <v>0</v>
      </c>
      <c r="G196" s="347">
        <f t="shared" si="5"/>
        <v>233439197</v>
      </c>
      <c r="H196" s="352" t="s">
        <v>363</v>
      </c>
    </row>
    <row r="197" spans="1:8" hidden="1" outlineLevel="1">
      <c r="A197" s="242" t="s">
        <v>364</v>
      </c>
      <c r="B197" s="350">
        <v>108382301</v>
      </c>
      <c r="C197" s="351">
        <v>0</v>
      </c>
      <c r="D197" s="351">
        <v>0</v>
      </c>
      <c r="E197" s="351">
        <v>0</v>
      </c>
      <c r="F197" s="351">
        <v>0</v>
      </c>
      <c r="G197" s="347">
        <f t="shared" si="5"/>
        <v>108382301</v>
      </c>
      <c r="H197" s="352" t="s">
        <v>365</v>
      </c>
    </row>
    <row r="198" spans="1:8" hidden="1" outlineLevel="1">
      <c r="A198" s="242" t="s">
        <v>366</v>
      </c>
      <c r="B198" s="350">
        <v>5372488707</v>
      </c>
      <c r="C198" s="351">
        <v>0</v>
      </c>
      <c r="D198" s="351">
        <v>0</v>
      </c>
      <c r="E198" s="351">
        <v>0</v>
      </c>
      <c r="F198" s="351">
        <v>6561080</v>
      </c>
      <c r="G198" s="347">
        <f t="shared" si="5"/>
        <v>5379049787</v>
      </c>
      <c r="H198" s="352" t="s">
        <v>367</v>
      </c>
    </row>
    <row r="199" spans="1:8" hidden="1" outlineLevel="1">
      <c r="A199" s="242" t="s">
        <v>368</v>
      </c>
      <c r="B199" s="350">
        <v>66277762</v>
      </c>
      <c r="C199" s="351">
        <v>0</v>
      </c>
      <c r="D199" s="351">
        <v>0</v>
      </c>
      <c r="E199" s="351">
        <v>0</v>
      </c>
      <c r="F199" s="351">
        <v>0</v>
      </c>
      <c r="G199" s="347">
        <f t="shared" si="5"/>
        <v>66277762</v>
      </c>
      <c r="H199" s="352" t="s">
        <v>369</v>
      </c>
    </row>
    <row r="200" spans="1:8" ht="25.5" hidden="1" outlineLevel="1">
      <c r="A200" s="242" t="s">
        <v>370</v>
      </c>
      <c r="B200" s="350">
        <v>328977626</v>
      </c>
      <c r="C200" s="351">
        <v>0</v>
      </c>
      <c r="D200" s="351">
        <v>0</v>
      </c>
      <c r="E200" s="351">
        <v>0</v>
      </c>
      <c r="F200" s="351">
        <v>0</v>
      </c>
      <c r="G200" s="347">
        <f t="shared" si="5"/>
        <v>328977626</v>
      </c>
      <c r="H200" s="352" t="s">
        <v>371</v>
      </c>
    </row>
    <row r="201" spans="1:8" hidden="1" outlineLevel="1">
      <c r="A201" s="242" t="s">
        <v>372</v>
      </c>
      <c r="B201" s="350">
        <v>28045854</v>
      </c>
      <c r="C201" s="351">
        <v>0</v>
      </c>
      <c r="D201" s="351">
        <v>0</v>
      </c>
      <c r="E201" s="351">
        <v>0</v>
      </c>
      <c r="F201" s="351">
        <v>0</v>
      </c>
      <c r="G201" s="347">
        <f t="shared" si="5"/>
        <v>28045854</v>
      </c>
      <c r="H201" s="352" t="s">
        <v>373</v>
      </c>
    </row>
    <row r="202" spans="1:8" hidden="1" outlineLevel="1">
      <c r="A202" s="242" t="s">
        <v>1684</v>
      </c>
      <c r="B202" s="350">
        <v>4789267</v>
      </c>
      <c r="C202" s="351">
        <v>0</v>
      </c>
      <c r="D202" s="351">
        <v>0</v>
      </c>
      <c r="E202" s="351">
        <v>0</v>
      </c>
      <c r="F202" s="351">
        <v>0</v>
      </c>
      <c r="G202" s="347">
        <f t="shared" si="5"/>
        <v>4789267</v>
      </c>
      <c r="H202" s="352" t="s">
        <v>1685</v>
      </c>
    </row>
    <row r="203" spans="1:8" hidden="1" outlineLevel="1">
      <c r="A203" s="242" t="s">
        <v>374</v>
      </c>
      <c r="B203" s="350">
        <v>344430894</v>
      </c>
      <c r="C203" s="351">
        <v>0</v>
      </c>
      <c r="D203" s="351">
        <v>0</v>
      </c>
      <c r="E203" s="351">
        <v>0</v>
      </c>
      <c r="F203" s="351">
        <v>0</v>
      </c>
      <c r="G203" s="347">
        <f t="shared" si="5"/>
        <v>344430894</v>
      </c>
      <c r="H203" s="352" t="s">
        <v>375</v>
      </c>
    </row>
    <row r="204" spans="1:8" hidden="1" outlineLevel="1">
      <c r="A204" s="242" t="s">
        <v>376</v>
      </c>
      <c r="B204" s="350">
        <v>33888134</v>
      </c>
      <c r="C204" s="351">
        <v>0</v>
      </c>
      <c r="D204" s="351">
        <v>0</v>
      </c>
      <c r="E204" s="351">
        <v>0</v>
      </c>
      <c r="F204" s="351">
        <v>0</v>
      </c>
      <c r="G204" s="347">
        <f t="shared" si="5"/>
        <v>33888134</v>
      </c>
      <c r="H204" s="352" t="s">
        <v>377</v>
      </c>
    </row>
    <row r="205" spans="1:8" hidden="1" outlineLevel="1">
      <c r="A205" s="242" t="s">
        <v>378</v>
      </c>
      <c r="B205" s="350">
        <v>2378546233</v>
      </c>
      <c r="C205" s="351">
        <v>0</v>
      </c>
      <c r="D205" s="351">
        <v>79566615</v>
      </c>
      <c r="E205" s="351">
        <v>0</v>
      </c>
      <c r="F205" s="351">
        <v>0</v>
      </c>
      <c r="G205" s="347">
        <f t="shared" si="5"/>
        <v>2458112848</v>
      </c>
      <c r="H205" s="352" t="s">
        <v>379</v>
      </c>
    </row>
    <row r="206" spans="1:8" hidden="1" outlineLevel="1">
      <c r="A206" s="242" t="s">
        <v>380</v>
      </c>
      <c r="B206" s="350">
        <v>5977448</v>
      </c>
      <c r="C206" s="351">
        <v>0</v>
      </c>
      <c r="D206" s="351">
        <v>0</v>
      </c>
      <c r="E206" s="351">
        <v>0</v>
      </c>
      <c r="F206" s="351">
        <v>0</v>
      </c>
      <c r="G206" s="347">
        <f t="shared" si="5"/>
        <v>5977448</v>
      </c>
      <c r="H206" s="352" t="s">
        <v>381</v>
      </c>
    </row>
    <row r="207" spans="1:8" hidden="1" outlineLevel="1">
      <c r="A207" s="242" t="s">
        <v>382</v>
      </c>
      <c r="B207" s="350">
        <v>108904239</v>
      </c>
      <c r="C207" s="351">
        <v>0</v>
      </c>
      <c r="D207" s="351">
        <v>0</v>
      </c>
      <c r="E207" s="351">
        <v>0</v>
      </c>
      <c r="F207" s="351">
        <v>0</v>
      </c>
      <c r="G207" s="347">
        <f t="shared" si="5"/>
        <v>108904239</v>
      </c>
      <c r="H207" s="352" t="s">
        <v>383</v>
      </c>
    </row>
    <row r="208" spans="1:8" hidden="1" outlineLevel="1">
      <c r="A208" s="242" t="s">
        <v>384</v>
      </c>
      <c r="B208" s="350">
        <v>24442178995</v>
      </c>
      <c r="C208" s="351">
        <v>0</v>
      </c>
      <c r="D208" s="351">
        <v>74240229</v>
      </c>
      <c r="E208" s="351">
        <v>410608</v>
      </c>
      <c r="F208" s="351">
        <v>37223022</v>
      </c>
      <c r="G208" s="347">
        <f t="shared" si="5"/>
        <v>24554052854</v>
      </c>
      <c r="H208" s="352" t="s">
        <v>385</v>
      </c>
    </row>
    <row r="209" spans="1:8" ht="25.5" hidden="1" outlineLevel="1">
      <c r="A209" s="242" t="s">
        <v>386</v>
      </c>
      <c r="B209" s="350">
        <v>138721950</v>
      </c>
      <c r="C209" s="351">
        <v>0</v>
      </c>
      <c r="D209" s="351">
        <v>0</v>
      </c>
      <c r="E209" s="351">
        <v>0</v>
      </c>
      <c r="F209" s="351">
        <v>0</v>
      </c>
      <c r="G209" s="347">
        <f t="shared" si="5"/>
        <v>138721950</v>
      </c>
      <c r="H209" s="352" t="s">
        <v>387</v>
      </c>
    </row>
    <row r="210" spans="1:8" hidden="1" outlineLevel="1">
      <c r="A210" s="242" t="s">
        <v>388</v>
      </c>
      <c r="B210" s="350">
        <v>16672465</v>
      </c>
      <c r="C210" s="351">
        <v>0</v>
      </c>
      <c r="D210" s="351">
        <v>0</v>
      </c>
      <c r="E210" s="351">
        <v>0</v>
      </c>
      <c r="F210" s="351">
        <v>0</v>
      </c>
      <c r="G210" s="347">
        <f t="shared" si="5"/>
        <v>16672465</v>
      </c>
      <c r="H210" s="352" t="s">
        <v>389</v>
      </c>
    </row>
    <row r="211" spans="1:8" hidden="1" outlineLevel="1">
      <c r="A211" s="242" t="s">
        <v>390</v>
      </c>
      <c r="B211" s="350">
        <v>60333220</v>
      </c>
      <c r="C211" s="351">
        <v>0</v>
      </c>
      <c r="D211" s="351">
        <v>0</v>
      </c>
      <c r="E211" s="351">
        <v>0</v>
      </c>
      <c r="F211" s="351">
        <v>0</v>
      </c>
      <c r="G211" s="347">
        <f t="shared" si="5"/>
        <v>60333220</v>
      </c>
      <c r="H211" s="352" t="s">
        <v>391</v>
      </c>
    </row>
    <row r="212" spans="1:8" hidden="1" outlineLevel="1">
      <c r="A212" s="242" t="s">
        <v>392</v>
      </c>
      <c r="B212" s="350">
        <v>1221749289</v>
      </c>
      <c r="C212" s="351">
        <v>0</v>
      </c>
      <c r="D212" s="351">
        <v>0</v>
      </c>
      <c r="E212" s="351">
        <v>0</v>
      </c>
      <c r="F212" s="351">
        <v>33879985</v>
      </c>
      <c r="G212" s="347">
        <f t="shared" si="5"/>
        <v>1255629274</v>
      </c>
      <c r="H212" s="352" t="s">
        <v>393</v>
      </c>
    </row>
    <row r="213" spans="1:8" hidden="1" outlineLevel="1">
      <c r="A213" s="242" t="s">
        <v>394</v>
      </c>
      <c r="B213" s="350">
        <v>186474072</v>
      </c>
      <c r="C213" s="351">
        <v>0</v>
      </c>
      <c r="D213" s="351">
        <v>0</v>
      </c>
      <c r="E213" s="351">
        <v>0</v>
      </c>
      <c r="F213" s="351">
        <v>0</v>
      </c>
      <c r="G213" s="347">
        <f t="shared" si="5"/>
        <v>186474072</v>
      </c>
      <c r="H213" s="352" t="s">
        <v>395</v>
      </c>
    </row>
    <row r="214" spans="1:8" hidden="1" outlineLevel="1">
      <c r="A214" s="242" t="s">
        <v>396</v>
      </c>
      <c r="B214" s="350">
        <v>126490708</v>
      </c>
      <c r="C214" s="351">
        <v>0</v>
      </c>
      <c r="D214" s="351">
        <v>0</v>
      </c>
      <c r="E214" s="351">
        <v>0</v>
      </c>
      <c r="F214" s="351">
        <v>0</v>
      </c>
      <c r="G214" s="347">
        <f t="shared" si="5"/>
        <v>126490708</v>
      </c>
      <c r="H214" s="352" t="s">
        <v>397</v>
      </c>
    </row>
    <row r="215" spans="1:8" hidden="1" outlineLevel="1">
      <c r="A215" s="242" t="s">
        <v>398</v>
      </c>
      <c r="B215" s="350">
        <v>6738758378</v>
      </c>
      <c r="C215" s="351">
        <v>0</v>
      </c>
      <c r="D215" s="351">
        <v>0</v>
      </c>
      <c r="E215" s="351">
        <v>112199256</v>
      </c>
      <c r="F215" s="351">
        <v>0</v>
      </c>
      <c r="G215" s="347">
        <f t="shared" si="5"/>
        <v>6850957634</v>
      </c>
      <c r="H215" s="352" t="s">
        <v>399</v>
      </c>
    </row>
    <row r="216" spans="1:8" hidden="1" outlineLevel="1">
      <c r="A216" s="242" t="s">
        <v>400</v>
      </c>
      <c r="B216" s="350">
        <v>345372288</v>
      </c>
      <c r="C216" s="351">
        <v>0</v>
      </c>
      <c r="D216" s="351">
        <v>0</v>
      </c>
      <c r="E216" s="351">
        <v>0</v>
      </c>
      <c r="F216" s="351">
        <v>0</v>
      </c>
      <c r="G216" s="347">
        <f t="shared" si="5"/>
        <v>345372288</v>
      </c>
      <c r="H216" s="352" t="s">
        <v>401</v>
      </c>
    </row>
    <row r="217" spans="1:8" hidden="1" outlineLevel="1">
      <c r="A217" s="242" t="s">
        <v>402</v>
      </c>
      <c r="B217" s="350">
        <v>71014321</v>
      </c>
      <c r="C217" s="351">
        <v>0</v>
      </c>
      <c r="D217" s="351">
        <v>0</v>
      </c>
      <c r="E217" s="351">
        <v>0</v>
      </c>
      <c r="F217" s="351">
        <v>0</v>
      </c>
      <c r="G217" s="347">
        <f t="shared" si="5"/>
        <v>71014321</v>
      </c>
      <c r="H217" s="352" t="s">
        <v>403</v>
      </c>
    </row>
    <row r="218" spans="1:8" hidden="1" outlineLevel="1">
      <c r="A218" s="242" t="s">
        <v>404</v>
      </c>
      <c r="B218" s="350">
        <v>469732490</v>
      </c>
      <c r="C218" s="351">
        <v>0</v>
      </c>
      <c r="D218" s="351">
        <v>0</v>
      </c>
      <c r="E218" s="351">
        <v>0</v>
      </c>
      <c r="F218" s="351">
        <v>0</v>
      </c>
      <c r="G218" s="347">
        <f t="shared" si="5"/>
        <v>469732490</v>
      </c>
      <c r="H218" s="352" t="s">
        <v>405</v>
      </c>
    </row>
    <row r="219" spans="1:8" hidden="1" outlineLevel="1">
      <c r="A219" s="242" t="s">
        <v>406</v>
      </c>
      <c r="B219" s="350">
        <v>19179863</v>
      </c>
      <c r="C219" s="351">
        <v>0</v>
      </c>
      <c r="D219" s="351">
        <v>0</v>
      </c>
      <c r="E219" s="351">
        <v>0</v>
      </c>
      <c r="F219" s="351">
        <v>0</v>
      </c>
      <c r="G219" s="347">
        <f t="shared" si="5"/>
        <v>19179863</v>
      </c>
      <c r="H219" s="352" t="s">
        <v>407</v>
      </c>
    </row>
    <row r="220" spans="1:8" hidden="1" outlineLevel="1">
      <c r="A220" s="242" t="s">
        <v>408</v>
      </c>
      <c r="B220" s="350">
        <v>219866658</v>
      </c>
      <c r="C220" s="351">
        <v>0</v>
      </c>
      <c r="D220" s="351">
        <v>0</v>
      </c>
      <c r="E220" s="351">
        <v>0</v>
      </c>
      <c r="F220" s="351">
        <v>0</v>
      </c>
      <c r="G220" s="347">
        <f t="shared" si="5"/>
        <v>219866658</v>
      </c>
      <c r="H220" s="352" t="s">
        <v>409</v>
      </c>
    </row>
    <row r="221" spans="1:8" hidden="1" outlineLevel="1">
      <c r="A221" s="242" t="s">
        <v>1686</v>
      </c>
      <c r="B221" s="350">
        <v>4414399</v>
      </c>
      <c r="C221" s="351">
        <v>0</v>
      </c>
      <c r="D221" s="351">
        <v>0</v>
      </c>
      <c r="E221" s="351">
        <v>0</v>
      </c>
      <c r="F221" s="351">
        <v>0</v>
      </c>
      <c r="G221" s="347">
        <f t="shared" si="5"/>
        <v>4414399</v>
      </c>
      <c r="H221" s="352" t="s">
        <v>1687</v>
      </c>
    </row>
    <row r="222" spans="1:8" hidden="1" outlineLevel="1">
      <c r="A222" s="242" t="s">
        <v>410</v>
      </c>
      <c r="B222" s="350">
        <v>828348670</v>
      </c>
      <c r="C222" s="351">
        <v>0</v>
      </c>
      <c r="D222" s="351">
        <v>0</v>
      </c>
      <c r="E222" s="351">
        <v>0</v>
      </c>
      <c r="F222" s="351">
        <v>0</v>
      </c>
      <c r="G222" s="347">
        <f t="shared" si="5"/>
        <v>828348670</v>
      </c>
      <c r="H222" s="352" t="s">
        <v>411</v>
      </c>
    </row>
    <row r="223" spans="1:8" hidden="1" outlineLevel="1">
      <c r="A223" s="242" t="s">
        <v>412</v>
      </c>
      <c r="B223" s="350">
        <v>180405709</v>
      </c>
      <c r="C223" s="351">
        <v>0</v>
      </c>
      <c r="D223" s="351">
        <v>0</v>
      </c>
      <c r="E223" s="351">
        <v>0</v>
      </c>
      <c r="F223" s="351">
        <v>0</v>
      </c>
      <c r="G223" s="347">
        <f t="shared" si="5"/>
        <v>180405709</v>
      </c>
      <c r="H223" s="352" t="s">
        <v>413</v>
      </c>
    </row>
    <row r="224" spans="1:8" hidden="1" outlineLevel="1">
      <c r="A224" s="242" t="s">
        <v>1263</v>
      </c>
      <c r="B224" s="350">
        <v>15020793</v>
      </c>
      <c r="C224" s="351">
        <v>0</v>
      </c>
      <c r="D224" s="351">
        <v>0</v>
      </c>
      <c r="E224" s="351">
        <v>0</v>
      </c>
      <c r="F224" s="351">
        <v>0</v>
      </c>
      <c r="G224" s="347">
        <f t="shared" si="5"/>
        <v>15020793</v>
      </c>
      <c r="H224" s="352" t="s">
        <v>1264</v>
      </c>
    </row>
    <row r="225" spans="1:8" hidden="1" outlineLevel="1">
      <c r="A225" s="242" t="s">
        <v>414</v>
      </c>
      <c r="B225" s="350">
        <v>146205524</v>
      </c>
      <c r="C225" s="351">
        <v>0</v>
      </c>
      <c r="D225" s="351">
        <v>0</v>
      </c>
      <c r="E225" s="351">
        <v>0</v>
      </c>
      <c r="F225" s="351">
        <v>0</v>
      </c>
      <c r="G225" s="347">
        <f t="shared" si="5"/>
        <v>146205524</v>
      </c>
      <c r="H225" s="352" t="s">
        <v>415</v>
      </c>
    </row>
    <row r="226" spans="1:8" hidden="1" outlineLevel="1">
      <c r="A226" s="242" t="s">
        <v>416</v>
      </c>
      <c r="B226" s="350">
        <v>1255799424</v>
      </c>
      <c r="C226" s="351">
        <v>0</v>
      </c>
      <c r="D226" s="351">
        <v>0</v>
      </c>
      <c r="E226" s="351">
        <v>0</v>
      </c>
      <c r="F226" s="351">
        <v>0</v>
      </c>
      <c r="G226" s="347">
        <f t="shared" si="5"/>
        <v>1255799424</v>
      </c>
      <c r="H226" s="352" t="s">
        <v>417</v>
      </c>
    </row>
    <row r="227" spans="1:8" hidden="1" outlineLevel="1">
      <c r="A227" s="242" t="s">
        <v>418</v>
      </c>
      <c r="B227" s="350">
        <v>105851339</v>
      </c>
      <c r="C227" s="351">
        <v>0</v>
      </c>
      <c r="D227" s="351">
        <v>0</v>
      </c>
      <c r="E227" s="351">
        <v>0</v>
      </c>
      <c r="F227" s="351">
        <v>0</v>
      </c>
      <c r="G227" s="347">
        <f t="shared" si="5"/>
        <v>105851339</v>
      </c>
      <c r="H227" s="352" t="s">
        <v>419</v>
      </c>
    </row>
    <row r="228" spans="1:8" hidden="1" outlineLevel="1">
      <c r="A228" s="242" t="s">
        <v>420</v>
      </c>
      <c r="B228" s="350">
        <v>132041107</v>
      </c>
      <c r="C228" s="351">
        <v>0</v>
      </c>
      <c r="D228" s="351">
        <v>0</v>
      </c>
      <c r="E228" s="351">
        <v>0</v>
      </c>
      <c r="F228" s="351">
        <v>0</v>
      </c>
      <c r="G228" s="347">
        <f t="shared" si="5"/>
        <v>132041107</v>
      </c>
      <c r="H228" s="352" t="s">
        <v>421</v>
      </c>
    </row>
    <row r="229" spans="1:8" hidden="1" outlineLevel="1">
      <c r="A229" s="242" t="s">
        <v>422</v>
      </c>
      <c r="B229" s="350">
        <v>80582899</v>
      </c>
      <c r="C229" s="351">
        <v>0</v>
      </c>
      <c r="D229" s="351">
        <v>0</v>
      </c>
      <c r="E229" s="351">
        <v>0</v>
      </c>
      <c r="F229" s="351">
        <v>0</v>
      </c>
      <c r="G229" s="347">
        <f t="shared" si="5"/>
        <v>80582899</v>
      </c>
      <c r="H229" s="352" t="s">
        <v>423</v>
      </c>
    </row>
    <row r="230" spans="1:8" ht="25.5" hidden="1" outlineLevel="1">
      <c r="A230" s="242" t="s">
        <v>1688</v>
      </c>
      <c r="B230" s="350">
        <v>59056</v>
      </c>
      <c r="C230" s="351">
        <v>0</v>
      </c>
      <c r="D230" s="351">
        <v>0</v>
      </c>
      <c r="E230" s="351">
        <v>0</v>
      </c>
      <c r="F230" s="351">
        <v>0</v>
      </c>
      <c r="G230" s="347">
        <f t="shared" si="5"/>
        <v>59056</v>
      </c>
      <c r="H230" s="352" t="s">
        <v>1689</v>
      </c>
    </row>
    <row r="231" spans="1:8" hidden="1" outlineLevel="1">
      <c r="A231" s="242" t="s">
        <v>93</v>
      </c>
      <c r="B231" s="350">
        <v>15817700</v>
      </c>
      <c r="C231" s="351">
        <v>0</v>
      </c>
      <c r="D231" s="351">
        <v>0</v>
      </c>
      <c r="E231" s="351">
        <v>0</v>
      </c>
      <c r="F231" s="351">
        <v>0</v>
      </c>
      <c r="G231" s="347">
        <f t="shared" si="5"/>
        <v>15817700</v>
      </c>
      <c r="H231" s="352" t="s">
        <v>94</v>
      </c>
    </row>
    <row r="232" spans="1:8" hidden="1" outlineLevel="1">
      <c r="A232" s="242" t="s">
        <v>424</v>
      </c>
      <c r="B232" s="350">
        <v>87618492</v>
      </c>
      <c r="C232" s="351">
        <v>0</v>
      </c>
      <c r="D232" s="351">
        <v>0</v>
      </c>
      <c r="E232" s="351">
        <v>0</v>
      </c>
      <c r="F232" s="351">
        <v>0</v>
      </c>
      <c r="G232" s="347">
        <f t="shared" si="5"/>
        <v>87618492</v>
      </c>
      <c r="H232" s="352" t="s">
        <v>425</v>
      </c>
    </row>
    <row r="233" spans="1:8" ht="25.5" hidden="1" outlineLevel="1">
      <c r="A233" s="242" t="s">
        <v>426</v>
      </c>
      <c r="B233" s="350">
        <v>3347190</v>
      </c>
      <c r="C233" s="351">
        <v>0</v>
      </c>
      <c r="D233" s="351">
        <v>0</v>
      </c>
      <c r="E233" s="351">
        <v>0</v>
      </c>
      <c r="F233" s="351">
        <v>0</v>
      </c>
      <c r="G233" s="347">
        <f t="shared" si="5"/>
        <v>3347190</v>
      </c>
      <c r="H233" s="352" t="s">
        <v>427</v>
      </c>
    </row>
    <row r="234" spans="1:8" hidden="1" outlineLevel="1">
      <c r="A234" s="242" t="s">
        <v>428</v>
      </c>
      <c r="B234" s="350">
        <v>137291903</v>
      </c>
      <c r="C234" s="351">
        <v>0</v>
      </c>
      <c r="D234" s="351">
        <v>0</v>
      </c>
      <c r="E234" s="351">
        <v>0</v>
      </c>
      <c r="F234" s="351">
        <v>0</v>
      </c>
      <c r="G234" s="347">
        <f t="shared" si="5"/>
        <v>137291903</v>
      </c>
      <c r="H234" s="352" t="s">
        <v>429</v>
      </c>
    </row>
    <row r="235" spans="1:8" hidden="1" outlineLevel="1">
      <c r="A235" s="242" t="s">
        <v>430</v>
      </c>
      <c r="B235" s="350">
        <v>90966210</v>
      </c>
      <c r="C235" s="351">
        <v>0</v>
      </c>
      <c r="D235" s="351">
        <v>0</v>
      </c>
      <c r="E235" s="351">
        <v>0</v>
      </c>
      <c r="F235" s="351">
        <v>0</v>
      </c>
      <c r="G235" s="347">
        <f t="shared" si="5"/>
        <v>90966210</v>
      </c>
      <c r="H235" s="352" t="s">
        <v>431</v>
      </c>
    </row>
    <row r="236" spans="1:8" hidden="1" outlineLevel="1">
      <c r="A236" s="242" t="s">
        <v>432</v>
      </c>
      <c r="B236" s="350">
        <v>291468613</v>
      </c>
      <c r="C236" s="351">
        <v>0</v>
      </c>
      <c r="D236" s="351">
        <v>0</v>
      </c>
      <c r="E236" s="351">
        <v>0</v>
      </c>
      <c r="F236" s="351">
        <v>0</v>
      </c>
      <c r="G236" s="347">
        <f t="shared" si="5"/>
        <v>291468613</v>
      </c>
      <c r="H236" s="352" t="s">
        <v>433</v>
      </c>
    </row>
    <row r="237" spans="1:8" hidden="1" outlineLevel="1">
      <c r="A237" s="242" t="s">
        <v>434</v>
      </c>
      <c r="B237" s="350">
        <v>147307531</v>
      </c>
      <c r="C237" s="351">
        <v>0</v>
      </c>
      <c r="D237" s="351">
        <v>0</v>
      </c>
      <c r="E237" s="351">
        <v>0</v>
      </c>
      <c r="F237" s="351">
        <v>0</v>
      </c>
      <c r="G237" s="347">
        <f t="shared" si="5"/>
        <v>147307531</v>
      </c>
      <c r="H237" s="352" t="s">
        <v>435</v>
      </c>
    </row>
    <row r="238" spans="1:8" ht="25.5" hidden="1" outlineLevel="1">
      <c r="A238" s="242" t="s">
        <v>436</v>
      </c>
      <c r="B238" s="350">
        <v>18620418</v>
      </c>
      <c r="C238" s="351">
        <v>0</v>
      </c>
      <c r="D238" s="351">
        <v>0</v>
      </c>
      <c r="E238" s="351">
        <v>0</v>
      </c>
      <c r="F238" s="351">
        <v>0</v>
      </c>
      <c r="G238" s="347">
        <f t="shared" si="5"/>
        <v>18620418</v>
      </c>
      <c r="H238" s="352" t="s">
        <v>437</v>
      </c>
    </row>
    <row r="239" spans="1:8" ht="25.5" hidden="1" outlineLevel="1">
      <c r="A239" s="242" t="s">
        <v>438</v>
      </c>
      <c r="B239" s="350">
        <v>184342151</v>
      </c>
      <c r="C239" s="351">
        <v>0</v>
      </c>
      <c r="D239" s="351">
        <v>0</v>
      </c>
      <c r="E239" s="351">
        <v>0</v>
      </c>
      <c r="F239" s="351">
        <v>0</v>
      </c>
      <c r="G239" s="347">
        <f t="shared" ref="G239:G302" si="6">SUM(B239:F239)</f>
        <v>184342151</v>
      </c>
      <c r="H239" s="352" t="s">
        <v>439</v>
      </c>
    </row>
    <row r="240" spans="1:8" ht="25.5" hidden="1" outlineLevel="1">
      <c r="A240" s="242" t="s">
        <v>1690</v>
      </c>
      <c r="B240" s="350">
        <v>11287301</v>
      </c>
      <c r="C240" s="351">
        <v>0</v>
      </c>
      <c r="D240" s="351">
        <v>0</v>
      </c>
      <c r="E240" s="351">
        <v>0</v>
      </c>
      <c r="F240" s="351">
        <v>0</v>
      </c>
      <c r="G240" s="347">
        <f t="shared" si="6"/>
        <v>11287301</v>
      </c>
      <c r="H240" s="352" t="s">
        <v>1691</v>
      </c>
    </row>
    <row r="241" spans="1:8" ht="25.5" hidden="1" outlineLevel="1">
      <c r="A241" s="242" t="s">
        <v>440</v>
      </c>
      <c r="B241" s="350">
        <v>331558133</v>
      </c>
      <c r="C241" s="351">
        <v>0</v>
      </c>
      <c r="D241" s="351">
        <v>0</v>
      </c>
      <c r="E241" s="351">
        <v>0</v>
      </c>
      <c r="F241" s="351">
        <v>0</v>
      </c>
      <c r="G241" s="347">
        <f t="shared" si="6"/>
        <v>331558133</v>
      </c>
      <c r="H241" s="352" t="s">
        <v>441</v>
      </c>
    </row>
    <row r="242" spans="1:8" ht="25.5" hidden="1" outlineLevel="1">
      <c r="A242" s="242" t="s">
        <v>442</v>
      </c>
      <c r="B242" s="350">
        <v>287577278</v>
      </c>
      <c r="C242" s="351">
        <v>0</v>
      </c>
      <c r="D242" s="351">
        <v>0</v>
      </c>
      <c r="E242" s="351">
        <v>0</v>
      </c>
      <c r="F242" s="351">
        <v>0</v>
      </c>
      <c r="G242" s="347">
        <f t="shared" si="6"/>
        <v>287577278</v>
      </c>
      <c r="H242" s="352" t="s">
        <v>443</v>
      </c>
    </row>
    <row r="243" spans="1:8" hidden="1" outlineLevel="1">
      <c r="A243" s="242" t="s">
        <v>444</v>
      </c>
      <c r="B243" s="350">
        <v>178052952</v>
      </c>
      <c r="C243" s="351">
        <v>0</v>
      </c>
      <c r="D243" s="351">
        <v>0</v>
      </c>
      <c r="E243" s="351">
        <v>0</v>
      </c>
      <c r="F243" s="351">
        <v>0</v>
      </c>
      <c r="G243" s="347">
        <f t="shared" si="6"/>
        <v>178052952</v>
      </c>
      <c r="H243" s="352" t="s">
        <v>445</v>
      </c>
    </row>
    <row r="244" spans="1:8" ht="25.5" hidden="1" outlineLevel="1">
      <c r="A244" s="242" t="s">
        <v>446</v>
      </c>
      <c r="B244" s="350">
        <v>25595229</v>
      </c>
      <c r="C244" s="351">
        <v>0</v>
      </c>
      <c r="D244" s="351">
        <v>0</v>
      </c>
      <c r="E244" s="351">
        <v>0</v>
      </c>
      <c r="F244" s="351">
        <v>0</v>
      </c>
      <c r="G244" s="347">
        <f t="shared" si="6"/>
        <v>25595229</v>
      </c>
      <c r="H244" s="352" t="s">
        <v>447</v>
      </c>
    </row>
    <row r="245" spans="1:8" hidden="1" outlineLevel="1">
      <c r="A245" s="242" t="s">
        <v>448</v>
      </c>
      <c r="B245" s="350">
        <v>152719645</v>
      </c>
      <c r="C245" s="351">
        <v>0</v>
      </c>
      <c r="D245" s="351">
        <v>0</v>
      </c>
      <c r="E245" s="351">
        <v>0</v>
      </c>
      <c r="F245" s="351">
        <v>0</v>
      </c>
      <c r="G245" s="347">
        <f t="shared" si="6"/>
        <v>152719645</v>
      </c>
      <c r="H245" s="352" t="s">
        <v>449</v>
      </c>
    </row>
    <row r="246" spans="1:8" hidden="1" outlineLevel="1">
      <c r="A246" s="242" t="s">
        <v>450</v>
      </c>
      <c r="B246" s="350">
        <v>2539135896</v>
      </c>
      <c r="C246" s="351">
        <v>0</v>
      </c>
      <c r="D246" s="351">
        <v>0</v>
      </c>
      <c r="E246" s="351">
        <v>0</v>
      </c>
      <c r="F246" s="351">
        <v>65858416</v>
      </c>
      <c r="G246" s="347">
        <f t="shared" si="6"/>
        <v>2604994312</v>
      </c>
      <c r="H246" s="352" t="s">
        <v>451</v>
      </c>
    </row>
    <row r="247" spans="1:8" ht="25.5" hidden="1" outlineLevel="1">
      <c r="A247" s="242" t="s">
        <v>452</v>
      </c>
      <c r="B247" s="350">
        <v>307522684</v>
      </c>
      <c r="C247" s="351">
        <v>0</v>
      </c>
      <c r="D247" s="351">
        <v>0</v>
      </c>
      <c r="E247" s="351">
        <v>0</v>
      </c>
      <c r="F247" s="351">
        <v>0</v>
      </c>
      <c r="G247" s="347">
        <f t="shared" si="6"/>
        <v>307522684</v>
      </c>
      <c r="H247" s="352" t="s">
        <v>453</v>
      </c>
    </row>
    <row r="248" spans="1:8" hidden="1" outlineLevel="1">
      <c r="A248" s="242" t="s">
        <v>454</v>
      </c>
      <c r="B248" s="350">
        <v>89618445</v>
      </c>
      <c r="C248" s="351">
        <v>0</v>
      </c>
      <c r="D248" s="351">
        <v>0</v>
      </c>
      <c r="E248" s="351">
        <v>0</v>
      </c>
      <c r="F248" s="351">
        <v>0</v>
      </c>
      <c r="G248" s="347">
        <f t="shared" si="6"/>
        <v>89618445</v>
      </c>
      <c r="H248" s="352" t="s">
        <v>455</v>
      </c>
    </row>
    <row r="249" spans="1:8" hidden="1" outlineLevel="1">
      <c r="A249" s="242" t="s">
        <v>456</v>
      </c>
      <c r="B249" s="350">
        <v>203820680</v>
      </c>
      <c r="C249" s="351">
        <v>0</v>
      </c>
      <c r="D249" s="351">
        <v>0</v>
      </c>
      <c r="E249" s="351">
        <v>0</v>
      </c>
      <c r="F249" s="351">
        <v>0</v>
      </c>
      <c r="G249" s="347">
        <f t="shared" si="6"/>
        <v>203820680</v>
      </c>
      <c r="H249" s="352" t="s">
        <v>457</v>
      </c>
    </row>
    <row r="250" spans="1:8" hidden="1" outlineLevel="1">
      <c r="A250" s="242" t="s">
        <v>458</v>
      </c>
      <c r="B250" s="350">
        <v>77277608</v>
      </c>
      <c r="C250" s="351">
        <v>0</v>
      </c>
      <c r="D250" s="351">
        <v>0</v>
      </c>
      <c r="E250" s="351">
        <v>0</v>
      </c>
      <c r="F250" s="351">
        <v>0</v>
      </c>
      <c r="G250" s="347">
        <f t="shared" si="6"/>
        <v>77277608</v>
      </c>
      <c r="H250" s="352" t="s">
        <v>459</v>
      </c>
    </row>
    <row r="251" spans="1:8" hidden="1" outlineLevel="1">
      <c r="A251" s="242" t="s">
        <v>460</v>
      </c>
      <c r="B251" s="350">
        <v>459962512</v>
      </c>
      <c r="C251" s="351">
        <v>0</v>
      </c>
      <c r="D251" s="351">
        <v>0</v>
      </c>
      <c r="E251" s="351">
        <v>0</v>
      </c>
      <c r="F251" s="351">
        <v>0</v>
      </c>
      <c r="G251" s="347">
        <f t="shared" si="6"/>
        <v>459962512</v>
      </c>
      <c r="H251" s="352" t="s">
        <v>461</v>
      </c>
    </row>
    <row r="252" spans="1:8" ht="25.5" hidden="1" outlineLevel="1">
      <c r="A252" s="242" t="s">
        <v>462</v>
      </c>
      <c r="B252" s="350">
        <v>363028138</v>
      </c>
      <c r="C252" s="351">
        <v>0</v>
      </c>
      <c r="D252" s="351">
        <v>0</v>
      </c>
      <c r="E252" s="351">
        <v>0</v>
      </c>
      <c r="F252" s="351">
        <v>0</v>
      </c>
      <c r="G252" s="347">
        <f t="shared" si="6"/>
        <v>363028138</v>
      </c>
      <c r="H252" s="352" t="s">
        <v>463</v>
      </c>
    </row>
    <row r="253" spans="1:8" hidden="1" outlineLevel="1">
      <c r="A253" s="242" t="s">
        <v>464</v>
      </c>
      <c r="B253" s="350">
        <v>183638728</v>
      </c>
      <c r="C253" s="351">
        <v>0</v>
      </c>
      <c r="D253" s="351">
        <v>0</v>
      </c>
      <c r="E253" s="351">
        <v>0</v>
      </c>
      <c r="F253" s="351">
        <v>0</v>
      </c>
      <c r="G253" s="347">
        <f t="shared" si="6"/>
        <v>183638728</v>
      </c>
      <c r="H253" s="352" t="s">
        <v>465</v>
      </c>
    </row>
    <row r="254" spans="1:8" hidden="1" outlineLevel="1">
      <c r="A254" s="242" t="s">
        <v>1692</v>
      </c>
      <c r="B254" s="350">
        <v>13246902</v>
      </c>
      <c r="C254" s="351">
        <v>0</v>
      </c>
      <c r="D254" s="351">
        <v>0</v>
      </c>
      <c r="E254" s="351">
        <v>0</v>
      </c>
      <c r="F254" s="351">
        <v>0</v>
      </c>
      <c r="G254" s="347">
        <f t="shared" si="6"/>
        <v>13246902</v>
      </c>
      <c r="H254" s="352" t="s">
        <v>1693</v>
      </c>
    </row>
    <row r="255" spans="1:8" hidden="1" outlineLevel="1">
      <c r="A255" s="242" t="s">
        <v>1694</v>
      </c>
      <c r="B255" s="350">
        <v>10628338</v>
      </c>
      <c r="C255" s="351">
        <v>0</v>
      </c>
      <c r="D255" s="351">
        <v>0</v>
      </c>
      <c r="E255" s="351">
        <v>0</v>
      </c>
      <c r="F255" s="351">
        <v>0</v>
      </c>
      <c r="G255" s="347">
        <f t="shared" si="6"/>
        <v>10628338</v>
      </c>
      <c r="H255" s="352" t="s">
        <v>1695</v>
      </c>
    </row>
    <row r="256" spans="1:8" hidden="1" outlineLevel="1">
      <c r="A256" s="242" t="s">
        <v>1696</v>
      </c>
      <c r="B256" s="350">
        <v>3392613</v>
      </c>
      <c r="C256" s="351">
        <v>0</v>
      </c>
      <c r="D256" s="351">
        <v>0</v>
      </c>
      <c r="E256" s="351">
        <v>0</v>
      </c>
      <c r="F256" s="351">
        <v>0</v>
      </c>
      <c r="G256" s="347">
        <f t="shared" si="6"/>
        <v>3392613</v>
      </c>
      <c r="H256" s="352" t="s">
        <v>1697</v>
      </c>
    </row>
    <row r="257" spans="1:8" ht="25.5" hidden="1" outlineLevel="1">
      <c r="A257" s="242" t="s">
        <v>466</v>
      </c>
      <c r="B257" s="350">
        <v>77479304</v>
      </c>
      <c r="C257" s="351">
        <v>0</v>
      </c>
      <c r="D257" s="351">
        <v>0</v>
      </c>
      <c r="E257" s="351">
        <v>0</v>
      </c>
      <c r="F257" s="351">
        <v>0</v>
      </c>
      <c r="G257" s="347">
        <f t="shared" si="6"/>
        <v>77479304</v>
      </c>
      <c r="H257" s="352" t="s">
        <v>467</v>
      </c>
    </row>
    <row r="258" spans="1:8" hidden="1" outlineLevel="1">
      <c r="A258" s="242" t="s">
        <v>468</v>
      </c>
      <c r="B258" s="350">
        <v>96774517</v>
      </c>
      <c r="C258" s="351">
        <v>0</v>
      </c>
      <c r="D258" s="351">
        <v>0</v>
      </c>
      <c r="E258" s="351">
        <v>0</v>
      </c>
      <c r="F258" s="351">
        <v>0</v>
      </c>
      <c r="G258" s="347">
        <f t="shared" si="6"/>
        <v>96774517</v>
      </c>
      <c r="H258" s="352" t="s">
        <v>469</v>
      </c>
    </row>
    <row r="259" spans="1:8" hidden="1" outlineLevel="1">
      <c r="A259" s="242" t="s">
        <v>470</v>
      </c>
      <c r="B259" s="350">
        <v>2428118515</v>
      </c>
      <c r="C259" s="351">
        <v>0</v>
      </c>
      <c r="D259" s="351">
        <v>0</v>
      </c>
      <c r="E259" s="351">
        <v>434727</v>
      </c>
      <c r="F259" s="351">
        <v>0</v>
      </c>
      <c r="G259" s="347">
        <f t="shared" si="6"/>
        <v>2428553242</v>
      </c>
      <c r="H259" s="352" t="s">
        <v>471</v>
      </c>
    </row>
    <row r="260" spans="1:8" hidden="1" outlineLevel="1">
      <c r="A260" s="242" t="s">
        <v>472</v>
      </c>
      <c r="B260" s="350">
        <v>44596790</v>
      </c>
      <c r="C260" s="351">
        <v>0</v>
      </c>
      <c r="D260" s="351">
        <v>0</v>
      </c>
      <c r="E260" s="351">
        <v>0</v>
      </c>
      <c r="F260" s="351">
        <v>0</v>
      </c>
      <c r="G260" s="347">
        <f t="shared" si="6"/>
        <v>44596790</v>
      </c>
      <c r="H260" s="352" t="s">
        <v>473</v>
      </c>
    </row>
    <row r="261" spans="1:8" hidden="1" outlineLevel="1">
      <c r="A261" s="242" t="s">
        <v>474</v>
      </c>
      <c r="B261" s="350">
        <v>43599516</v>
      </c>
      <c r="C261" s="351">
        <v>0</v>
      </c>
      <c r="D261" s="351">
        <v>0</v>
      </c>
      <c r="E261" s="351">
        <v>0</v>
      </c>
      <c r="F261" s="351">
        <v>0</v>
      </c>
      <c r="G261" s="347">
        <f t="shared" si="6"/>
        <v>43599516</v>
      </c>
      <c r="H261" s="352" t="s">
        <v>475</v>
      </c>
    </row>
    <row r="262" spans="1:8" hidden="1" outlineLevel="1">
      <c r="A262" s="242" t="s">
        <v>476</v>
      </c>
      <c r="B262" s="350">
        <v>247941655</v>
      </c>
      <c r="C262" s="351">
        <v>0</v>
      </c>
      <c r="D262" s="351">
        <v>0</v>
      </c>
      <c r="E262" s="351">
        <v>0</v>
      </c>
      <c r="F262" s="351">
        <v>0</v>
      </c>
      <c r="G262" s="347">
        <f t="shared" si="6"/>
        <v>247941655</v>
      </c>
      <c r="H262" s="352" t="s">
        <v>477</v>
      </c>
    </row>
    <row r="263" spans="1:8" ht="25.5" hidden="1" outlineLevel="1">
      <c r="A263" s="242" t="s">
        <v>478</v>
      </c>
      <c r="B263" s="350">
        <v>117705868</v>
      </c>
      <c r="C263" s="351">
        <v>0</v>
      </c>
      <c r="D263" s="351">
        <v>0</v>
      </c>
      <c r="E263" s="351">
        <v>0</v>
      </c>
      <c r="F263" s="351">
        <v>0</v>
      </c>
      <c r="G263" s="347">
        <f t="shared" si="6"/>
        <v>117705868</v>
      </c>
      <c r="H263" s="352" t="s">
        <v>479</v>
      </c>
    </row>
    <row r="264" spans="1:8" ht="25.5" hidden="1" outlineLevel="1">
      <c r="A264" s="242" t="s">
        <v>480</v>
      </c>
      <c r="B264" s="350">
        <v>141444886</v>
      </c>
      <c r="C264" s="351">
        <v>0</v>
      </c>
      <c r="D264" s="351">
        <v>0</v>
      </c>
      <c r="E264" s="351">
        <v>0</v>
      </c>
      <c r="F264" s="351">
        <v>0</v>
      </c>
      <c r="G264" s="347">
        <f t="shared" si="6"/>
        <v>141444886</v>
      </c>
      <c r="H264" s="352" t="s">
        <v>481</v>
      </c>
    </row>
    <row r="265" spans="1:8" ht="25.5" hidden="1" outlineLevel="1">
      <c r="A265" s="242" t="s">
        <v>482</v>
      </c>
      <c r="B265" s="350">
        <v>30704905</v>
      </c>
      <c r="C265" s="351">
        <v>0</v>
      </c>
      <c r="D265" s="351">
        <v>0</v>
      </c>
      <c r="E265" s="351">
        <v>0</v>
      </c>
      <c r="F265" s="351">
        <v>0</v>
      </c>
      <c r="G265" s="347">
        <f t="shared" si="6"/>
        <v>30704905</v>
      </c>
      <c r="H265" s="352" t="s">
        <v>483</v>
      </c>
    </row>
    <row r="266" spans="1:8" hidden="1" outlineLevel="1">
      <c r="A266" s="242" t="s">
        <v>484</v>
      </c>
      <c r="B266" s="350">
        <v>115879671</v>
      </c>
      <c r="C266" s="351">
        <v>0</v>
      </c>
      <c r="D266" s="351">
        <v>0</v>
      </c>
      <c r="E266" s="351">
        <v>0</v>
      </c>
      <c r="F266" s="351">
        <v>0</v>
      </c>
      <c r="G266" s="347">
        <f t="shared" si="6"/>
        <v>115879671</v>
      </c>
      <c r="H266" s="352" t="s">
        <v>485</v>
      </c>
    </row>
    <row r="267" spans="1:8" hidden="1" outlineLevel="1">
      <c r="A267" s="242" t="s">
        <v>1698</v>
      </c>
      <c r="B267" s="350">
        <v>42759367</v>
      </c>
      <c r="C267" s="351">
        <v>0</v>
      </c>
      <c r="D267" s="351">
        <v>0</v>
      </c>
      <c r="E267" s="351">
        <v>0</v>
      </c>
      <c r="F267" s="351">
        <v>0</v>
      </c>
      <c r="G267" s="347">
        <f t="shared" si="6"/>
        <v>42759367</v>
      </c>
      <c r="H267" s="352" t="s">
        <v>1699</v>
      </c>
    </row>
    <row r="268" spans="1:8" hidden="1" outlineLevel="1">
      <c r="A268" s="242" t="s">
        <v>486</v>
      </c>
      <c r="B268" s="350">
        <v>73591765</v>
      </c>
      <c r="C268" s="351">
        <v>0</v>
      </c>
      <c r="D268" s="351">
        <v>0</v>
      </c>
      <c r="E268" s="351">
        <v>0</v>
      </c>
      <c r="F268" s="351">
        <v>0</v>
      </c>
      <c r="G268" s="347">
        <f t="shared" si="6"/>
        <v>73591765</v>
      </c>
      <c r="H268" s="352" t="s">
        <v>487</v>
      </c>
    </row>
    <row r="269" spans="1:8" hidden="1" outlineLevel="1">
      <c r="A269" s="242" t="s">
        <v>488</v>
      </c>
      <c r="B269" s="350">
        <v>149097251</v>
      </c>
      <c r="C269" s="351">
        <v>0</v>
      </c>
      <c r="D269" s="351">
        <v>0</v>
      </c>
      <c r="E269" s="351">
        <v>0</v>
      </c>
      <c r="F269" s="351">
        <v>0</v>
      </c>
      <c r="G269" s="347">
        <f t="shared" si="6"/>
        <v>149097251</v>
      </c>
      <c r="H269" s="352" t="s">
        <v>489</v>
      </c>
    </row>
    <row r="270" spans="1:8" hidden="1" outlineLevel="1">
      <c r="A270" s="242" t="s">
        <v>490</v>
      </c>
      <c r="B270" s="350">
        <v>565493453</v>
      </c>
      <c r="C270" s="351">
        <v>0</v>
      </c>
      <c r="D270" s="351">
        <v>0</v>
      </c>
      <c r="E270" s="351">
        <v>0</v>
      </c>
      <c r="F270" s="351">
        <v>0</v>
      </c>
      <c r="G270" s="347">
        <f t="shared" si="6"/>
        <v>565493453</v>
      </c>
      <c r="H270" s="352" t="s">
        <v>491</v>
      </c>
    </row>
    <row r="271" spans="1:8" ht="25.5" hidden="1" outlineLevel="1">
      <c r="A271" s="242" t="s">
        <v>492</v>
      </c>
      <c r="B271" s="350">
        <v>272344166</v>
      </c>
      <c r="C271" s="351">
        <v>0</v>
      </c>
      <c r="D271" s="351">
        <v>0</v>
      </c>
      <c r="E271" s="351">
        <v>0</v>
      </c>
      <c r="F271" s="351">
        <v>0</v>
      </c>
      <c r="G271" s="347">
        <f t="shared" si="6"/>
        <v>272344166</v>
      </c>
      <c r="H271" s="352" t="s">
        <v>493</v>
      </c>
    </row>
    <row r="272" spans="1:8" hidden="1" outlineLevel="1">
      <c r="A272" s="242" t="s">
        <v>494</v>
      </c>
      <c r="B272" s="350">
        <v>287465005</v>
      </c>
      <c r="C272" s="351">
        <v>0</v>
      </c>
      <c r="D272" s="351">
        <v>0</v>
      </c>
      <c r="E272" s="351">
        <v>0</v>
      </c>
      <c r="F272" s="351">
        <v>0</v>
      </c>
      <c r="G272" s="347">
        <f t="shared" si="6"/>
        <v>287465005</v>
      </c>
      <c r="H272" s="352" t="s">
        <v>495</v>
      </c>
    </row>
    <row r="273" spans="1:8" hidden="1" outlineLevel="1">
      <c r="A273" s="242" t="s">
        <v>496</v>
      </c>
      <c r="B273" s="350">
        <v>208039579</v>
      </c>
      <c r="C273" s="351">
        <v>0</v>
      </c>
      <c r="D273" s="351">
        <v>0</v>
      </c>
      <c r="E273" s="351">
        <v>0</v>
      </c>
      <c r="F273" s="351">
        <v>0</v>
      </c>
      <c r="G273" s="347">
        <f t="shared" si="6"/>
        <v>208039579</v>
      </c>
      <c r="H273" s="352" t="s">
        <v>497</v>
      </c>
    </row>
    <row r="274" spans="1:8" ht="25.5" hidden="1" outlineLevel="1">
      <c r="A274" s="242" t="s">
        <v>498</v>
      </c>
      <c r="B274" s="350">
        <v>113941680</v>
      </c>
      <c r="C274" s="351">
        <v>0</v>
      </c>
      <c r="D274" s="351">
        <v>0</v>
      </c>
      <c r="E274" s="351">
        <v>0</v>
      </c>
      <c r="F274" s="351">
        <v>0</v>
      </c>
      <c r="G274" s="347">
        <f t="shared" si="6"/>
        <v>113941680</v>
      </c>
      <c r="H274" s="352" t="s">
        <v>499</v>
      </c>
    </row>
    <row r="275" spans="1:8" hidden="1" outlineLevel="1">
      <c r="A275" s="242" t="s">
        <v>500</v>
      </c>
      <c r="B275" s="350">
        <v>15304707</v>
      </c>
      <c r="C275" s="351">
        <v>0</v>
      </c>
      <c r="D275" s="351">
        <v>0</v>
      </c>
      <c r="E275" s="351">
        <v>0</v>
      </c>
      <c r="F275" s="351">
        <v>0</v>
      </c>
      <c r="G275" s="347">
        <f t="shared" si="6"/>
        <v>15304707</v>
      </c>
      <c r="H275" s="352" t="s">
        <v>501</v>
      </c>
    </row>
    <row r="276" spans="1:8" hidden="1" outlineLevel="1">
      <c r="A276" s="242" t="s">
        <v>502</v>
      </c>
      <c r="B276" s="350">
        <v>118917849</v>
      </c>
      <c r="C276" s="351">
        <v>0</v>
      </c>
      <c r="D276" s="351">
        <v>0</v>
      </c>
      <c r="E276" s="351">
        <v>0</v>
      </c>
      <c r="F276" s="351">
        <v>0</v>
      </c>
      <c r="G276" s="347">
        <f t="shared" si="6"/>
        <v>118917849</v>
      </c>
      <c r="H276" s="352" t="s">
        <v>503</v>
      </c>
    </row>
    <row r="277" spans="1:8" ht="25.5" hidden="1" outlineLevel="1">
      <c r="A277" s="242" t="s">
        <v>504</v>
      </c>
      <c r="B277" s="350">
        <v>282439346</v>
      </c>
      <c r="C277" s="351">
        <v>0</v>
      </c>
      <c r="D277" s="351">
        <v>0</v>
      </c>
      <c r="E277" s="351">
        <v>0</v>
      </c>
      <c r="F277" s="351">
        <v>0</v>
      </c>
      <c r="G277" s="347">
        <f t="shared" si="6"/>
        <v>282439346</v>
      </c>
      <c r="H277" s="352" t="s">
        <v>505</v>
      </c>
    </row>
    <row r="278" spans="1:8" hidden="1" outlineLevel="1">
      <c r="A278" s="242" t="s">
        <v>506</v>
      </c>
      <c r="B278" s="350">
        <v>19283845</v>
      </c>
      <c r="C278" s="351">
        <v>0</v>
      </c>
      <c r="D278" s="351">
        <v>0</v>
      </c>
      <c r="E278" s="351">
        <v>0</v>
      </c>
      <c r="F278" s="351">
        <v>0</v>
      </c>
      <c r="G278" s="347">
        <f t="shared" si="6"/>
        <v>19283845</v>
      </c>
      <c r="H278" s="352" t="s">
        <v>507</v>
      </c>
    </row>
    <row r="279" spans="1:8" hidden="1" outlineLevel="1">
      <c r="A279" s="242" t="s">
        <v>508</v>
      </c>
      <c r="B279" s="350">
        <v>368573545</v>
      </c>
      <c r="C279" s="351">
        <v>0</v>
      </c>
      <c r="D279" s="351">
        <v>0</v>
      </c>
      <c r="E279" s="351">
        <v>0</v>
      </c>
      <c r="F279" s="351">
        <v>0</v>
      </c>
      <c r="G279" s="347">
        <f t="shared" si="6"/>
        <v>368573545</v>
      </c>
      <c r="H279" s="352" t="s">
        <v>509</v>
      </c>
    </row>
    <row r="280" spans="1:8" hidden="1" outlineLevel="1">
      <c r="A280" s="242" t="s">
        <v>510</v>
      </c>
      <c r="B280" s="350">
        <v>161390433</v>
      </c>
      <c r="C280" s="351">
        <v>0</v>
      </c>
      <c r="D280" s="351">
        <v>0</v>
      </c>
      <c r="E280" s="351">
        <v>0</v>
      </c>
      <c r="F280" s="351">
        <v>0</v>
      </c>
      <c r="G280" s="347">
        <f t="shared" si="6"/>
        <v>161390433</v>
      </c>
      <c r="H280" s="352" t="s">
        <v>511</v>
      </c>
    </row>
    <row r="281" spans="1:8" hidden="1" outlineLevel="1">
      <c r="A281" s="242" t="s">
        <v>1498</v>
      </c>
      <c r="B281" s="350">
        <v>6032200</v>
      </c>
      <c r="C281" s="351">
        <v>0</v>
      </c>
      <c r="D281" s="351">
        <v>0</v>
      </c>
      <c r="E281" s="351">
        <v>0</v>
      </c>
      <c r="F281" s="351">
        <v>0</v>
      </c>
      <c r="G281" s="347">
        <f t="shared" si="6"/>
        <v>6032200</v>
      </c>
      <c r="H281" s="352" t="s">
        <v>1499</v>
      </c>
    </row>
    <row r="282" spans="1:8" hidden="1" outlineLevel="1">
      <c r="A282" s="242" t="s">
        <v>1700</v>
      </c>
      <c r="B282" s="350">
        <v>134032876</v>
      </c>
      <c r="C282" s="351">
        <v>0</v>
      </c>
      <c r="D282" s="351">
        <v>0</v>
      </c>
      <c r="E282" s="351">
        <v>0</v>
      </c>
      <c r="F282" s="351">
        <v>0</v>
      </c>
      <c r="G282" s="347">
        <f t="shared" si="6"/>
        <v>134032876</v>
      </c>
      <c r="H282" s="352" t="s">
        <v>1701</v>
      </c>
    </row>
    <row r="283" spans="1:8" hidden="1" outlineLevel="1">
      <c r="A283" s="242" t="s">
        <v>512</v>
      </c>
      <c r="B283" s="350">
        <v>65889802</v>
      </c>
      <c r="C283" s="351">
        <v>0</v>
      </c>
      <c r="D283" s="351">
        <v>0</v>
      </c>
      <c r="E283" s="351">
        <v>0</v>
      </c>
      <c r="F283" s="351">
        <v>0</v>
      </c>
      <c r="G283" s="347">
        <f t="shared" si="6"/>
        <v>65889802</v>
      </c>
      <c r="H283" s="352" t="s">
        <v>513</v>
      </c>
    </row>
    <row r="284" spans="1:8" hidden="1" outlineLevel="1">
      <c r="A284" s="242" t="s">
        <v>514</v>
      </c>
      <c r="B284" s="350">
        <v>488643058</v>
      </c>
      <c r="C284" s="351">
        <v>0</v>
      </c>
      <c r="D284" s="351">
        <v>0</v>
      </c>
      <c r="E284" s="351">
        <v>0</v>
      </c>
      <c r="F284" s="351">
        <v>0</v>
      </c>
      <c r="G284" s="347">
        <f t="shared" si="6"/>
        <v>488643058</v>
      </c>
      <c r="H284" s="352" t="s">
        <v>515</v>
      </c>
    </row>
    <row r="285" spans="1:8" hidden="1" outlineLevel="1">
      <c r="A285" s="242" t="s">
        <v>516</v>
      </c>
      <c r="B285" s="350">
        <v>971291196</v>
      </c>
      <c r="C285" s="351">
        <v>0</v>
      </c>
      <c r="D285" s="351">
        <v>0</v>
      </c>
      <c r="E285" s="351">
        <v>0</v>
      </c>
      <c r="F285" s="351">
        <v>0</v>
      </c>
      <c r="G285" s="347">
        <f t="shared" si="6"/>
        <v>971291196</v>
      </c>
      <c r="H285" s="352" t="s">
        <v>517</v>
      </c>
    </row>
    <row r="286" spans="1:8" hidden="1" outlineLevel="1">
      <c r="A286" s="242" t="s">
        <v>518</v>
      </c>
      <c r="B286" s="350">
        <v>10464134</v>
      </c>
      <c r="C286" s="351">
        <v>0</v>
      </c>
      <c r="D286" s="351">
        <v>0</v>
      </c>
      <c r="E286" s="351">
        <v>0</v>
      </c>
      <c r="F286" s="351">
        <v>0</v>
      </c>
      <c r="G286" s="347">
        <f t="shared" si="6"/>
        <v>10464134</v>
      </c>
      <c r="H286" s="352" t="s">
        <v>519</v>
      </c>
    </row>
    <row r="287" spans="1:8" hidden="1" outlineLevel="1">
      <c r="A287" s="242" t="s">
        <v>1702</v>
      </c>
      <c r="B287" s="350">
        <v>25532783</v>
      </c>
      <c r="C287" s="351">
        <v>0</v>
      </c>
      <c r="D287" s="351">
        <v>0</v>
      </c>
      <c r="E287" s="351">
        <v>0</v>
      </c>
      <c r="F287" s="351">
        <v>0</v>
      </c>
      <c r="G287" s="347">
        <f t="shared" si="6"/>
        <v>25532783</v>
      </c>
      <c r="H287" s="352" t="s">
        <v>1703</v>
      </c>
    </row>
    <row r="288" spans="1:8" ht="25.5" hidden="1" outlineLevel="1">
      <c r="A288" s="242" t="s">
        <v>520</v>
      </c>
      <c r="B288" s="350">
        <v>44734180</v>
      </c>
      <c r="C288" s="351">
        <v>0</v>
      </c>
      <c r="D288" s="351">
        <v>0</v>
      </c>
      <c r="E288" s="351">
        <v>0</v>
      </c>
      <c r="F288" s="351">
        <v>0</v>
      </c>
      <c r="G288" s="347">
        <f t="shared" si="6"/>
        <v>44734180</v>
      </c>
      <c r="H288" s="352" t="s">
        <v>521</v>
      </c>
    </row>
    <row r="289" spans="1:8" hidden="1" outlineLevel="1">
      <c r="A289" s="242" t="s">
        <v>522</v>
      </c>
      <c r="B289" s="350">
        <v>369647624</v>
      </c>
      <c r="C289" s="351">
        <v>0</v>
      </c>
      <c r="D289" s="351">
        <v>0</v>
      </c>
      <c r="E289" s="351">
        <v>0</v>
      </c>
      <c r="F289" s="351">
        <v>1409624</v>
      </c>
      <c r="G289" s="347">
        <f t="shared" si="6"/>
        <v>371057248</v>
      </c>
      <c r="H289" s="352" t="s">
        <v>523</v>
      </c>
    </row>
    <row r="290" spans="1:8" hidden="1" outlineLevel="1">
      <c r="A290" s="242" t="s">
        <v>524</v>
      </c>
      <c r="B290" s="350">
        <v>288989934</v>
      </c>
      <c r="C290" s="351">
        <v>0</v>
      </c>
      <c r="D290" s="351">
        <v>0</v>
      </c>
      <c r="E290" s="351">
        <v>0</v>
      </c>
      <c r="F290" s="351">
        <v>0</v>
      </c>
      <c r="G290" s="347">
        <f t="shared" si="6"/>
        <v>288989934</v>
      </c>
      <c r="H290" s="352" t="s">
        <v>525</v>
      </c>
    </row>
    <row r="291" spans="1:8" ht="25.5" hidden="1" outlineLevel="1">
      <c r="A291" s="242" t="s">
        <v>526</v>
      </c>
      <c r="B291" s="350">
        <v>195187101</v>
      </c>
      <c r="C291" s="351">
        <v>0</v>
      </c>
      <c r="D291" s="351">
        <v>0</v>
      </c>
      <c r="E291" s="351">
        <v>0</v>
      </c>
      <c r="F291" s="351">
        <v>0</v>
      </c>
      <c r="G291" s="347">
        <f t="shared" si="6"/>
        <v>195187101</v>
      </c>
      <c r="H291" s="352" t="s">
        <v>527</v>
      </c>
    </row>
    <row r="292" spans="1:8" hidden="1" outlineLevel="1">
      <c r="A292" s="242" t="s">
        <v>528</v>
      </c>
      <c r="B292" s="350">
        <v>29409786</v>
      </c>
      <c r="C292" s="351">
        <v>0</v>
      </c>
      <c r="D292" s="351">
        <v>0</v>
      </c>
      <c r="E292" s="351">
        <v>0</v>
      </c>
      <c r="F292" s="351">
        <v>0</v>
      </c>
      <c r="G292" s="347">
        <f t="shared" si="6"/>
        <v>29409786</v>
      </c>
      <c r="H292" s="352" t="s">
        <v>529</v>
      </c>
    </row>
    <row r="293" spans="1:8" ht="25.5" hidden="1" outlineLevel="1">
      <c r="A293" s="242" t="s">
        <v>530</v>
      </c>
      <c r="B293" s="350">
        <v>8004842</v>
      </c>
      <c r="C293" s="351">
        <v>0</v>
      </c>
      <c r="D293" s="351">
        <v>0</v>
      </c>
      <c r="E293" s="351">
        <v>0</v>
      </c>
      <c r="F293" s="351">
        <v>0</v>
      </c>
      <c r="G293" s="347">
        <f t="shared" si="6"/>
        <v>8004842</v>
      </c>
      <c r="H293" s="352" t="s">
        <v>531</v>
      </c>
    </row>
    <row r="294" spans="1:8" hidden="1" outlineLevel="1">
      <c r="A294" s="242" t="s">
        <v>532</v>
      </c>
      <c r="B294" s="350">
        <v>53038389</v>
      </c>
      <c r="C294" s="351">
        <v>0</v>
      </c>
      <c r="D294" s="351">
        <v>0</v>
      </c>
      <c r="E294" s="351">
        <v>0</v>
      </c>
      <c r="F294" s="351">
        <v>0</v>
      </c>
      <c r="G294" s="347">
        <f t="shared" si="6"/>
        <v>53038389</v>
      </c>
      <c r="H294" s="352" t="s">
        <v>533</v>
      </c>
    </row>
    <row r="295" spans="1:8" hidden="1" outlineLevel="1">
      <c r="A295" s="242" t="s">
        <v>534</v>
      </c>
      <c r="B295" s="350">
        <v>837748271</v>
      </c>
      <c r="C295" s="351">
        <v>0</v>
      </c>
      <c r="D295" s="351">
        <v>0</v>
      </c>
      <c r="E295" s="351">
        <v>0</v>
      </c>
      <c r="F295" s="351">
        <v>0</v>
      </c>
      <c r="G295" s="347">
        <f t="shared" si="6"/>
        <v>837748271</v>
      </c>
      <c r="H295" s="352" t="s">
        <v>535</v>
      </c>
    </row>
    <row r="296" spans="1:8" hidden="1" outlineLevel="1">
      <c r="A296" s="242" t="s">
        <v>536</v>
      </c>
      <c r="B296" s="350">
        <v>2416668622</v>
      </c>
      <c r="C296" s="351">
        <v>0</v>
      </c>
      <c r="D296" s="351">
        <v>0</v>
      </c>
      <c r="E296" s="351">
        <v>516861</v>
      </c>
      <c r="F296" s="351">
        <v>0</v>
      </c>
      <c r="G296" s="347">
        <f t="shared" si="6"/>
        <v>2417185483</v>
      </c>
      <c r="H296" s="352" t="s">
        <v>537</v>
      </c>
    </row>
    <row r="297" spans="1:8" ht="25.5" hidden="1" outlineLevel="1">
      <c r="A297" s="242" t="s">
        <v>538</v>
      </c>
      <c r="B297" s="350">
        <v>28215177</v>
      </c>
      <c r="C297" s="351">
        <v>0</v>
      </c>
      <c r="D297" s="351">
        <v>0</v>
      </c>
      <c r="E297" s="351">
        <v>0</v>
      </c>
      <c r="F297" s="351">
        <v>0</v>
      </c>
      <c r="G297" s="347">
        <f t="shared" si="6"/>
        <v>28215177</v>
      </c>
      <c r="H297" s="352" t="s">
        <v>539</v>
      </c>
    </row>
    <row r="298" spans="1:8" hidden="1" outlineLevel="1">
      <c r="A298" s="242" t="s">
        <v>540</v>
      </c>
      <c r="B298" s="350">
        <v>84470786</v>
      </c>
      <c r="C298" s="351">
        <v>0</v>
      </c>
      <c r="D298" s="351">
        <v>0</v>
      </c>
      <c r="E298" s="351">
        <v>0</v>
      </c>
      <c r="F298" s="351">
        <v>0</v>
      </c>
      <c r="G298" s="347">
        <f t="shared" si="6"/>
        <v>84470786</v>
      </c>
      <c r="H298" s="352" t="s">
        <v>541</v>
      </c>
    </row>
    <row r="299" spans="1:8" hidden="1" outlineLevel="1">
      <c r="A299" s="242" t="s">
        <v>542</v>
      </c>
      <c r="B299" s="350">
        <v>990316576</v>
      </c>
      <c r="C299" s="351">
        <v>0</v>
      </c>
      <c r="D299" s="351">
        <v>0</v>
      </c>
      <c r="E299" s="351">
        <v>0</v>
      </c>
      <c r="F299" s="351">
        <v>16128870</v>
      </c>
      <c r="G299" s="347">
        <f t="shared" si="6"/>
        <v>1006445446</v>
      </c>
      <c r="H299" s="352" t="s">
        <v>543</v>
      </c>
    </row>
    <row r="300" spans="1:8" hidden="1" outlineLevel="1">
      <c r="A300" s="242" t="s">
        <v>1704</v>
      </c>
      <c r="B300" s="350">
        <v>91435175</v>
      </c>
      <c r="C300" s="351">
        <v>0</v>
      </c>
      <c r="D300" s="351">
        <v>0</v>
      </c>
      <c r="E300" s="351">
        <v>0</v>
      </c>
      <c r="F300" s="351">
        <v>0</v>
      </c>
      <c r="G300" s="347">
        <f t="shared" si="6"/>
        <v>91435175</v>
      </c>
      <c r="H300" s="352" t="s">
        <v>1705</v>
      </c>
    </row>
    <row r="301" spans="1:8" hidden="1" outlineLevel="1">
      <c r="A301" s="242" t="s">
        <v>544</v>
      </c>
      <c r="B301" s="350">
        <v>119351082</v>
      </c>
      <c r="C301" s="351">
        <v>0</v>
      </c>
      <c r="D301" s="351">
        <v>0</v>
      </c>
      <c r="E301" s="351">
        <v>0</v>
      </c>
      <c r="F301" s="351">
        <v>0</v>
      </c>
      <c r="G301" s="347">
        <f t="shared" si="6"/>
        <v>119351082</v>
      </c>
      <c r="H301" s="352" t="s">
        <v>545</v>
      </c>
    </row>
    <row r="302" spans="1:8" hidden="1" outlineLevel="1">
      <c r="A302" s="242" t="s">
        <v>546</v>
      </c>
      <c r="B302" s="350">
        <v>1418702615</v>
      </c>
      <c r="C302" s="351">
        <v>0</v>
      </c>
      <c r="D302" s="351">
        <v>0</v>
      </c>
      <c r="E302" s="351">
        <v>7314867</v>
      </c>
      <c r="F302" s="351">
        <v>0</v>
      </c>
      <c r="G302" s="347">
        <f t="shared" si="6"/>
        <v>1426017482</v>
      </c>
      <c r="H302" s="352" t="s">
        <v>547</v>
      </c>
    </row>
    <row r="303" spans="1:8" hidden="1" outlineLevel="1">
      <c r="A303" s="242" t="s">
        <v>548</v>
      </c>
      <c r="B303" s="350">
        <v>11408899</v>
      </c>
      <c r="C303" s="351">
        <v>0</v>
      </c>
      <c r="D303" s="351">
        <v>0</v>
      </c>
      <c r="E303" s="351">
        <v>0</v>
      </c>
      <c r="F303" s="351">
        <v>0</v>
      </c>
      <c r="G303" s="347">
        <f t="shared" ref="G303:G366" si="7">SUM(B303:F303)</f>
        <v>11408899</v>
      </c>
      <c r="H303" s="352" t="s">
        <v>549</v>
      </c>
    </row>
    <row r="304" spans="1:8" hidden="1" outlineLevel="1">
      <c r="A304" s="242" t="s">
        <v>1706</v>
      </c>
      <c r="B304" s="350">
        <v>111849580</v>
      </c>
      <c r="C304" s="351">
        <v>0</v>
      </c>
      <c r="D304" s="351">
        <v>0</v>
      </c>
      <c r="E304" s="351">
        <v>322056144</v>
      </c>
      <c r="F304" s="351">
        <v>3044075500</v>
      </c>
      <c r="G304" s="347">
        <f t="shared" si="7"/>
        <v>3477981224</v>
      </c>
      <c r="H304" s="352" t="s">
        <v>1707</v>
      </c>
    </row>
    <row r="305" spans="1:8" hidden="1" outlineLevel="1">
      <c r="A305" s="242" t="s">
        <v>550</v>
      </c>
      <c r="B305" s="350">
        <v>131116632</v>
      </c>
      <c r="C305" s="351">
        <v>0</v>
      </c>
      <c r="D305" s="351">
        <v>0</v>
      </c>
      <c r="E305" s="351">
        <v>0</v>
      </c>
      <c r="F305" s="351">
        <v>0</v>
      </c>
      <c r="G305" s="347">
        <f t="shared" si="7"/>
        <v>131116632</v>
      </c>
      <c r="H305" s="352" t="s">
        <v>551</v>
      </c>
    </row>
    <row r="306" spans="1:8" ht="25.5" hidden="1" outlineLevel="1">
      <c r="A306" s="242" t="s">
        <v>552</v>
      </c>
      <c r="B306" s="350">
        <v>127661303</v>
      </c>
      <c r="C306" s="351">
        <v>0</v>
      </c>
      <c r="D306" s="351">
        <v>0</v>
      </c>
      <c r="E306" s="351">
        <v>0</v>
      </c>
      <c r="F306" s="351">
        <v>0</v>
      </c>
      <c r="G306" s="347">
        <f t="shared" si="7"/>
        <v>127661303</v>
      </c>
      <c r="H306" s="352" t="s">
        <v>553</v>
      </c>
    </row>
    <row r="307" spans="1:8" ht="25.5" hidden="1" outlineLevel="1">
      <c r="A307" s="242" t="s">
        <v>554</v>
      </c>
      <c r="B307" s="350">
        <v>30287506</v>
      </c>
      <c r="C307" s="351">
        <v>0</v>
      </c>
      <c r="D307" s="351">
        <v>0</v>
      </c>
      <c r="E307" s="351">
        <v>0</v>
      </c>
      <c r="F307" s="351">
        <v>0</v>
      </c>
      <c r="G307" s="347">
        <f t="shared" si="7"/>
        <v>30287506</v>
      </c>
      <c r="H307" s="352" t="s">
        <v>555</v>
      </c>
    </row>
    <row r="308" spans="1:8" hidden="1" outlineLevel="1">
      <c r="A308" s="242" t="s">
        <v>556</v>
      </c>
      <c r="B308" s="350">
        <v>1899234450</v>
      </c>
      <c r="C308" s="351">
        <v>0</v>
      </c>
      <c r="D308" s="351">
        <v>0</v>
      </c>
      <c r="E308" s="351">
        <v>0</v>
      </c>
      <c r="F308" s="351">
        <v>560806</v>
      </c>
      <c r="G308" s="347">
        <f t="shared" si="7"/>
        <v>1899795256</v>
      </c>
      <c r="H308" s="352" t="s">
        <v>557</v>
      </c>
    </row>
    <row r="309" spans="1:8" ht="25.5" hidden="1" outlineLevel="1">
      <c r="A309" s="242" t="s">
        <v>558</v>
      </c>
      <c r="B309" s="350">
        <v>405510350</v>
      </c>
      <c r="C309" s="351">
        <v>0</v>
      </c>
      <c r="D309" s="351">
        <v>0</v>
      </c>
      <c r="E309" s="351">
        <v>0</v>
      </c>
      <c r="F309" s="351">
        <v>0</v>
      </c>
      <c r="G309" s="347">
        <f t="shared" si="7"/>
        <v>405510350</v>
      </c>
      <c r="H309" s="352" t="s">
        <v>559</v>
      </c>
    </row>
    <row r="310" spans="1:8" hidden="1" outlineLevel="1">
      <c r="A310" s="242" t="s">
        <v>560</v>
      </c>
      <c r="B310" s="350">
        <v>226797599</v>
      </c>
      <c r="C310" s="351">
        <v>0</v>
      </c>
      <c r="D310" s="351">
        <v>0</v>
      </c>
      <c r="E310" s="351">
        <v>0</v>
      </c>
      <c r="F310" s="351">
        <v>0</v>
      </c>
      <c r="G310" s="347">
        <f t="shared" si="7"/>
        <v>226797599</v>
      </c>
      <c r="H310" s="352" t="s">
        <v>561</v>
      </c>
    </row>
    <row r="311" spans="1:8" hidden="1" outlineLevel="1">
      <c r="A311" s="242" t="s">
        <v>1708</v>
      </c>
      <c r="B311" s="350">
        <v>15368755</v>
      </c>
      <c r="C311" s="351">
        <v>0</v>
      </c>
      <c r="D311" s="351">
        <v>0</v>
      </c>
      <c r="E311" s="351">
        <v>0</v>
      </c>
      <c r="F311" s="351">
        <v>0</v>
      </c>
      <c r="G311" s="347">
        <f t="shared" si="7"/>
        <v>15368755</v>
      </c>
      <c r="H311" s="352" t="s">
        <v>1709</v>
      </c>
    </row>
    <row r="312" spans="1:8" hidden="1" outlineLevel="1">
      <c r="A312" s="242" t="s">
        <v>562</v>
      </c>
      <c r="B312" s="350">
        <v>417783407</v>
      </c>
      <c r="C312" s="351">
        <v>0</v>
      </c>
      <c r="D312" s="351">
        <v>0</v>
      </c>
      <c r="E312" s="351">
        <v>0</v>
      </c>
      <c r="F312" s="351">
        <v>0</v>
      </c>
      <c r="G312" s="347">
        <f t="shared" si="7"/>
        <v>417783407</v>
      </c>
      <c r="H312" s="352" t="s">
        <v>563</v>
      </c>
    </row>
    <row r="313" spans="1:8" hidden="1" outlineLevel="1">
      <c r="A313" s="242" t="s">
        <v>564</v>
      </c>
      <c r="B313" s="350">
        <v>125437847</v>
      </c>
      <c r="C313" s="351">
        <v>0</v>
      </c>
      <c r="D313" s="351">
        <v>0</v>
      </c>
      <c r="E313" s="351">
        <v>0</v>
      </c>
      <c r="F313" s="351">
        <v>0</v>
      </c>
      <c r="G313" s="347">
        <f t="shared" si="7"/>
        <v>125437847</v>
      </c>
      <c r="H313" s="352" t="s">
        <v>565</v>
      </c>
    </row>
    <row r="314" spans="1:8" hidden="1" outlineLevel="1">
      <c r="A314" s="242" t="s">
        <v>566</v>
      </c>
      <c r="B314" s="350">
        <v>173727409</v>
      </c>
      <c r="C314" s="351">
        <v>0</v>
      </c>
      <c r="D314" s="351">
        <v>0</v>
      </c>
      <c r="E314" s="351">
        <v>0</v>
      </c>
      <c r="F314" s="351">
        <v>0</v>
      </c>
      <c r="G314" s="347">
        <f t="shared" si="7"/>
        <v>173727409</v>
      </c>
      <c r="H314" s="352" t="s">
        <v>567</v>
      </c>
    </row>
    <row r="315" spans="1:8" hidden="1" outlineLevel="1">
      <c r="A315" s="242" t="s">
        <v>568</v>
      </c>
      <c r="B315" s="350">
        <v>125862818</v>
      </c>
      <c r="C315" s="351">
        <v>0</v>
      </c>
      <c r="D315" s="351">
        <v>0</v>
      </c>
      <c r="E315" s="351">
        <v>0</v>
      </c>
      <c r="F315" s="351">
        <v>0</v>
      </c>
      <c r="G315" s="347">
        <f t="shared" si="7"/>
        <v>125862818</v>
      </c>
      <c r="H315" s="352" t="s">
        <v>569</v>
      </c>
    </row>
    <row r="316" spans="1:8" hidden="1" outlineLevel="1">
      <c r="A316" s="242" t="s">
        <v>570</v>
      </c>
      <c r="B316" s="350">
        <v>179913223</v>
      </c>
      <c r="C316" s="351">
        <v>0</v>
      </c>
      <c r="D316" s="351">
        <v>0</v>
      </c>
      <c r="E316" s="351">
        <v>0</v>
      </c>
      <c r="F316" s="351">
        <v>0</v>
      </c>
      <c r="G316" s="347">
        <f t="shared" si="7"/>
        <v>179913223</v>
      </c>
      <c r="H316" s="352" t="s">
        <v>571</v>
      </c>
    </row>
    <row r="317" spans="1:8" hidden="1" outlineLevel="1">
      <c r="A317" s="242" t="s">
        <v>1710</v>
      </c>
      <c r="B317" s="350">
        <v>255114697</v>
      </c>
      <c r="C317" s="351">
        <v>0</v>
      </c>
      <c r="D317" s="351">
        <v>0</v>
      </c>
      <c r="E317" s="351">
        <v>0</v>
      </c>
      <c r="F317" s="351">
        <v>0</v>
      </c>
      <c r="G317" s="347">
        <f t="shared" si="7"/>
        <v>255114697</v>
      </c>
      <c r="H317" s="352" t="s">
        <v>1711</v>
      </c>
    </row>
    <row r="318" spans="1:8" hidden="1" outlineLevel="1">
      <c r="A318" s="242" t="s">
        <v>572</v>
      </c>
      <c r="B318" s="350">
        <v>236397434</v>
      </c>
      <c r="C318" s="351">
        <v>0</v>
      </c>
      <c r="D318" s="351">
        <v>0</v>
      </c>
      <c r="E318" s="351">
        <v>0</v>
      </c>
      <c r="F318" s="351">
        <v>0</v>
      </c>
      <c r="G318" s="347">
        <f t="shared" si="7"/>
        <v>236397434</v>
      </c>
      <c r="H318" s="352" t="s">
        <v>573</v>
      </c>
    </row>
    <row r="319" spans="1:8" hidden="1" outlineLevel="1">
      <c r="A319" s="242" t="s">
        <v>574</v>
      </c>
      <c r="B319" s="350">
        <v>143369071</v>
      </c>
      <c r="C319" s="351">
        <v>0</v>
      </c>
      <c r="D319" s="351">
        <v>0</v>
      </c>
      <c r="E319" s="351">
        <v>0</v>
      </c>
      <c r="F319" s="351">
        <v>0</v>
      </c>
      <c r="G319" s="347">
        <f t="shared" si="7"/>
        <v>143369071</v>
      </c>
      <c r="H319" s="352" t="s">
        <v>575</v>
      </c>
    </row>
    <row r="320" spans="1:8" hidden="1" outlineLevel="1">
      <c r="A320" s="242" t="s">
        <v>1712</v>
      </c>
      <c r="B320" s="350">
        <v>0</v>
      </c>
      <c r="C320" s="351">
        <v>0</v>
      </c>
      <c r="D320" s="351">
        <v>0</v>
      </c>
      <c r="E320" s="351">
        <v>0</v>
      </c>
      <c r="F320" s="351">
        <v>0</v>
      </c>
      <c r="G320" s="347">
        <f t="shared" si="7"/>
        <v>0</v>
      </c>
      <c r="H320" s="352" t="s">
        <v>1713</v>
      </c>
    </row>
    <row r="321" spans="1:8" ht="25.5" hidden="1" outlineLevel="1">
      <c r="A321" s="242" t="s">
        <v>576</v>
      </c>
      <c r="B321" s="350">
        <v>344098718</v>
      </c>
      <c r="C321" s="351">
        <v>0</v>
      </c>
      <c r="D321" s="351">
        <v>0</v>
      </c>
      <c r="E321" s="351">
        <v>0</v>
      </c>
      <c r="F321" s="351">
        <v>0</v>
      </c>
      <c r="G321" s="347">
        <f t="shared" si="7"/>
        <v>344098718</v>
      </c>
      <c r="H321" s="352" t="s">
        <v>577</v>
      </c>
    </row>
    <row r="322" spans="1:8" ht="25.5" hidden="1" outlineLevel="1">
      <c r="A322" s="242" t="s">
        <v>578</v>
      </c>
      <c r="B322" s="350">
        <v>108076403</v>
      </c>
      <c r="C322" s="351">
        <v>0</v>
      </c>
      <c r="D322" s="351">
        <v>0</v>
      </c>
      <c r="E322" s="351">
        <v>0</v>
      </c>
      <c r="F322" s="351">
        <v>0</v>
      </c>
      <c r="G322" s="347">
        <f t="shared" si="7"/>
        <v>108076403</v>
      </c>
      <c r="H322" s="352" t="s">
        <v>579</v>
      </c>
    </row>
    <row r="323" spans="1:8" ht="25.5" hidden="1" outlineLevel="1">
      <c r="A323" s="242" t="s">
        <v>580</v>
      </c>
      <c r="B323" s="350">
        <v>450840424</v>
      </c>
      <c r="C323" s="351">
        <v>0</v>
      </c>
      <c r="D323" s="351">
        <v>0</v>
      </c>
      <c r="E323" s="351">
        <v>0</v>
      </c>
      <c r="F323" s="351">
        <v>0</v>
      </c>
      <c r="G323" s="347">
        <f t="shared" si="7"/>
        <v>450840424</v>
      </c>
      <c r="H323" s="352" t="s">
        <v>581</v>
      </c>
    </row>
    <row r="324" spans="1:8" hidden="1" outlineLevel="1">
      <c r="A324" s="242" t="s">
        <v>1714</v>
      </c>
      <c r="B324" s="350">
        <v>3134254</v>
      </c>
      <c r="C324" s="351">
        <v>0</v>
      </c>
      <c r="D324" s="351">
        <v>0</v>
      </c>
      <c r="E324" s="351">
        <v>0</v>
      </c>
      <c r="F324" s="351">
        <v>0</v>
      </c>
      <c r="G324" s="347">
        <f t="shared" si="7"/>
        <v>3134254</v>
      </c>
      <c r="H324" s="352" t="s">
        <v>1715</v>
      </c>
    </row>
    <row r="325" spans="1:8" ht="25.5" hidden="1" outlineLevel="1">
      <c r="A325" s="242" t="s">
        <v>582</v>
      </c>
      <c r="B325" s="350">
        <v>121162797</v>
      </c>
      <c r="C325" s="351">
        <v>0</v>
      </c>
      <c r="D325" s="351">
        <v>0</v>
      </c>
      <c r="E325" s="351">
        <v>0</v>
      </c>
      <c r="F325" s="351">
        <v>0</v>
      </c>
      <c r="G325" s="347">
        <f t="shared" si="7"/>
        <v>121162797</v>
      </c>
      <c r="H325" s="352" t="s">
        <v>583</v>
      </c>
    </row>
    <row r="326" spans="1:8" hidden="1" outlineLevel="1">
      <c r="A326" s="242" t="s">
        <v>584</v>
      </c>
      <c r="B326" s="350">
        <v>765126001</v>
      </c>
      <c r="C326" s="351">
        <v>0</v>
      </c>
      <c r="D326" s="351">
        <v>0</v>
      </c>
      <c r="E326" s="351">
        <v>0</v>
      </c>
      <c r="F326" s="351">
        <v>0</v>
      </c>
      <c r="G326" s="347">
        <f t="shared" si="7"/>
        <v>765126001</v>
      </c>
      <c r="H326" s="352" t="s">
        <v>585</v>
      </c>
    </row>
    <row r="327" spans="1:8" hidden="1" outlineLevel="1">
      <c r="A327" s="242" t="s">
        <v>586</v>
      </c>
      <c r="B327" s="350">
        <v>10359014</v>
      </c>
      <c r="C327" s="351">
        <v>0</v>
      </c>
      <c r="D327" s="351">
        <v>0</v>
      </c>
      <c r="E327" s="351">
        <v>0</v>
      </c>
      <c r="F327" s="351">
        <v>0</v>
      </c>
      <c r="G327" s="347">
        <f t="shared" si="7"/>
        <v>10359014</v>
      </c>
      <c r="H327" s="352" t="s">
        <v>587</v>
      </c>
    </row>
    <row r="328" spans="1:8" ht="25.5" hidden="1" outlineLevel="1">
      <c r="A328" s="242" t="s">
        <v>588</v>
      </c>
      <c r="B328" s="350">
        <v>476795561</v>
      </c>
      <c r="C328" s="351">
        <v>0</v>
      </c>
      <c r="D328" s="351">
        <v>0</v>
      </c>
      <c r="E328" s="351">
        <v>0</v>
      </c>
      <c r="F328" s="351">
        <v>0</v>
      </c>
      <c r="G328" s="347">
        <f t="shared" si="7"/>
        <v>476795561</v>
      </c>
      <c r="H328" s="352" t="s">
        <v>589</v>
      </c>
    </row>
    <row r="329" spans="1:8" hidden="1" outlineLevel="1">
      <c r="A329" s="242" t="s">
        <v>590</v>
      </c>
      <c r="B329" s="350">
        <v>93086895</v>
      </c>
      <c r="C329" s="351">
        <v>0</v>
      </c>
      <c r="D329" s="351">
        <v>0</v>
      </c>
      <c r="E329" s="351">
        <v>0</v>
      </c>
      <c r="F329" s="351">
        <v>0</v>
      </c>
      <c r="G329" s="347">
        <f t="shared" si="7"/>
        <v>93086895</v>
      </c>
      <c r="H329" s="352" t="s">
        <v>591</v>
      </c>
    </row>
    <row r="330" spans="1:8" hidden="1" outlineLevel="1">
      <c r="A330" s="242" t="s">
        <v>592</v>
      </c>
      <c r="B330" s="350">
        <v>244196290</v>
      </c>
      <c r="C330" s="351">
        <v>0</v>
      </c>
      <c r="D330" s="351">
        <v>0</v>
      </c>
      <c r="E330" s="351">
        <v>0</v>
      </c>
      <c r="F330" s="351">
        <v>0</v>
      </c>
      <c r="G330" s="347">
        <f t="shared" si="7"/>
        <v>244196290</v>
      </c>
      <c r="H330" s="352" t="s">
        <v>593</v>
      </c>
    </row>
    <row r="331" spans="1:8" hidden="1" outlineLevel="1">
      <c r="A331" s="242" t="s">
        <v>594</v>
      </c>
      <c r="B331" s="350">
        <v>1404875654</v>
      </c>
      <c r="C331" s="351">
        <v>0</v>
      </c>
      <c r="D331" s="351">
        <v>0</v>
      </c>
      <c r="E331" s="351">
        <v>0</v>
      </c>
      <c r="F331" s="351">
        <v>0</v>
      </c>
      <c r="G331" s="347">
        <f t="shared" si="7"/>
        <v>1404875654</v>
      </c>
      <c r="H331" s="352" t="s">
        <v>595</v>
      </c>
    </row>
    <row r="332" spans="1:8" ht="25.5" hidden="1" outlineLevel="1">
      <c r="A332" s="242" t="s">
        <v>596</v>
      </c>
      <c r="B332" s="350">
        <v>117863538</v>
      </c>
      <c r="C332" s="351">
        <v>0</v>
      </c>
      <c r="D332" s="351">
        <v>0</v>
      </c>
      <c r="E332" s="351">
        <v>0</v>
      </c>
      <c r="F332" s="351">
        <v>0</v>
      </c>
      <c r="G332" s="347">
        <f t="shared" si="7"/>
        <v>117863538</v>
      </c>
      <c r="H332" s="352" t="s">
        <v>597</v>
      </c>
    </row>
    <row r="333" spans="1:8" hidden="1" outlineLevel="1">
      <c r="A333" s="242" t="s">
        <v>598</v>
      </c>
      <c r="B333" s="350">
        <v>590882870</v>
      </c>
      <c r="C333" s="351">
        <v>0</v>
      </c>
      <c r="D333" s="351">
        <v>0</v>
      </c>
      <c r="E333" s="351">
        <v>0</v>
      </c>
      <c r="F333" s="351">
        <v>0</v>
      </c>
      <c r="G333" s="347">
        <f t="shared" si="7"/>
        <v>590882870</v>
      </c>
      <c r="H333" s="352" t="s">
        <v>599</v>
      </c>
    </row>
    <row r="334" spans="1:8" hidden="1" outlineLevel="1">
      <c r="A334" s="242" t="s">
        <v>600</v>
      </c>
      <c r="B334" s="350">
        <v>41958370</v>
      </c>
      <c r="C334" s="351">
        <v>0</v>
      </c>
      <c r="D334" s="351">
        <v>0</v>
      </c>
      <c r="E334" s="351">
        <v>0</v>
      </c>
      <c r="F334" s="351">
        <v>0</v>
      </c>
      <c r="G334" s="347">
        <f t="shared" si="7"/>
        <v>41958370</v>
      </c>
      <c r="H334" s="352" t="s">
        <v>601</v>
      </c>
    </row>
    <row r="335" spans="1:8" hidden="1" outlineLevel="1">
      <c r="A335" s="242" t="s">
        <v>602</v>
      </c>
      <c r="B335" s="350">
        <v>238981242</v>
      </c>
      <c r="C335" s="351">
        <v>0</v>
      </c>
      <c r="D335" s="351">
        <v>0</v>
      </c>
      <c r="E335" s="351">
        <v>0</v>
      </c>
      <c r="F335" s="351">
        <v>0</v>
      </c>
      <c r="G335" s="347">
        <f t="shared" si="7"/>
        <v>238981242</v>
      </c>
      <c r="H335" s="352" t="s">
        <v>603</v>
      </c>
    </row>
    <row r="336" spans="1:8" hidden="1" outlineLevel="1">
      <c r="A336" s="242" t="s">
        <v>604</v>
      </c>
      <c r="B336" s="350">
        <v>171513477</v>
      </c>
      <c r="C336" s="351">
        <v>0</v>
      </c>
      <c r="D336" s="351">
        <v>0</v>
      </c>
      <c r="E336" s="351">
        <v>0</v>
      </c>
      <c r="F336" s="351">
        <v>0</v>
      </c>
      <c r="G336" s="347">
        <f t="shared" si="7"/>
        <v>171513477</v>
      </c>
      <c r="H336" s="352" t="s">
        <v>605</v>
      </c>
    </row>
    <row r="337" spans="1:8" hidden="1" outlineLevel="1">
      <c r="A337" s="242" t="s">
        <v>606</v>
      </c>
      <c r="B337" s="350">
        <v>82788875</v>
      </c>
      <c r="C337" s="351">
        <v>0</v>
      </c>
      <c r="D337" s="351">
        <v>0</v>
      </c>
      <c r="E337" s="351">
        <v>0</v>
      </c>
      <c r="F337" s="351">
        <v>0</v>
      </c>
      <c r="G337" s="347">
        <f t="shared" si="7"/>
        <v>82788875</v>
      </c>
      <c r="H337" s="352" t="s">
        <v>607</v>
      </c>
    </row>
    <row r="338" spans="1:8" hidden="1" outlineLevel="1">
      <c r="A338" s="242" t="s">
        <v>608</v>
      </c>
      <c r="B338" s="350">
        <v>46146176</v>
      </c>
      <c r="C338" s="351">
        <v>0</v>
      </c>
      <c r="D338" s="351">
        <v>0</v>
      </c>
      <c r="E338" s="351">
        <v>0</v>
      </c>
      <c r="F338" s="351">
        <v>0</v>
      </c>
      <c r="G338" s="347">
        <f t="shared" si="7"/>
        <v>46146176</v>
      </c>
      <c r="H338" s="352" t="s">
        <v>609</v>
      </c>
    </row>
    <row r="339" spans="1:8" hidden="1" outlineLevel="1">
      <c r="A339" s="242" t="s">
        <v>610</v>
      </c>
      <c r="B339" s="350">
        <v>307553783</v>
      </c>
      <c r="C339" s="351">
        <v>0</v>
      </c>
      <c r="D339" s="351">
        <v>0</v>
      </c>
      <c r="E339" s="351">
        <v>0</v>
      </c>
      <c r="F339" s="351">
        <v>0</v>
      </c>
      <c r="G339" s="347">
        <f t="shared" si="7"/>
        <v>307553783</v>
      </c>
      <c r="H339" s="352" t="s">
        <v>611</v>
      </c>
    </row>
    <row r="340" spans="1:8" ht="25.5" hidden="1" outlineLevel="1">
      <c r="A340" s="242" t="s">
        <v>612</v>
      </c>
      <c r="B340" s="350">
        <v>379651591</v>
      </c>
      <c r="C340" s="351">
        <v>0</v>
      </c>
      <c r="D340" s="351">
        <v>0</v>
      </c>
      <c r="E340" s="351">
        <v>0</v>
      </c>
      <c r="F340" s="351">
        <v>3025272</v>
      </c>
      <c r="G340" s="347">
        <f t="shared" si="7"/>
        <v>382676863</v>
      </c>
      <c r="H340" s="352" t="s">
        <v>613</v>
      </c>
    </row>
    <row r="341" spans="1:8" hidden="1" outlineLevel="1">
      <c r="A341" s="242" t="s">
        <v>614</v>
      </c>
      <c r="B341" s="350">
        <v>28629784</v>
      </c>
      <c r="C341" s="351">
        <v>0</v>
      </c>
      <c r="D341" s="351">
        <v>0</v>
      </c>
      <c r="E341" s="351">
        <v>0</v>
      </c>
      <c r="F341" s="351">
        <v>0</v>
      </c>
      <c r="G341" s="347">
        <f t="shared" si="7"/>
        <v>28629784</v>
      </c>
      <c r="H341" s="352" t="s">
        <v>615</v>
      </c>
    </row>
    <row r="342" spans="1:8" hidden="1" outlineLevel="1">
      <c r="A342" s="242" t="s">
        <v>616</v>
      </c>
      <c r="B342" s="350">
        <v>118614136</v>
      </c>
      <c r="C342" s="351">
        <v>0</v>
      </c>
      <c r="D342" s="351">
        <v>0</v>
      </c>
      <c r="E342" s="351">
        <v>0</v>
      </c>
      <c r="F342" s="351">
        <v>0</v>
      </c>
      <c r="G342" s="347">
        <f t="shared" si="7"/>
        <v>118614136</v>
      </c>
      <c r="H342" s="352" t="s">
        <v>617</v>
      </c>
    </row>
    <row r="343" spans="1:8" ht="25.5" hidden="1" outlineLevel="1">
      <c r="A343" s="242" t="s">
        <v>1716</v>
      </c>
      <c r="B343" s="350">
        <v>9633627</v>
      </c>
      <c r="C343" s="351">
        <v>0</v>
      </c>
      <c r="D343" s="351">
        <v>0</v>
      </c>
      <c r="E343" s="351">
        <v>0</v>
      </c>
      <c r="F343" s="351">
        <v>0</v>
      </c>
      <c r="G343" s="347">
        <f t="shared" si="7"/>
        <v>9633627</v>
      </c>
      <c r="H343" s="352" t="s">
        <v>1717</v>
      </c>
    </row>
    <row r="344" spans="1:8" hidden="1" outlineLevel="1">
      <c r="A344" s="242" t="s">
        <v>618</v>
      </c>
      <c r="B344" s="350">
        <v>1284058451</v>
      </c>
      <c r="C344" s="351">
        <v>0</v>
      </c>
      <c r="D344" s="351">
        <v>0</v>
      </c>
      <c r="E344" s="351">
        <v>0</v>
      </c>
      <c r="F344" s="351">
        <v>5605146</v>
      </c>
      <c r="G344" s="347">
        <f t="shared" si="7"/>
        <v>1289663597</v>
      </c>
      <c r="H344" s="352" t="s">
        <v>619</v>
      </c>
    </row>
    <row r="345" spans="1:8" hidden="1" outlineLevel="1">
      <c r="A345" s="242" t="s">
        <v>620</v>
      </c>
      <c r="B345" s="350">
        <v>67457727</v>
      </c>
      <c r="C345" s="351">
        <v>0</v>
      </c>
      <c r="D345" s="351">
        <v>0</v>
      </c>
      <c r="E345" s="351">
        <v>0</v>
      </c>
      <c r="F345" s="351">
        <v>0</v>
      </c>
      <c r="G345" s="347">
        <f t="shared" si="7"/>
        <v>67457727</v>
      </c>
      <c r="H345" s="352" t="s">
        <v>621</v>
      </c>
    </row>
    <row r="346" spans="1:8" hidden="1" outlineLevel="1">
      <c r="A346" s="242" t="s">
        <v>622</v>
      </c>
      <c r="B346" s="350">
        <v>83045006</v>
      </c>
      <c r="C346" s="351">
        <v>0</v>
      </c>
      <c r="D346" s="351">
        <v>0</v>
      </c>
      <c r="E346" s="351">
        <v>0</v>
      </c>
      <c r="F346" s="351">
        <v>0</v>
      </c>
      <c r="G346" s="347">
        <f t="shared" si="7"/>
        <v>83045006</v>
      </c>
      <c r="H346" s="352" t="s">
        <v>623</v>
      </c>
    </row>
    <row r="347" spans="1:8" hidden="1" outlineLevel="1">
      <c r="A347" s="242" t="s">
        <v>1718</v>
      </c>
      <c r="B347" s="350">
        <v>29444871</v>
      </c>
      <c r="C347" s="351">
        <v>0</v>
      </c>
      <c r="D347" s="351">
        <v>0</v>
      </c>
      <c r="E347" s="351">
        <v>0</v>
      </c>
      <c r="F347" s="351">
        <v>0</v>
      </c>
      <c r="G347" s="347">
        <f t="shared" si="7"/>
        <v>29444871</v>
      </c>
      <c r="H347" s="352" t="s">
        <v>1719</v>
      </c>
    </row>
    <row r="348" spans="1:8" hidden="1" outlineLevel="1">
      <c r="A348" s="242" t="s">
        <v>624</v>
      </c>
      <c r="B348" s="350">
        <v>376311498</v>
      </c>
      <c r="C348" s="351">
        <v>0</v>
      </c>
      <c r="D348" s="351">
        <v>0</v>
      </c>
      <c r="E348" s="351">
        <v>0</v>
      </c>
      <c r="F348" s="351">
        <v>0</v>
      </c>
      <c r="G348" s="347">
        <f t="shared" si="7"/>
        <v>376311498</v>
      </c>
      <c r="H348" s="352" t="s">
        <v>625</v>
      </c>
    </row>
    <row r="349" spans="1:8" ht="25.5" hidden="1" outlineLevel="1">
      <c r="A349" s="242" t="s">
        <v>626</v>
      </c>
      <c r="B349" s="350">
        <v>98014372</v>
      </c>
      <c r="C349" s="351">
        <v>0</v>
      </c>
      <c r="D349" s="351">
        <v>0</v>
      </c>
      <c r="E349" s="351">
        <v>0</v>
      </c>
      <c r="F349" s="351">
        <v>0</v>
      </c>
      <c r="G349" s="347">
        <f t="shared" si="7"/>
        <v>98014372</v>
      </c>
      <c r="H349" s="352" t="s">
        <v>627</v>
      </c>
    </row>
    <row r="350" spans="1:8" hidden="1" outlineLevel="1">
      <c r="A350" s="242" t="s">
        <v>1720</v>
      </c>
      <c r="B350" s="350">
        <v>1632868440</v>
      </c>
      <c r="C350" s="351">
        <v>0</v>
      </c>
      <c r="D350" s="351">
        <v>0</v>
      </c>
      <c r="E350" s="351">
        <v>0</v>
      </c>
      <c r="F350" s="351">
        <v>0</v>
      </c>
      <c r="G350" s="347">
        <f t="shared" si="7"/>
        <v>1632868440</v>
      </c>
      <c r="H350" s="352" t="s">
        <v>1721</v>
      </c>
    </row>
    <row r="351" spans="1:8" ht="25.5" hidden="1" outlineLevel="1">
      <c r="A351" s="242" t="s">
        <v>628</v>
      </c>
      <c r="B351" s="350">
        <v>47481730</v>
      </c>
      <c r="C351" s="351">
        <v>0</v>
      </c>
      <c r="D351" s="351">
        <v>0</v>
      </c>
      <c r="E351" s="351">
        <v>0</v>
      </c>
      <c r="F351" s="351">
        <v>0</v>
      </c>
      <c r="G351" s="347">
        <f t="shared" si="7"/>
        <v>47481730</v>
      </c>
      <c r="H351" s="352" t="s">
        <v>629</v>
      </c>
    </row>
    <row r="352" spans="1:8" ht="25.5" hidden="1" outlineLevel="1">
      <c r="A352" s="242" t="s">
        <v>630</v>
      </c>
      <c r="B352" s="350">
        <v>188005588</v>
      </c>
      <c r="C352" s="351">
        <v>0</v>
      </c>
      <c r="D352" s="351">
        <v>0</v>
      </c>
      <c r="E352" s="351">
        <v>0</v>
      </c>
      <c r="F352" s="351">
        <v>0</v>
      </c>
      <c r="G352" s="347">
        <f t="shared" si="7"/>
        <v>188005588</v>
      </c>
      <c r="H352" s="352" t="s">
        <v>631</v>
      </c>
    </row>
    <row r="353" spans="1:8" hidden="1" outlineLevel="1">
      <c r="A353" s="242" t="s">
        <v>632</v>
      </c>
      <c r="B353" s="350">
        <v>1245393785</v>
      </c>
      <c r="C353" s="351">
        <v>0</v>
      </c>
      <c r="D353" s="351">
        <v>0</v>
      </c>
      <c r="E353" s="351">
        <v>0</v>
      </c>
      <c r="F353" s="351">
        <v>0</v>
      </c>
      <c r="G353" s="347">
        <f t="shared" si="7"/>
        <v>1245393785</v>
      </c>
      <c r="H353" s="352" t="s">
        <v>633</v>
      </c>
    </row>
    <row r="354" spans="1:8" hidden="1" outlineLevel="1">
      <c r="A354" s="242" t="s">
        <v>634</v>
      </c>
      <c r="B354" s="350">
        <v>3326899438</v>
      </c>
      <c r="C354" s="351">
        <v>0</v>
      </c>
      <c r="D354" s="351">
        <v>0</v>
      </c>
      <c r="E354" s="351">
        <v>0</v>
      </c>
      <c r="F354" s="351">
        <v>0</v>
      </c>
      <c r="G354" s="347">
        <f t="shared" si="7"/>
        <v>3326899438</v>
      </c>
      <c r="H354" s="352" t="s">
        <v>635</v>
      </c>
    </row>
    <row r="355" spans="1:8" hidden="1" outlineLevel="1">
      <c r="A355" s="242" t="s">
        <v>1722</v>
      </c>
      <c r="B355" s="350">
        <v>4366863</v>
      </c>
      <c r="C355" s="351">
        <v>0</v>
      </c>
      <c r="D355" s="351">
        <v>0</v>
      </c>
      <c r="E355" s="351">
        <v>0</v>
      </c>
      <c r="F355" s="351">
        <v>0</v>
      </c>
      <c r="G355" s="347">
        <f t="shared" si="7"/>
        <v>4366863</v>
      </c>
      <c r="H355" s="352" t="s">
        <v>1723</v>
      </c>
    </row>
    <row r="356" spans="1:8" ht="25.5" hidden="1" outlineLevel="1">
      <c r="A356" s="242" t="s">
        <v>636</v>
      </c>
      <c r="B356" s="350">
        <v>126031784</v>
      </c>
      <c r="C356" s="351">
        <v>0</v>
      </c>
      <c r="D356" s="351">
        <v>0</v>
      </c>
      <c r="E356" s="351">
        <v>0</v>
      </c>
      <c r="F356" s="351">
        <v>0</v>
      </c>
      <c r="G356" s="347">
        <f t="shared" si="7"/>
        <v>126031784</v>
      </c>
      <c r="H356" s="352" t="s">
        <v>637</v>
      </c>
    </row>
    <row r="357" spans="1:8" hidden="1" outlineLevel="1">
      <c r="A357" s="242" t="s">
        <v>638</v>
      </c>
      <c r="B357" s="350">
        <v>1121040883</v>
      </c>
      <c r="C357" s="351">
        <v>0</v>
      </c>
      <c r="D357" s="351">
        <v>0</v>
      </c>
      <c r="E357" s="351">
        <v>0</v>
      </c>
      <c r="F357" s="351">
        <v>0</v>
      </c>
      <c r="G357" s="347">
        <f t="shared" si="7"/>
        <v>1121040883</v>
      </c>
      <c r="H357" s="352" t="s">
        <v>639</v>
      </c>
    </row>
    <row r="358" spans="1:8" hidden="1" outlineLevel="1">
      <c r="A358" s="242" t="s">
        <v>640</v>
      </c>
      <c r="B358" s="350">
        <v>261631985</v>
      </c>
      <c r="C358" s="351">
        <v>0</v>
      </c>
      <c r="D358" s="351">
        <v>0</v>
      </c>
      <c r="E358" s="351">
        <v>0</v>
      </c>
      <c r="F358" s="351">
        <v>0</v>
      </c>
      <c r="G358" s="347">
        <f t="shared" si="7"/>
        <v>261631985</v>
      </c>
      <c r="H358" s="352" t="s">
        <v>641</v>
      </c>
    </row>
    <row r="359" spans="1:8" ht="17.25" hidden="1" customHeight="1" outlineLevel="1">
      <c r="A359" s="242" t="s">
        <v>642</v>
      </c>
      <c r="B359" s="350">
        <v>112688378</v>
      </c>
      <c r="C359" s="351">
        <v>0</v>
      </c>
      <c r="D359" s="351">
        <v>0</v>
      </c>
      <c r="E359" s="351">
        <v>0</v>
      </c>
      <c r="F359" s="351">
        <v>0</v>
      </c>
      <c r="G359" s="347">
        <f t="shared" si="7"/>
        <v>112688378</v>
      </c>
      <c r="H359" s="352" t="s">
        <v>643</v>
      </c>
    </row>
    <row r="360" spans="1:8" ht="25.5" hidden="1" outlineLevel="1">
      <c r="A360" s="242" t="s">
        <v>644</v>
      </c>
      <c r="B360" s="350">
        <v>51883402</v>
      </c>
      <c r="C360" s="351">
        <v>0</v>
      </c>
      <c r="D360" s="351">
        <v>0</v>
      </c>
      <c r="E360" s="351">
        <v>0</v>
      </c>
      <c r="F360" s="351">
        <v>0</v>
      </c>
      <c r="G360" s="347">
        <f t="shared" si="7"/>
        <v>51883402</v>
      </c>
      <c r="H360" s="352" t="s">
        <v>645</v>
      </c>
    </row>
    <row r="361" spans="1:8" hidden="1" outlineLevel="1">
      <c r="A361" s="242" t="s">
        <v>646</v>
      </c>
      <c r="B361" s="350">
        <v>60635071</v>
      </c>
      <c r="C361" s="351">
        <v>0</v>
      </c>
      <c r="D361" s="351">
        <v>0</v>
      </c>
      <c r="E361" s="351">
        <v>0</v>
      </c>
      <c r="F361" s="351">
        <v>0</v>
      </c>
      <c r="G361" s="347">
        <f t="shared" si="7"/>
        <v>60635071</v>
      </c>
      <c r="H361" s="352" t="s">
        <v>647</v>
      </c>
    </row>
    <row r="362" spans="1:8" hidden="1" outlineLevel="1">
      <c r="A362" s="242" t="s">
        <v>648</v>
      </c>
      <c r="B362" s="350">
        <v>120537864</v>
      </c>
      <c r="C362" s="351">
        <v>0</v>
      </c>
      <c r="D362" s="351">
        <v>0</v>
      </c>
      <c r="E362" s="351">
        <v>0</v>
      </c>
      <c r="F362" s="351">
        <v>0</v>
      </c>
      <c r="G362" s="347">
        <f t="shared" si="7"/>
        <v>120537864</v>
      </c>
      <c r="H362" s="352" t="s">
        <v>649</v>
      </c>
    </row>
    <row r="363" spans="1:8" ht="25.5" hidden="1" outlineLevel="1">
      <c r="A363" s="242" t="s">
        <v>650</v>
      </c>
      <c r="B363" s="350">
        <v>1468677049</v>
      </c>
      <c r="C363" s="351">
        <v>0</v>
      </c>
      <c r="D363" s="351">
        <v>0</v>
      </c>
      <c r="E363" s="351">
        <v>0</v>
      </c>
      <c r="F363" s="351">
        <v>0</v>
      </c>
      <c r="G363" s="347">
        <f t="shared" si="7"/>
        <v>1468677049</v>
      </c>
      <c r="H363" s="352" t="s">
        <v>651</v>
      </c>
    </row>
    <row r="364" spans="1:8" hidden="1" outlineLevel="1">
      <c r="A364" s="242" t="s">
        <v>277</v>
      </c>
      <c r="B364" s="350">
        <v>30155108</v>
      </c>
      <c r="C364" s="351">
        <v>0</v>
      </c>
      <c r="D364" s="351">
        <v>0</v>
      </c>
      <c r="E364" s="351">
        <v>0</v>
      </c>
      <c r="F364" s="351">
        <v>0</v>
      </c>
      <c r="G364" s="347">
        <f t="shared" si="7"/>
        <v>30155108</v>
      </c>
      <c r="H364" s="352" t="s">
        <v>278</v>
      </c>
    </row>
    <row r="365" spans="1:8" hidden="1" outlineLevel="1">
      <c r="A365" s="242" t="s">
        <v>652</v>
      </c>
      <c r="B365" s="350">
        <v>1118635929</v>
      </c>
      <c r="C365" s="351">
        <v>0</v>
      </c>
      <c r="D365" s="351">
        <v>0</v>
      </c>
      <c r="E365" s="351">
        <v>0</v>
      </c>
      <c r="F365" s="351">
        <v>0</v>
      </c>
      <c r="G365" s="347">
        <f t="shared" si="7"/>
        <v>1118635929</v>
      </c>
      <c r="H365" s="352" t="s">
        <v>653</v>
      </c>
    </row>
    <row r="366" spans="1:8" hidden="1" outlineLevel="1">
      <c r="A366" s="242" t="s">
        <v>654</v>
      </c>
      <c r="B366" s="350">
        <v>1851254227</v>
      </c>
      <c r="C366" s="351">
        <v>0</v>
      </c>
      <c r="D366" s="351">
        <v>0</v>
      </c>
      <c r="E366" s="351">
        <v>0</v>
      </c>
      <c r="F366" s="351">
        <v>43139091</v>
      </c>
      <c r="G366" s="347">
        <f t="shared" si="7"/>
        <v>1894393318</v>
      </c>
      <c r="H366" s="352" t="s">
        <v>655</v>
      </c>
    </row>
    <row r="367" spans="1:8" hidden="1" outlineLevel="1">
      <c r="A367" s="242" t="s">
        <v>281</v>
      </c>
      <c r="B367" s="350">
        <v>9440691</v>
      </c>
      <c r="C367" s="351">
        <v>0</v>
      </c>
      <c r="D367" s="351">
        <v>0</v>
      </c>
      <c r="E367" s="351">
        <v>0</v>
      </c>
      <c r="F367" s="351">
        <v>0</v>
      </c>
      <c r="G367" s="347">
        <f t="shared" ref="G367:G408" si="8">SUM(B367:F367)</f>
        <v>9440691</v>
      </c>
      <c r="H367" s="352" t="s">
        <v>282</v>
      </c>
    </row>
    <row r="368" spans="1:8" ht="25.5" hidden="1" outlineLevel="1">
      <c r="A368" s="242" t="s">
        <v>656</v>
      </c>
      <c r="B368" s="350">
        <v>125245160</v>
      </c>
      <c r="C368" s="351">
        <v>0</v>
      </c>
      <c r="D368" s="351">
        <v>0</v>
      </c>
      <c r="E368" s="351">
        <v>0</v>
      </c>
      <c r="F368" s="351">
        <v>0</v>
      </c>
      <c r="G368" s="347">
        <f t="shared" si="8"/>
        <v>125245160</v>
      </c>
      <c r="H368" s="352" t="s">
        <v>657</v>
      </c>
    </row>
    <row r="369" spans="1:8" hidden="1" outlineLevel="1">
      <c r="A369" s="242" t="s">
        <v>658</v>
      </c>
      <c r="B369" s="350">
        <v>213712907</v>
      </c>
      <c r="C369" s="351">
        <v>0</v>
      </c>
      <c r="D369" s="351">
        <v>0</v>
      </c>
      <c r="E369" s="351">
        <v>0</v>
      </c>
      <c r="F369" s="351">
        <v>0</v>
      </c>
      <c r="G369" s="347">
        <f t="shared" si="8"/>
        <v>213712907</v>
      </c>
      <c r="H369" s="352" t="s">
        <v>659</v>
      </c>
    </row>
    <row r="370" spans="1:8" hidden="1" outlineLevel="1">
      <c r="A370" s="242" t="s">
        <v>660</v>
      </c>
      <c r="B370" s="350">
        <v>66732945</v>
      </c>
      <c r="C370" s="351">
        <v>0</v>
      </c>
      <c r="D370" s="351">
        <v>0</v>
      </c>
      <c r="E370" s="351">
        <v>0</v>
      </c>
      <c r="F370" s="351">
        <v>0</v>
      </c>
      <c r="G370" s="347">
        <f t="shared" si="8"/>
        <v>66732945</v>
      </c>
      <c r="H370" s="352" t="s">
        <v>661</v>
      </c>
    </row>
    <row r="371" spans="1:8" ht="25.5" hidden="1" outlineLevel="1">
      <c r="A371" s="242" t="s">
        <v>662</v>
      </c>
      <c r="B371" s="350">
        <v>454861842</v>
      </c>
      <c r="C371" s="351">
        <v>0</v>
      </c>
      <c r="D371" s="351">
        <v>0</v>
      </c>
      <c r="E371" s="351">
        <v>0</v>
      </c>
      <c r="F371" s="351">
        <v>0</v>
      </c>
      <c r="G371" s="347">
        <f t="shared" si="8"/>
        <v>454861842</v>
      </c>
      <c r="H371" s="352" t="s">
        <v>663</v>
      </c>
    </row>
    <row r="372" spans="1:8" hidden="1" outlineLevel="1">
      <c r="A372" s="242" t="s">
        <v>664</v>
      </c>
      <c r="B372" s="350">
        <v>150707007</v>
      </c>
      <c r="C372" s="351">
        <v>0</v>
      </c>
      <c r="D372" s="351">
        <v>0</v>
      </c>
      <c r="E372" s="351">
        <v>0</v>
      </c>
      <c r="F372" s="351">
        <v>0</v>
      </c>
      <c r="G372" s="347">
        <f t="shared" si="8"/>
        <v>150707007</v>
      </c>
      <c r="H372" s="352" t="s">
        <v>665</v>
      </c>
    </row>
    <row r="373" spans="1:8" hidden="1" outlineLevel="1">
      <c r="A373" s="242" t="s">
        <v>1578</v>
      </c>
      <c r="B373" s="350">
        <v>2728735</v>
      </c>
      <c r="C373" s="351">
        <v>0</v>
      </c>
      <c r="D373" s="351">
        <v>0</v>
      </c>
      <c r="E373" s="351">
        <v>0</v>
      </c>
      <c r="F373" s="351">
        <v>0</v>
      </c>
      <c r="G373" s="347">
        <f t="shared" si="8"/>
        <v>2728735</v>
      </c>
      <c r="H373" s="352" t="s">
        <v>1579</v>
      </c>
    </row>
    <row r="374" spans="1:8" hidden="1" outlineLevel="1">
      <c r="A374" s="242" t="s">
        <v>666</v>
      </c>
      <c r="B374" s="350">
        <v>93717465</v>
      </c>
      <c r="C374" s="351">
        <v>0</v>
      </c>
      <c r="D374" s="351">
        <v>0</v>
      </c>
      <c r="E374" s="351">
        <v>0</v>
      </c>
      <c r="F374" s="351">
        <v>0</v>
      </c>
      <c r="G374" s="347">
        <f t="shared" si="8"/>
        <v>93717465</v>
      </c>
      <c r="H374" s="352" t="s">
        <v>667</v>
      </c>
    </row>
    <row r="375" spans="1:8" hidden="1" outlineLevel="1">
      <c r="A375" s="242" t="s">
        <v>668</v>
      </c>
      <c r="B375" s="350">
        <v>147808646</v>
      </c>
      <c r="C375" s="351">
        <v>0</v>
      </c>
      <c r="D375" s="351">
        <v>0</v>
      </c>
      <c r="E375" s="351">
        <v>0</v>
      </c>
      <c r="F375" s="351">
        <v>0</v>
      </c>
      <c r="G375" s="347">
        <f t="shared" si="8"/>
        <v>147808646</v>
      </c>
      <c r="H375" s="352" t="s">
        <v>669</v>
      </c>
    </row>
    <row r="376" spans="1:8" hidden="1" outlineLevel="1">
      <c r="A376" s="242" t="s">
        <v>670</v>
      </c>
      <c r="B376" s="350">
        <v>161961425</v>
      </c>
      <c r="C376" s="351">
        <v>0</v>
      </c>
      <c r="D376" s="351">
        <v>0</v>
      </c>
      <c r="E376" s="351">
        <v>0</v>
      </c>
      <c r="F376" s="351">
        <v>0</v>
      </c>
      <c r="G376" s="347">
        <f t="shared" si="8"/>
        <v>161961425</v>
      </c>
      <c r="H376" s="352" t="s">
        <v>671</v>
      </c>
    </row>
    <row r="377" spans="1:8" hidden="1" outlineLevel="1">
      <c r="A377" s="242" t="s">
        <v>672</v>
      </c>
      <c r="B377" s="350">
        <v>36779856</v>
      </c>
      <c r="C377" s="351">
        <v>0</v>
      </c>
      <c r="D377" s="351">
        <v>0</v>
      </c>
      <c r="E377" s="351">
        <v>0</v>
      </c>
      <c r="F377" s="351">
        <v>0</v>
      </c>
      <c r="G377" s="347">
        <f t="shared" si="8"/>
        <v>36779856</v>
      </c>
      <c r="H377" s="352" t="s">
        <v>673</v>
      </c>
    </row>
    <row r="378" spans="1:8" hidden="1" outlineLevel="1">
      <c r="A378" s="242" t="s">
        <v>1724</v>
      </c>
      <c r="B378" s="350">
        <v>17364838</v>
      </c>
      <c r="C378" s="351">
        <v>0</v>
      </c>
      <c r="D378" s="351">
        <v>0</v>
      </c>
      <c r="E378" s="351">
        <v>0</v>
      </c>
      <c r="F378" s="351">
        <v>0</v>
      </c>
      <c r="G378" s="347">
        <f t="shared" si="8"/>
        <v>17364838</v>
      </c>
      <c r="H378" s="352" t="s">
        <v>1725</v>
      </c>
    </row>
    <row r="379" spans="1:8" ht="25.5" hidden="1" outlineLevel="1">
      <c r="A379" s="242" t="s">
        <v>1635</v>
      </c>
      <c r="B379" s="350">
        <v>22778563</v>
      </c>
      <c r="C379" s="351">
        <v>0</v>
      </c>
      <c r="D379" s="351">
        <v>0</v>
      </c>
      <c r="E379" s="351">
        <v>0</v>
      </c>
      <c r="F379" s="351">
        <v>0</v>
      </c>
      <c r="G379" s="347">
        <f t="shared" si="8"/>
        <v>22778563</v>
      </c>
      <c r="H379" s="352" t="s">
        <v>1636</v>
      </c>
    </row>
    <row r="380" spans="1:8" ht="25.5" hidden="1" outlineLevel="1">
      <c r="A380" s="242" t="s">
        <v>674</v>
      </c>
      <c r="B380" s="350">
        <v>31134249</v>
      </c>
      <c r="C380" s="351">
        <v>0</v>
      </c>
      <c r="D380" s="351">
        <v>0</v>
      </c>
      <c r="E380" s="351">
        <v>0</v>
      </c>
      <c r="F380" s="351">
        <v>0</v>
      </c>
      <c r="G380" s="347">
        <f t="shared" si="8"/>
        <v>31134249</v>
      </c>
      <c r="H380" s="352" t="s">
        <v>675</v>
      </c>
    </row>
    <row r="381" spans="1:8" hidden="1" outlineLevel="1">
      <c r="A381" s="242" t="s">
        <v>1726</v>
      </c>
      <c r="B381" s="350">
        <v>34813714</v>
      </c>
      <c r="C381" s="351">
        <v>0</v>
      </c>
      <c r="D381" s="351">
        <v>0</v>
      </c>
      <c r="E381" s="351">
        <v>0</v>
      </c>
      <c r="F381" s="351">
        <v>0</v>
      </c>
      <c r="G381" s="347">
        <f t="shared" si="8"/>
        <v>34813714</v>
      </c>
      <c r="H381" s="352" t="s">
        <v>1727</v>
      </c>
    </row>
    <row r="382" spans="1:8" hidden="1" outlineLevel="1">
      <c r="A382" s="242" t="s">
        <v>676</v>
      </c>
      <c r="B382" s="350">
        <v>300377031</v>
      </c>
      <c r="C382" s="351">
        <v>0</v>
      </c>
      <c r="D382" s="351">
        <v>0</v>
      </c>
      <c r="E382" s="351">
        <v>0</v>
      </c>
      <c r="F382" s="351">
        <v>0</v>
      </c>
      <c r="G382" s="347">
        <f t="shared" si="8"/>
        <v>300377031</v>
      </c>
      <c r="H382" s="352" t="s">
        <v>677</v>
      </c>
    </row>
    <row r="383" spans="1:8" hidden="1" outlineLevel="1">
      <c r="A383" s="242" t="s">
        <v>678</v>
      </c>
      <c r="B383" s="350">
        <v>140839810</v>
      </c>
      <c r="C383" s="351">
        <v>0</v>
      </c>
      <c r="D383" s="351">
        <v>0</v>
      </c>
      <c r="E383" s="351">
        <v>0</v>
      </c>
      <c r="F383" s="351">
        <v>0</v>
      </c>
      <c r="G383" s="347">
        <f t="shared" si="8"/>
        <v>140839810</v>
      </c>
      <c r="H383" s="352" t="s">
        <v>679</v>
      </c>
    </row>
    <row r="384" spans="1:8" hidden="1" outlineLevel="1">
      <c r="A384" s="242" t="s">
        <v>680</v>
      </c>
      <c r="B384" s="350">
        <v>830246884</v>
      </c>
      <c r="C384" s="351">
        <v>0</v>
      </c>
      <c r="D384" s="351">
        <v>0</v>
      </c>
      <c r="E384" s="351">
        <v>5513144</v>
      </c>
      <c r="F384" s="351">
        <v>0</v>
      </c>
      <c r="G384" s="347">
        <f t="shared" si="8"/>
        <v>835760028</v>
      </c>
      <c r="H384" s="352" t="s">
        <v>681</v>
      </c>
    </row>
    <row r="385" spans="1:8" hidden="1" outlineLevel="1">
      <c r="A385" s="242" t="s">
        <v>682</v>
      </c>
      <c r="B385" s="350">
        <v>202201501</v>
      </c>
      <c r="C385" s="351">
        <v>0</v>
      </c>
      <c r="D385" s="351">
        <v>0</v>
      </c>
      <c r="E385" s="351">
        <v>0</v>
      </c>
      <c r="F385" s="351">
        <v>0</v>
      </c>
      <c r="G385" s="347">
        <f t="shared" si="8"/>
        <v>202201501</v>
      </c>
      <c r="H385" s="352" t="s">
        <v>683</v>
      </c>
    </row>
    <row r="386" spans="1:8" ht="25.5" hidden="1" outlineLevel="1">
      <c r="A386" s="242" t="s">
        <v>684</v>
      </c>
      <c r="B386" s="350">
        <v>34298540</v>
      </c>
      <c r="C386" s="351">
        <v>0</v>
      </c>
      <c r="D386" s="351">
        <v>0</v>
      </c>
      <c r="E386" s="351">
        <v>0</v>
      </c>
      <c r="F386" s="351">
        <v>0</v>
      </c>
      <c r="G386" s="347">
        <f t="shared" si="8"/>
        <v>34298540</v>
      </c>
      <c r="H386" s="352" t="s">
        <v>685</v>
      </c>
    </row>
    <row r="387" spans="1:8" ht="25.5" hidden="1" outlineLevel="1">
      <c r="A387" s="242" t="s">
        <v>686</v>
      </c>
      <c r="B387" s="350">
        <v>74156631</v>
      </c>
      <c r="C387" s="351">
        <v>0</v>
      </c>
      <c r="D387" s="351">
        <v>0</v>
      </c>
      <c r="E387" s="351">
        <v>0</v>
      </c>
      <c r="F387" s="351">
        <v>0</v>
      </c>
      <c r="G387" s="347">
        <f t="shared" si="8"/>
        <v>74156631</v>
      </c>
      <c r="H387" s="352" t="s">
        <v>687</v>
      </c>
    </row>
    <row r="388" spans="1:8" hidden="1" outlineLevel="1">
      <c r="A388" s="242" t="s">
        <v>688</v>
      </c>
      <c r="B388" s="350">
        <v>168907577</v>
      </c>
      <c r="C388" s="351">
        <v>0</v>
      </c>
      <c r="D388" s="351">
        <v>0</v>
      </c>
      <c r="E388" s="351">
        <v>0</v>
      </c>
      <c r="F388" s="351">
        <v>0</v>
      </c>
      <c r="G388" s="347">
        <f t="shared" si="8"/>
        <v>168907577</v>
      </c>
      <c r="H388" s="352" t="s">
        <v>689</v>
      </c>
    </row>
    <row r="389" spans="1:8" ht="25.5" hidden="1" outlineLevel="1">
      <c r="A389" s="242" t="s">
        <v>690</v>
      </c>
      <c r="B389" s="350">
        <v>10213677</v>
      </c>
      <c r="C389" s="351">
        <v>0</v>
      </c>
      <c r="D389" s="351">
        <v>0</v>
      </c>
      <c r="E389" s="351">
        <v>0</v>
      </c>
      <c r="F389" s="351">
        <v>0</v>
      </c>
      <c r="G389" s="347">
        <f t="shared" si="8"/>
        <v>10213677</v>
      </c>
      <c r="H389" s="352" t="s">
        <v>691</v>
      </c>
    </row>
    <row r="390" spans="1:8" hidden="1" outlineLevel="1">
      <c r="A390" s="242" t="s">
        <v>1728</v>
      </c>
      <c r="B390" s="350">
        <v>20297580</v>
      </c>
      <c r="C390" s="351">
        <v>0</v>
      </c>
      <c r="D390" s="351">
        <v>706687025</v>
      </c>
      <c r="E390" s="351">
        <v>0</v>
      </c>
      <c r="F390" s="351">
        <v>0</v>
      </c>
      <c r="G390" s="347">
        <f t="shared" si="8"/>
        <v>726984605</v>
      </c>
      <c r="H390" s="352" t="s">
        <v>1729</v>
      </c>
    </row>
    <row r="391" spans="1:8" ht="25.5" hidden="1" outlineLevel="1">
      <c r="A391" s="242" t="s">
        <v>692</v>
      </c>
      <c r="B391" s="350">
        <v>27377239</v>
      </c>
      <c r="C391" s="351">
        <v>0</v>
      </c>
      <c r="D391" s="351">
        <v>0</v>
      </c>
      <c r="E391" s="351">
        <v>0</v>
      </c>
      <c r="F391" s="351">
        <v>0</v>
      </c>
      <c r="G391" s="347">
        <f t="shared" si="8"/>
        <v>27377239</v>
      </c>
      <c r="H391" s="352" t="s">
        <v>693</v>
      </c>
    </row>
    <row r="392" spans="1:8" hidden="1" outlineLevel="1">
      <c r="A392" s="242" t="s">
        <v>694</v>
      </c>
      <c r="B392" s="350">
        <v>65726025</v>
      </c>
      <c r="C392" s="351">
        <v>0</v>
      </c>
      <c r="D392" s="351">
        <v>0</v>
      </c>
      <c r="E392" s="351">
        <v>0</v>
      </c>
      <c r="F392" s="351">
        <v>0</v>
      </c>
      <c r="G392" s="347">
        <f t="shared" si="8"/>
        <v>65726025</v>
      </c>
      <c r="H392" s="352" t="s">
        <v>695</v>
      </c>
    </row>
    <row r="393" spans="1:8" ht="25.5" hidden="1" outlineLevel="1">
      <c r="A393" s="242" t="s">
        <v>696</v>
      </c>
      <c r="B393" s="350">
        <v>31676687</v>
      </c>
      <c r="C393" s="351">
        <v>0</v>
      </c>
      <c r="D393" s="351">
        <v>0</v>
      </c>
      <c r="E393" s="351">
        <v>0</v>
      </c>
      <c r="F393" s="351">
        <v>0</v>
      </c>
      <c r="G393" s="347">
        <f t="shared" si="8"/>
        <v>31676687</v>
      </c>
      <c r="H393" s="352" t="s">
        <v>697</v>
      </c>
    </row>
    <row r="394" spans="1:8" ht="25.5" hidden="1" outlineLevel="1">
      <c r="A394" s="242" t="s">
        <v>698</v>
      </c>
      <c r="B394" s="350">
        <v>39497966</v>
      </c>
      <c r="C394" s="351">
        <v>0</v>
      </c>
      <c r="D394" s="351">
        <v>0</v>
      </c>
      <c r="E394" s="351">
        <v>0</v>
      </c>
      <c r="F394" s="351">
        <v>0</v>
      </c>
      <c r="G394" s="347">
        <f t="shared" si="8"/>
        <v>39497966</v>
      </c>
      <c r="H394" s="352" t="s">
        <v>699</v>
      </c>
    </row>
    <row r="395" spans="1:8" hidden="1" outlineLevel="1">
      <c r="A395" s="242" t="s">
        <v>1730</v>
      </c>
      <c r="B395" s="350">
        <v>1014419296</v>
      </c>
      <c r="C395" s="351">
        <v>0</v>
      </c>
      <c r="D395" s="351">
        <v>0</v>
      </c>
      <c r="E395" s="351">
        <v>0</v>
      </c>
      <c r="F395" s="351">
        <v>0</v>
      </c>
      <c r="G395" s="347">
        <f t="shared" si="8"/>
        <v>1014419296</v>
      </c>
      <c r="H395" s="352" t="s">
        <v>1731</v>
      </c>
    </row>
    <row r="396" spans="1:8" hidden="1" outlineLevel="1">
      <c r="A396" s="242" t="s">
        <v>700</v>
      </c>
      <c r="B396" s="350">
        <v>96415215</v>
      </c>
      <c r="C396" s="351">
        <v>0</v>
      </c>
      <c r="D396" s="351">
        <v>0</v>
      </c>
      <c r="E396" s="351">
        <v>0</v>
      </c>
      <c r="F396" s="351">
        <v>0</v>
      </c>
      <c r="G396" s="347">
        <f t="shared" si="8"/>
        <v>96415215</v>
      </c>
      <c r="H396" s="352" t="s">
        <v>701</v>
      </c>
    </row>
    <row r="397" spans="1:8" hidden="1" outlineLevel="1">
      <c r="A397" s="242" t="s">
        <v>702</v>
      </c>
      <c r="B397" s="350">
        <v>473786347</v>
      </c>
      <c r="C397" s="351">
        <v>0</v>
      </c>
      <c r="D397" s="351">
        <v>0</v>
      </c>
      <c r="E397" s="351">
        <v>0</v>
      </c>
      <c r="F397" s="351">
        <v>0</v>
      </c>
      <c r="G397" s="347">
        <f t="shared" si="8"/>
        <v>473786347</v>
      </c>
      <c r="H397" s="352" t="s">
        <v>703</v>
      </c>
    </row>
    <row r="398" spans="1:8" hidden="1" outlineLevel="1">
      <c r="A398" s="242" t="s">
        <v>704</v>
      </c>
      <c r="B398" s="350">
        <v>37760786</v>
      </c>
      <c r="C398" s="351">
        <v>0</v>
      </c>
      <c r="D398" s="351">
        <v>0</v>
      </c>
      <c r="E398" s="351">
        <v>0</v>
      </c>
      <c r="F398" s="351">
        <v>0</v>
      </c>
      <c r="G398" s="347">
        <f t="shared" si="8"/>
        <v>37760786</v>
      </c>
      <c r="H398" s="352" t="s">
        <v>705</v>
      </c>
    </row>
    <row r="399" spans="1:8" ht="25.5" hidden="1" outlineLevel="1">
      <c r="A399" s="242" t="s">
        <v>706</v>
      </c>
      <c r="B399" s="350">
        <v>3899770</v>
      </c>
      <c r="C399" s="351">
        <v>0</v>
      </c>
      <c r="D399" s="351">
        <v>0</v>
      </c>
      <c r="E399" s="351">
        <v>0</v>
      </c>
      <c r="F399" s="351">
        <v>0</v>
      </c>
      <c r="G399" s="347">
        <f t="shared" si="8"/>
        <v>3899770</v>
      </c>
      <c r="H399" s="352" t="s">
        <v>707</v>
      </c>
    </row>
    <row r="400" spans="1:8" hidden="1" outlineLevel="1">
      <c r="A400" s="242" t="s">
        <v>708</v>
      </c>
      <c r="B400" s="350">
        <v>85181303</v>
      </c>
      <c r="C400" s="351">
        <v>0</v>
      </c>
      <c r="D400" s="351">
        <v>0</v>
      </c>
      <c r="E400" s="351">
        <v>0</v>
      </c>
      <c r="F400" s="351">
        <v>0</v>
      </c>
      <c r="G400" s="347">
        <f t="shared" si="8"/>
        <v>85181303</v>
      </c>
      <c r="H400" s="352" t="s">
        <v>709</v>
      </c>
    </row>
    <row r="401" spans="1:8" ht="25.5" hidden="1" outlineLevel="1">
      <c r="A401" s="242" t="s">
        <v>710</v>
      </c>
      <c r="B401" s="350">
        <v>65268519</v>
      </c>
      <c r="C401" s="351">
        <v>0</v>
      </c>
      <c r="D401" s="351">
        <v>0</v>
      </c>
      <c r="E401" s="351">
        <v>0</v>
      </c>
      <c r="F401" s="351">
        <v>0</v>
      </c>
      <c r="G401" s="347">
        <f t="shared" si="8"/>
        <v>65268519</v>
      </c>
      <c r="H401" s="352" t="s">
        <v>711</v>
      </c>
    </row>
    <row r="402" spans="1:8" hidden="1" outlineLevel="1">
      <c r="A402" s="242" t="s">
        <v>712</v>
      </c>
      <c r="B402" s="350">
        <v>633339040</v>
      </c>
      <c r="C402" s="351">
        <v>0</v>
      </c>
      <c r="D402" s="351">
        <v>0</v>
      </c>
      <c r="E402" s="351">
        <v>225814</v>
      </c>
      <c r="F402" s="351">
        <v>0</v>
      </c>
      <c r="G402" s="347">
        <f t="shared" si="8"/>
        <v>633564854</v>
      </c>
      <c r="H402" s="352" t="s">
        <v>713</v>
      </c>
    </row>
    <row r="403" spans="1:8" hidden="1" outlineLevel="1">
      <c r="A403" s="242" t="s">
        <v>714</v>
      </c>
      <c r="B403" s="350">
        <v>60917158</v>
      </c>
      <c r="C403" s="351">
        <v>0</v>
      </c>
      <c r="D403" s="351">
        <v>0</v>
      </c>
      <c r="E403" s="351">
        <v>0</v>
      </c>
      <c r="F403" s="351">
        <v>0</v>
      </c>
      <c r="G403" s="347">
        <f t="shared" si="8"/>
        <v>60917158</v>
      </c>
      <c r="H403" s="352" t="s">
        <v>715</v>
      </c>
    </row>
    <row r="404" spans="1:8" hidden="1" outlineLevel="1">
      <c r="A404" s="242" t="s">
        <v>716</v>
      </c>
      <c r="B404" s="350">
        <v>121210469</v>
      </c>
      <c r="C404" s="351">
        <v>0</v>
      </c>
      <c r="D404" s="351">
        <v>0</v>
      </c>
      <c r="E404" s="351">
        <v>0</v>
      </c>
      <c r="F404" s="351">
        <v>0</v>
      </c>
      <c r="G404" s="347">
        <f t="shared" si="8"/>
        <v>121210469</v>
      </c>
      <c r="H404" s="352" t="s">
        <v>717</v>
      </c>
    </row>
    <row r="405" spans="1:8" hidden="1" outlineLevel="1">
      <c r="A405" s="242" t="s">
        <v>319</v>
      </c>
      <c r="B405" s="350">
        <v>3498554</v>
      </c>
      <c r="C405" s="351">
        <v>0</v>
      </c>
      <c r="D405" s="351">
        <v>0</v>
      </c>
      <c r="E405" s="351">
        <v>0</v>
      </c>
      <c r="F405" s="351">
        <v>0</v>
      </c>
      <c r="G405" s="347">
        <f t="shared" si="8"/>
        <v>3498554</v>
      </c>
      <c r="H405" s="352" t="s">
        <v>320</v>
      </c>
    </row>
    <row r="406" spans="1:8" ht="25.5" hidden="1" outlineLevel="1">
      <c r="A406" s="242" t="s">
        <v>1732</v>
      </c>
      <c r="B406" s="350">
        <v>11714736</v>
      </c>
      <c r="C406" s="351">
        <v>0</v>
      </c>
      <c r="D406" s="351">
        <v>0</v>
      </c>
      <c r="E406" s="351">
        <v>0</v>
      </c>
      <c r="F406" s="351">
        <v>0</v>
      </c>
      <c r="G406" s="347">
        <f t="shared" si="8"/>
        <v>11714736</v>
      </c>
      <c r="H406" s="352" t="s">
        <v>1733</v>
      </c>
    </row>
    <row r="407" spans="1:8" hidden="1" outlineLevel="1">
      <c r="A407" s="242" t="s">
        <v>718</v>
      </c>
      <c r="B407" s="350">
        <v>145148591</v>
      </c>
      <c r="C407" s="351">
        <v>0</v>
      </c>
      <c r="D407" s="351">
        <v>0</v>
      </c>
      <c r="E407" s="351">
        <v>0</v>
      </c>
      <c r="F407" s="351">
        <v>0</v>
      </c>
      <c r="G407" s="347">
        <f t="shared" si="8"/>
        <v>145148591</v>
      </c>
      <c r="H407" s="352" t="s">
        <v>719</v>
      </c>
    </row>
    <row r="408" spans="1:8" hidden="1" outlineLevel="1">
      <c r="A408" s="242" t="s">
        <v>1734</v>
      </c>
      <c r="B408" s="350">
        <v>5984234</v>
      </c>
      <c r="C408" s="351">
        <v>0</v>
      </c>
      <c r="D408" s="351">
        <v>0</v>
      </c>
      <c r="E408" s="351">
        <v>0</v>
      </c>
      <c r="F408" s="351">
        <v>0</v>
      </c>
      <c r="G408" s="347">
        <f t="shared" si="8"/>
        <v>5984234</v>
      </c>
      <c r="H408" s="352" t="s">
        <v>1735</v>
      </c>
    </row>
    <row r="409" spans="1:8" collapsed="1">
      <c r="A409" s="241" t="s">
        <v>720</v>
      </c>
      <c r="B409" s="345">
        <f>SUM(B410:B790)</f>
        <v>106925867678.74799</v>
      </c>
      <c r="C409" s="346">
        <v>0</v>
      </c>
      <c r="D409" s="346">
        <f>SUM(D410:D790)</f>
        <v>6088957</v>
      </c>
      <c r="E409" s="346">
        <f>SUM(E410:E790)</f>
        <v>970571505</v>
      </c>
      <c r="F409" s="346">
        <f>SUM(F410:F790)</f>
        <v>4428581053</v>
      </c>
      <c r="G409" s="347">
        <f t="shared" ref="G409:G472" si="9">SUM(B409:F409)</f>
        <v>112331109193.74799</v>
      </c>
    </row>
    <row r="410" spans="1:8" hidden="1" outlineLevel="1">
      <c r="A410" s="244" t="s">
        <v>764</v>
      </c>
      <c r="B410" s="350">
        <v>6087122.4100000001</v>
      </c>
      <c r="C410" s="351">
        <v>0</v>
      </c>
      <c r="D410" s="351">
        <v>0</v>
      </c>
      <c r="E410" s="351">
        <v>0</v>
      </c>
      <c r="F410" s="351">
        <v>0</v>
      </c>
      <c r="G410" s="347">
        <f t="shared" si="9"/>
        <v>6087122.4100000001</v>
      </c>
      <c r="H410" s="341" t="s">
        <v>765</v>
      </c>
    </row>
    <row r="411" spans="1:8" hidden="1" outlineLevel="1">
      <c r="A411" s="244" t="s">
        <v>862</v>
      </c>
      <c r="B411" s="350">
        <v>17831144</v>
      </c>
      <c r="C411" s="351">
        <v>0</v>
      </c>
      <c r="D411" s="351">
        <v>0</v>
      </c>
      <c r="E411" s="351">
        <v>0</v>
      </c>
      <c r="F411" s="351">
        <v>0</v>
      </c>
      <c r="G411" s="347">
        <f t="shared" si="9"/>
        <v>17831144</v>
      </c>
      <c r="H411" s="341" t="s">
        <v>863</v>
      </c>
    </row>
    <row r="412" spans="1:8" hidden="1" outlineLevel="1">
      <c r="A412" s="244" t="s">
        <v>844</v>
      </c>
      <c r="B412" s="350">
        <v>31562413</v>
      </c>
      <c r="C412" s="351">
        <v>0</v>
      </c>
      <c r="D412" s="351">
        <v>0</v>
      </c>
      <c r="E412" s="351">
        <v>0</v>
      </c>
      <c r="F412" s="351">
        <v>0</v>
      </c>
      <c r="G412" s="347">
        <f t="shared" si="9"/>
        <v>31562413</v>
      </c>
      <c r="H412" s="341" t="s">
        <v>845</v>
      </c>
    </row>
    <row r="413" spans="1:8" hidden="1" outlineLevel="1">
      <c r="A413" s="244" t="s">
        <v>894</v>
      </c>
      <c r="B413" s="350">
        <v>53840406</v>
      </c>
      <c r="C413" s="351">
        <v>0</v>
      </c>
      <c r="D413" s="351">
        <v>0</v>
      </c>
      <c r="E413" s="351">
        <v>0</v>
      </c>
      <c r="F413" s="351">
        <v>0</v>
      </c>
      <c r="G413" s="347">
        <f t="shared" si="9"/>
        <v>53840406</v>
      </c>
      <c r="H413" s="341" t="s">
        <v>895</v>
      </c>
    </row>
    <row r="414" spans="1:8" hidden="1" outlineLevel="1">
      <c r="A414" s="244" t="s">
        <v>1027</v>
      </c>
      <c r="B414" s="350">
        <v>23766352</v>
      </c>
      <c r="C414" s="351">
        <v>0</v>
      </c>
      <c r="D414" s="351">
        <v>0</v>
      </c>
      <c r="E414" s="351">
        <v>0</v>
      </c>
      <c r="F414" s="351">
        <v>0</v>
      </c>
      <c r="G414" s="347">
        <f t="shared" si="9"/>
        <v>23766352</v>
      </c>
      <c r="H414" s="341" t="s">
        <v>1028</v>
      </c>
    </row>
    <row r="415" spans="1:8" hidden="1" outlineLevel="1">
      <c r="A415" s="244" t="s">
        <v>991</v>
      </c>
      <c r="B415" s="350">
        <v>33013006</v>
      </c>
      <c r="C415" s="351">
        <v>0</v>
      </c>
      <c r="D415" s="351">
        <v>0</v>
      </c>
      <c r="E415" s="351">
        <v>0</v>
      </c>
      <c r="F415" s="351">
        <v>0</v>
      </c>
      <c r="G415" s="347">
        <f t="shared" si="9"/>
        <v>33013006</v>
      </c>
      <c r="H415" s="341" t="s">
        <v>992</v>
      </c>
    </row>
    <row r="416" spans="1:8" hidden="1" outlineLevel="1">
      <c r="A416" s="244" t="s">
        <v>874</v>
      </c>
      <c r="B416" s="350">
        <v>13749114</v>
      </c>
      <c r="C416" s="351">
        <v>0</v>
      </c>
      <c r="D416" s="351">
        <v>0</v>
      </c>
      <c r="E416" s="351">
        <v>0</v>
      </c>
      <c r="F416" s="351">
        <v>0</v>
      </c>
      <c r="G416" s="347">
        <f t="shared" si="9"/>
        <v>13749114</v>
      </c>
      <c r="H416" s="341" t="s">
        <v>875</v>
      </c>
    </row>
    <row r="417" spans="1:8" hidden="1" outlineLevel="1">
      <c r="A417" s="244" t="s">
        <v>1163</v>
      </c>
      <c r="B417" s="350">
        <v>78884382</v>
      </c>
      <c r="C417" s="351">
        <v>0</v>
      </c>
      <c r="D417" s="351">
        <v>0</v>
      </c>
      <c r="E417" s="351">
        <v>0</v>
      </c>
      <c r="F417" s="351">
        <v>0</v>
      </c>
      <c r="G417" s="347">
        <f t="shared" si="9"/>
        <v>78884382</v>
      </c>
      <c r="H417" s="341" t="s">
        <v>1164</v>
      </c>
    </row>
    <row r="418" spans="1:8" hidden="1" outlineLevel="1">
      <c r="A418" s="244" t="s">
        <v>956</v>
      </c>
      <c r="B418" s="350">
        <v>185359347</v>
      </c>
      <c r="C418" s="351">
        <v>0</v>
      </c>
      <c r="D418" s="351">
        <v>0</v>
      </c>
      <c r="E418" s="351">
        <v>885256</v>
      </c>
      <c r="F418" s="351">
        <v>0</v>
      </c>
      <c r="G418" s="347">
        <f t="shared" si="9"/>
        <v>186244603</v>
      </c>
      <c r="H418" s="341" t="s">
        <v>957</v>
      </c>
    </row>
    <row r="419" spans="1:8" hidden="1" outlineLevel="1">
      <c r="A419" s="244" t="s">
        <v>975</v>
      </c>
      <c r="B419" s="350">
        <v>25601150</v>
      </c>
      <c r="C419" s="351">
        <v>0</v>
      </c>
      <c r="D419" s="351">
        <v>0</v>
      </c>
      <c r="E419" s="351">
        <v>0</v>
      </c>
      <c r="F419" s="351">
        <v>0</v>
      </c>
      <c r="G419" s="347">
        <f t="shared" si="9"/>
        <v>25601150</v>
      </c>
      <c r="H419" s="341" t="s">
        <v>976</v>
      </c>
    </row>
    <row r="420" spans="1:8" hidden="1" outlineLevel="1">
      <c r="A420" s="244" t="s">
        <v>1213</v>
      </c>
      <c r="B420" s="350">
        <v>486507375</v>
      </c>
      <c r="C420" s="351">
        <v>0</v>
      </c>
      <c r="D420" s="351">
        <v>0</v>
      </c>
      <c r="E420" s="351">
        <v>0</v>
      </c>
      <c r="F420" s="351">
        <v>0</v>
      </c>
      <c r="G420" s="347">
        <f t="shared" si="9"/>
        <v>486507375</v>
      </c>
      <c r="H420" s="341" t="s">
        <v>1214</v>
      </c>
    </row>
    <row r="421" spans="1:8" hidden="1" outlineLevel="1">
      <c r="A421" s="244" t="s">
        <v>888</v>
      </c>
      <c r="B421" s="350">
        <v>10362024</v>
      </c>
      <c r="C421" s="351">
        <v>0</v>
      </c>
      <c r="D421" s="351">
        <v>0</v>
      </c>
      <c r="E421" s="351">
        <v>0</v>
      </c>
      <c r="F421" s="351">
        <v>0</v>
      </c>
      <c r="G421" s="347">
        <f t="shared" si="9"/>
        <v>10362024</v>
      </c>
      <c r="H421" s="341" t="s">
        <v>889</v>
      </c>
    </row>
    <row r="422" spans="1:8" hidden="1" outlineLevel="1">
      <c r="A422" s="244" t="s">
        <v>1223</v>
      </c>
      <c r="B422" s="350">
        <v>28297617</v>
      </c>
      <c r="C422" s="351">
        <v>0</v>
      </c>
      <c r="D422" s="351">
        <v>0</v>
      </c>
      <c r="E422" s="351">
        <v>0</v>
      </c>
      <c r="F422" s="351">
        <v>0</v>
      </c>
      <c r="G422" s="347">
        <f t="shared" si="9"/>
        <v>28297617</v>
      </c>
      <c r="H422" s="341" t="s">
        <v>1224</v>
      </c>
    </row>
    <row r="423" spans="1:8" hidden="1" outlineLevel="1">
      <c r="A423" s="244" t="s">
        <v>768</v>
      </c>
      <c r="B423" s="350">
        <v>27931420</v>
      </c>
      <c r="C423" s="351">
        <v>0</v>
      </c>
      <c r="D423" s="351">
        <v>0</v>
      </c>
      <c r="E423" s="351">
        <v>0</v>
      </c>
      <c r="F423" s="351">
        <v>0</v>
      </c>
      <c r="G423" s="347">
        <f t="shared" si="9"/>
        <v>27931420</v>
      </c>
      <c r="H423" s="341" t="s">
        <v>769</v>
      </c>
    </row>
    <row r="424" spans="1:8" hidden="1" outlineLevel="1">
      <c r="A424" s="244" t="s">
        <v>243</v>
      </c>
      <c r="B424" s="350">
        <v>42451312</v>
      </c>
      <c r="C424" s="351">
        <v>0</v>
      </c>
      <c r="D424" s="351">
        <v>0</v>
      </c>
      <c r="E424" s="351">
        <v>0</v>
      </c>
      <c r="F424" s="351">
        <v>0</v>
      </c>
      <c r="G424" s="347">
        <f t="shared" si="9"/>
        <v>42451312</v>
      </c>
      <c r="H424" s="341" t="s">
        <v>1346</v>
      </c>
    </row>
    <row r="425" spans="1:8" hidden="1" outlineLevel="1">
      <c r="A425" s="244" t="s">
        <v>983</v>
      </c>
      <c r="B425" s="350">
        <v>54638925</v>
      </c>
      <c r="C425" s="351">
        <v>0</v>
      </c>
      <c r="D425" s="351">
        <v>0</v>
      </c>
      <c r="E425" s="351">
        <v>0</v>
      </c>
      <c r="F425" s="351">
        <v>0</v>
      </c>
      <c r="G425" s="347">
        <f t="shared" si="9"/>
        <v>54638925</v>
      </c>
      <c r="H425" s="341" t="s">
        <v>984</v>
      </c>
    </row>
    <row r="426" spans="1:8" hidden="1" outlineLevel="1">
      <c r="A426" s="244" t="s">
        <v>1071</v>
      </c>
      <c r="B426" s="350">
        <v>183808907</v>
      </c>
      <c r="C426" s="351">
        <v>0</v>
      </c>
      <c r="D426" s="351">
        <v>0</v>
      </c>
      <c r="E426" s="351">
        <v>0</v>
      </c>
      <c r="F426" s="351">
        <v>0</v>
      </c>
      <c r="G426" s="347">
        <f t="shared" si="9"/>
        <v>183808907</v>
      </c>
      <c r="H426" s="341" t="s">
        <v>1072</v>
      </c>
    </row>
    <row r="427" spans="1:8" hidden="1" outlineLevel="1">
      <c r="A427" s="244" t="s">
        <v>1334</v>
      </c>
      <c r="B427" s="350">
        <v>199548796</v>
      </c>
      <c r="C427" s="351">
        <v>0</v>
      </c>
      <c r="D427" s="351">
        <v>0</v>
      </c>
      <c r="E427" s="351">
        <v>0</v>
      </c>
      <c r="F427" s="351">
        <v>0</v>
      </c>
      <c r="G427" s="347">
        <f t="shared" si="9"/>
        <v>199548796</v>
      </c>
      <c r="H427" s="341" t="s">
        <v>1335</v>
      </c>
    </row>
    <row r="428" spans="1:8" hidden="1" outlineLevel="1">
      <c r="A428" s="244" t="s">
        <v>1063</v>
      </c>
      <c r="B428" s="350">
        <v>60576728</v>
      </c>
      <c r="C428" s="351">
        <v>0</v>
      </c>
      <c r="D428" s="351">
        <v>0</v>
      </c>
      <c r="E428" s="351">
        <v>0</v>
      </c>
      <c r="F428" s="351">
        <v>0</v>
      </c>
      <c r="G428" s="347">
        <f t="shared" si="9"/>
        <v>60576728</v>
      </c>
      <c r="H428" s="341" t="s">
        <v>1064</v>
      </c>
    </row>
    <row r="429" spans="1:8" hidden="1" outlineLevel="1">
      <c r="A429" s="244" t="s">
        <v>1021</v>
      </c>
      <c r="B429" s="350">
        <v>40440813</v>
      </c>
      <c r="C429" s="351">
        <v>0</v>
      </c>
      <c r="D429" s="351">
        <v>0</v>
      </c>
      <c r="E429" s="351">
        <v>0</v>
      </c>
      <c r="F429" s="351">
        <v>0</v>
      </c>
      <c r="G429" s="347">
        <f t="shared" si="9"/>
        <v>40440813</v>
      </c>
      <c r="H429" s="341" t="s">
        <v>1022</v>
      </c>
    </row>
    <row r="430" spans="1:8" hidden="1" outlineLevel="1">
      <c r="A430" s="244" t="s">
        <v>1332</v>
      </c>
      <c r="B430" s="350">
        <v>177467511</v>
      </c>
      <c r="C430" s="351">
        <v>0</v>
      </c>
      <c r="D430" s="351">
        <v>0</v>
      </c>
      <c r="E430" s="351">
        <v>0</v>
      </c>
      <c r="F430" s="351">
        <v>0</v>
      </c>
      <c r="G430" s="347">
        <f t="shared" si="9"/>
        <v>177467511</v>
      </c>
      <c r="H430" s="341" t="s">
        <v>1333</v>
      </c>
    </row>
    <row r="431" spans="1:8" hidden="1" outlineLevel="1">
      <c r="A431" s="244" t="s">
        <v>896</v>
      </c>
      <c r="B431" s="350">
        <v>7222615</v>
      </c>
      <c r="C431" s="351">
        <v>0</v>
      </c>
      <c r="D431" s="351">
        <v>0</v>
      </c>
      <c r="E431" s="351">
        <v>0</v>
      </c>
      <c r="F431" s="351">
        <v>0</v>
      </c>
      <c r="G431" s="347">
        <f t="shared" si="9"/>
        <v>7222615</v>
      </c>
      <c r="H431" s="341" t="s">
        <v>897</v>
      </c>
    </row>
    <row r="432" spans="1:8" hidden="1" outlineLevel="1">
      <c r="A432" s="244" t="s">
        <v>914</v>
      </c>
      <c r="B432" s="350">
        <v>96599966</v>
      </c>
      <c r="C432" s="351">
        <v>0</v>
      </c>
      <c r="D432" s="351">
        <v>0</v>
      </c>
      <c r="E432" s="351">
        <v>0</v>
      </c>
      <c r="F432" s="351">
        <v>0</v>
      </c>
      <c r="G432" s="347">
        <f t="shared" si="9"/>
        <v>96599966</v>
      </c>
      <c r="H432" s="341" t="s">
        <v>915</v>
      </c>
    </row>
    <row r="433" spans="1:8" hidden="1" outlineLevel="1">
      <c r="A433" s="244" t="s">
        <v>1277</v>
      </c>
      <c r="B433" s="350">
        <v>127034148</v>
      </c>
      <c r="C433" s="351">
        <v>0</v>
      </c>
      <c r="D433" s="351">
        <v>0</v>
      </c>
      <c r="E433" s="351">
        <v>0</v>
      </c>
      <c r="F433" s="351">
        <v>0</v>
      </c>
      <c r="G433" s="347">
        <f t="shared" si="9"/>
        <v>127034148</v>
      </c>
      <c r="H433" s="341" t="s">
        <v>1278</v>
      </c>
    </row>
    <row r="434" spans="1:8" hidden="1" outlineLevel="1">
      <c r="A434" s="244" t="s">
        <v>1736</v>
      </c>
      <c r="B434" s="350">
        <v>31329455</v>
      </c>
      <c r="C434" s="351">
        <v>0</v>
      </c>
      <c r="D434" s="351">
        <v>0</v>
      </c>
      <c r="E434" s="351">
        <v>0</v>
      </c>
      <c r="F434" s="351">
        <v>0</v>
      </c>
      <c r="G434" s="347">
        <f t="shared" si="9"/>
        <v>31329455</v>
      </c>
      <c r="H434" s="341" t="s">
        <v>1737</v>
      </c>
    </row>
    <row r="435" spans="1:8" hidden="1" outlineLevel="1">
      <c r="A435" s="244" t="s">
        <v>1201</v>
      </c>
      <c r="B435" s="350">
        <v>50807291</v>
      </c>
      <c r="C435" s="351">
        <v>0</v>
      </c>
      <c r="D435" s="351">
        <v>0</v>
      </c>
      <c r="E435" s="351">
        <v>0</v>
      </c>
      <c r="F435" s="351">
        <v>0</v>
      </c>
      <c r="G435" s="347">
        <f t="shared" si="9"/>
        <v>50807291</v>
      </c>
      <c r="H435" s="341" t="s">
        <v>1202</v>
      </c>
    </row>
    <row r="436" spans="1:8" hidden="1" outlineLevel="1">
      <c r="A436" s="244" t="s">
        <v>838</v>
      </c>
      <c r="B436" s="350">
        <v>10385199</v>
      </c>
      <c r="C436" s="351">
        <v>0</v>
      </c>
      <c r="D436" s="351">
        <v>0</v>
      </c>
      <c r="E436" s="351">
        <v>0</v>
      </c>
      <c r="F436" s="351">
        <v>0</v>
      </c>
      <c r="G436" s="347">
        <f t="shared" si="9"/>
        <v>10385199</v>
      </c>
      <c r="H436" s="341" t="s">
        <v>839</v>
      </c>
    </row>
    <row r="437" spans="1:8" hidden="1" outlineLevel="1">
      <c r="A437" s="244" t="s">
        <v>1013</v>
      </c>
      <c r="B437" s="350">
        <v>198663157</v>
      </c>
      <c r="C437" s="351">
        <v>0</v>
      </c>
      <c r="D437" s="351">
        <v>0</v>
      </c>
      <c r="E437" s="351">
        <v>0</v>
      </c>
      <c r="F437" s="351">
        <v>0</v>
      </c>
      <c r="G437" s="347">
        <f t="shared" si="9"/>
        <v>198663157</v>
      </c>
      <c r="H437" s="341" t="s">
        <v>1014</v>
      </c>
    </row>
    <row r="438" spans="1:8" hidden="1" outlineLevel="1">
      <c r="A438" s="244" t="s">
        <v>800</v>
      </c>
      <c r="B438" s="350">
        <v>220947123</v>
      </c>
      <c r="C438" s="351">
        <v>0</v>
      </c>
      <c r="D438" s="351">
        <v>0</v>
      </c>
      <c r="E438" s="351">
        <v>0</v>
      </c>
      <c r="F438" s="351">
        <v>0</v>
      </c>
      <c r="G438" s="347">
        <f t="shared" si="9"/>
        <v>220947123</v>
      </c>
      <c r="H438" s="341" t="s">
        <v>801</v>
      </c>
    </row>
    <row r="439" spans="1:8" hidden="1" outlineLevel="1">
      <c r="A439" s="244" t="s">
        <v>1197</v>
      </c>
      <c r="B439" s="350">
        <v>87085514</v>
      </c>
      <c r="C439" s="351">
        <v>0</v>
      </c>
      <c r="D439" s="351">
        <v>0</v>
      </c>
      <c r="E439" s="351">
        <v>0</v>
      </c>
      <c r="F439" s="351">
        <v>0</v>
      </c>
      <c r="G439" s="347">
        <f t="shared" si="9"/>
        <v>87085514</v>
      </c>
      <c r="H439" s="341" t="s">
        <v>1198</v>
      </c>
    </row>
    <row r="440" spans="1:8" hidden="1" outlineLevel="1">
      <c r="A440" s="244" t="s">
        <v>796</v>
      </c>
      <c r="B440" s="350">
        <v>146211882</v>
      </c>
      <c r="C440" s="351">
        <v>0</v>
      </c>
      <c r="D440" s="351">
        <v>0</v>
      </c>
      <c r="E440" s="351">
        <v>0</v>
      </c>
      <c r="F440" s="351">
        <v>0</v>
      </c>
      <c r="G440" s="347">
        <f t="shared" si="9"/>
        <v>146211882</v>
      </c>
      <c r="H440" s="341" t="s">
        <v>797</v>
      </c>
    </row>
    <row r="441" spans="1:8" hidden="1" outlineLevel="1">
      <c r="A441" s="244" t="s">
        <v>906</v>
      </c>
      <c r="B441" s="350">
        <v>468764721</v>
      </c>
      <c r="C441" s="351">
        <v>0</v>
      </c>
      <c r="D441" s="351">
        <v>0</v>
      </c>
      <c r="E441" s="351">
        <v>0</v>
      </c>
      <c r="F441" s="351">
        <v>0</v>
      </c>
      <c r="G441" s="347">
        <f t="shared" si="9"/>
        <v>468764721</v>
      </c>
      <c r="H441" s="341" t="s">
        <v>907</v>
      </c>
    </row>
    <row r="442" spans="1:8" hidden="1" outlineLevel="1">
      <c r="A442" s="244" t="s">
        <v>1279</v>
      </c>
      <c r="B442" s="350">
        <v>16590462</v>
      </c>
      <c r="C442" s="351">
        <v>0</v>
      </c>
      <c r="D442" s="351">
        <v>0</v>
      </c>
      <c r="E442" s="351">
        <v>0</v>
      </c>
      <c r="F442" s="351">
        <v>0</v>
      </c>
      <c r="G442" s="347">
        <f t="shared" si="9"/>
        <v>16590462</v>
      </c>
      <c r="H442" s="341" t="s">
        <v>1280</v>
      </c>
    </row>
    <row r="443" spans="1:8" hidden="1" outlineLevel="1">
      <c r="A443" s="244" t="s">
        <v>1089</v>
      </c>
      <c r="B443" s="350">
        <v>109116992</v>
      </c>
      <c r="C443" s="351">
        <v>0</v>
      </c>
      <c r="D443" s="351">
        <v>0</v>
      </c>
      <c r="E443" s="351">
        <v>0</v>
      </c>
      <c r="F443" s="351">
        <v>0</v>
      </c>
      <c r="G443" s="347">
        <f t="shared" si="9"/>
        <v>109116992</v>
      </c>
      <c r="H443" s="341" t="s">
        <v>1090</v>
      </c>
    </row>
    <row r="444" spans="1:8" hidden="1" outlineLevel="1">
      <c r="A444" s="244" t="s">
        <v>1105</v>
      </c>
      <c r="B444" s="350">
        <v>13339917</v>
      </c>
      <c r="C444" s="351">
        <v>0</v>
      </c>
      <c r="D444" s="351">
        <v>0</v>
      </c>
      <c r="E444" s="351">
        <v>0</v>
      </c>
      <c r="F444" s="351">
        <v>0</v>
      </c>
      <c r="G444" s="347">
        <f t="shared" si="9"/>
        <v>13339917</v>
      </c>
      <c r="H444" s="341" t="s">
        <v>1106</v>
      </c>
    </row>
    <row r="445" spans="1:8" hidden="1" outlineLevel="1">
      <c r="A445" s="244" t="s">
        <v>1073</v>
      </c>
      <c r="B445" s="350">
        <v>137872942</v>
      </c>
      <c r="C445" s="351">
        <v>0</v>
      </c>
      <c r="D445" s="351">
        <v>0</v>
      </c>
      <c r="E445" s="351">
        <v>0</v>
      </c>
      <c r="F445" s="351">
        <v>0</v>
      </c>
      <c r="G445" s="347">
        <f t="shared" si="9"/>
        <v>137872942</v>
      </c>
      <c r="H445" s="341" t="s">
        <v>1074</v>
      </c>
    </row>
    <row r="446" spans="1:8" hidden="1" outlineLevel="1">
      <c r="A446" s="244" t="s">
        <v>1025</v>
      </c>
      <c r="B446" s="350">
        <v>505243485.21799999</v>
      </c>
      <c r="C446" s="351">
        <v>0</v>
      </c>
      <c r="D446" s="351">
        <v>0</v>
      </c>
      <c r="E446" s="351">
        <v>0</v>
      </c>
      <c r="F446" s="351">
        <v>0</v>
      </c>
      <c r="G446" s="347">
        <f t="shared" si="9"/>
        <v>505243485.21799999</v>
      </c>
      <c r="H446" s="341" t="s">
        <v>1026</v>
      </c>
    </row>
    <row r="447" spans="1:8" hidden="1" outlineLevel="1">
      <c r="A447" s="244" t="s">
        <v>756</v>
      </c>
      <c r="B447" s="350">
        <v>11086403</v>
      </c>
      <c r="C447" s="351">
        <v>0</v>
      </c>
      <c r="D447" s="351">
        <v>0</v>
      </c>
      <c r="E447" s="351">
        <v>0</v>
      </c>
      <c r="F447" s="351">
        <v>0</v>
      </c>
      <c r="G447" s="347">
        <f t="shared" si="9"/>
        <v>11086403</v>
      </c>
      <c r="H447" s="341" t="s">
        <v>757</v>
      </c>
    </row>
    <row r="448" spans="1:8" hidden="1" outlineLevel="1">
      <c r="A448" s="244" t="s">
        <v>967</v>
      </c>
      <c r="B448" s="350">
        <v>2422671</v>
      </c>
      <c r="C448" s="351">
        <v>0</v>
      </c>
      <c r="D448" s="351">
        <v>0</v>
      </c>
      <c r="E448" s="351">
        <v>0</v>
      </c>
      <c r="F448" s="351">
        <v>0</v>
      </c>
      <c r="G448" s="347">
        <f t="shared" si="9"/>
        <v>2422671</v>
      </c>
      <c r="H448" s="341" t="s">
        <v>968</v>
      </c>
    </row>
    <row r="449" spans="1:8" hidden="1" outlineLevel="1">
      <c r="A449" s="244" t="s">
        <v>1738</v>
      </c>
      <c r="B449" s="350">
        <v>6859811</v>
      </c>
      <c r="C449" s="351">
        <v>0</v>
      </c>
      <c r="D449" s="351">
        <v>0</v>
      </c>
      <c r="E449" s="351">
        <v>0</v>
      </c>
      <c r="F449" s="351">
        <v>0</v>
      </c>
      <c r="G449" s="347">
        <f t="shared" si="9"/>
        <v>6859811</v>
      </c>
      <c r="H449" s="341" t="s">
        <v>1739</v>
      </c>
    </row>
    <row r="450" spans="1:8" hidden="1" outlineLevel="1">
      <c r="A450" s="244" t="s">
        <v>1109</v>
      </c>
      <c r="B450" s="350">
        <v>227703878</v>
      </c>
      <c r="C450" s="351">
        <v>0</v>
      </c>
      <c r="D450" s="351">
        <v>0</v>
      </c>
      <c r="E450" s="351">
        <v>0</v>
      </c>
      <c r="F450" s="351">
        <v>0</v>
      </c>
      <c r="G450" s="347">
        <f t="shared" si="9"/>
        <v>227703878</v>
      </c>
      <c r="H450" s="341" t="s">
        <v>1110</v>
      </c>
    </row>
    <row r="451" spans="1:8" hidden="1" outlineLevel="1">
      <c r="A451" s="244" t="s">
        <v>936</v>
      </c>
      <c r="B451" s="350">
        <v>101175446.78</v>
      </c>
      <c r="C451" s="351">
        <v>0</v>
      </c>
      <c r="D451" s="351">
        <v>0</v>
      </c>
      <c r="E451" s="351">
        <v>0</v>
      </c>
      <c r="F451" s="351">
        <v>0</v>
      </c>
      <c r="G451" s="347">
        <f t="shared" si="9"/>
        <v>101175446.78</v>
      </c>
      <c r="H451" s="341" t="s">
        <v>937</v>
      </c>
    </row>
    <row r="452" spans="1:8" hidden="1" outlineLevel="1">
      <c r="A452" s="244" t="s">
        <v>987</v>
      </c>
      <c r="B452" s="350">
        <v>211437717</v>
      </c>
      <c r="C452" s="351">
        <v>0</v>
      </c>
      <c r="D452" s="351">
        <v>0</v>
      </c>
      <c r="E452" s="351">
        <v>0</v>
      </c>
      <c r="F452" s="351">
        <v>0</v>
      </c>
      <c r="G452" s="347">
        <f t="shared" si="9"/>
        <v>211437717</v>
      </c>
      <c r="H452" s="341" t="s">
        <v>988</v>
      </c>
    </row>
    <row r="453" spans="1:8" hidden="1" outlineLevel="1">
      <c r="A453" s="244" t="s">
        <v>1023</v>
      </c>
      <c r="B453" s="350">
        <v>21619749</v>
      </c>
      <c r="C453" s="351">
        <v>0</v>
      </c>
      <c r="D453" s="351">
        <v>0</v>
      </c>
      <c r="E453" s="351">
        <v>0</v>
      </c>
      <c r="F453" s="351">
        <v>0</v>
      </c>
      <c r="G453" s="347">
        <f t="shared" si="9"/>
        <v>21619749</v>
      </c>
      <c r="H453" s="341" t="s">
        <v>1024</v>
      </c>
    </row>
    <row r="454" spans="1:8" hidden="1" outlineLevel="1">
      <c r="A454" s="244" t="s">
        <v>1328</v>
      </c>
      <c r="B454" s="350">
        <v>1304968608.4000001</v>
      </c>
      <c r="C454" s="351">
        <v>0</v>
      </c>
      <c r="D454" s="351">
        <v>0</v>
      </c>
      <c r="E454" s="351">
        <v>0</v>
      </c>
      <c r="F454" s="351">
        <v>0</v>
      </c>
      <c r="G454" s="347">
        <f t="shared" si="9"/>
        <v>1304968608.4000001</v>
      </c>
      <c r="H454" s="341" t="s">
        <v>1329</v>
      </c>
    </row>
    <row r="455" spans="1:8" hidden="1" outlineLevel="1">
      <c r="A455" s="244" t="s">
        <v>944</v>
      </c>
      <c r="B455" s="350">
        <v>625611778.49800003</v>
      </c>
      <c r="C455" s="351">
        <v>0</v>
      </c>
      <c r="D455" s="351">
        <v>0</v>
      </c>
      <c r="E455" s="351">
        <v>0</v>
      </c>
      <c r="F455" s="351">
        <v>0</v>
      </c>
      <c r="G455" s="347">
        <f t="shared" si="9"/>
        <v>625611778.49800003</v>
      </c>
      <c r="H455" s="341" t="s">
        <v>945</v>
      </c>
    </row>
    <row r="456" spans="1:8" hidden="1" outlineLevel="1">
      <c r="A456" s="244" t="s">
        <v>766</v>
      </c>
      <c r="B456" s="350">
        <v>32757589</v>
      </c>
      <c r="C456" s="351">
        <v>0</v>
      </c>
      <c r="D456" s="351">
        <v>0</v>
      </c>
      <c r="E456" s="351">
        <v>0</v>
      </c>
      <c r="F456" s="351">
        <v>0</v>
      </c>
      <c r="G456" s="347">
        <f t="shared" si="9"/>
        <v>32757589</v>
      </c>
      <c r="H456" s="341" t="s">
        <v>767</v>
      </c>
    </row>
    <row r="457" spans="1:8" hidden="1" outlineLevel="1">
      <c r="A457" s="244" t="s">
        <v>1153</v>
      </c>
      <c r="B457" s="350">
        <v>46784347</v>
      </c>
      <c r="C457" s="351">
        <v>0</v>
      </c>
      <c r="D457" s="351">
        <v>0</v>
      </c>
      <c r="E457" s="351">
        <v>0</v>
      </c>
      <c r="F457" s="351">
        <v>0</v>
      </c>
      <c r="G457" s="347">
        <f t="shared" si="9"/>
        <v>46784347</v>
      </c>
      <c r="H457" s="341" t="s">
        <v>1154</v>
      </c>
    </row>
    <row r="458" spans="1:8" hidden="1" outlineLevel="1">
      <c r="A458" s="244" t="s">
        <v>1351</v>
      </c>
      <c r="B458" s="350">
        <v>15714177</v>
      </c>
      <c r="C458" s="351">
        <v>0</v>
      </c>
      <c r="D458" s="351">
        <v>0</v>
      </c>
      <c r="E458" s="351">
        <v>0</v>
      </c>
      <c r="F458" s="351">
        <v>0</v>
      </c>
      <c r="G458" s="347">
        <f t="shared" si="9"/>
        <v>15714177</v>
      </c>
      <c r="H458" s="341" t="s">
        <v>1352</v>
      </c>
    </row>
    <row r="459" spans="1:8" hidden="1" outlineLevel="1">
      <c r="A459" s="244" t="s">
        <v>131</v>
      </c>
      <c r="B459" s="350">
        <v>285129268</v>
      </c>
      <c r="C459" s="351">
        <v>0</v>
      </c>
      <c r="D459" s="351">
        <v>0</v>
      </c>
      <c r="E459" s="351">
        <v>0</v>
      </c>
      <c r="F459" s="351">
        <v>0</v>
      </c>
      <c r="G459" s="347">
        <f t="shared" si="9"/>
        <v>285129268</v>
      </c>
      <c r="H459" s="341" t="s">
        <v>132</v>
      </c>
    </row>
    <row r="460" spans="1:8" hidden="1" outlineLevel="1">
      <c r="A460" s="244" t="s">
        <v>1243</v>
      </c>
      <c r="B460" s="350">
        <v>124965449</v>
      </c>
      <c r="C460" s="351">
        <v>0</v>
      </c>
      <c r="D460" s="351">
        <v>0</v>
      </c>
      <c r="E460" s="351">
        <v>0</v>
      </c>
      <c r="F460" s="351">
        <v>0</v>
      </c>
      <c r="G460" s="347">
        <f t="shared" si="9"/>
        <v>124965449</v>
      </c>
      <c r="H460" s="341" t="s">
        <v>1244</v>
      </c>
    </row>
    <row r="461" spans="1:8" hidden="1" outlineLevel="1">
      <c r="A461" s="244" t="s">
        <v>1155</v>
      </c>
      <c r="B461" s="350">
        <v>34060470</v>
      </c>
      <c r="C461" s="351">
        <v>0</v>
      </c>
      <c r="D461" s="351">
        <v>0</v>
      </c>
      <c r="E461" s="351">
        <v>0</v>
      </c>
      <c r="F461" s="351">
        <v>0</v>
      </c>
      <c r="G461" s="347">
        <f t="shared" si="9"/>
        <v>34060470</v>
      </c>
      <c r="H461" s="341" t="s">
        <v>1156</v>
      </c>
    </row>
    <row r="462" spans="1:8" hidden="1" outlineLevel="1">
      <c r="A462" s="244" t="s">
        <v>1203</v>
      </c>
      <c r="B462" s="350">
        <v>11650766</v>
      </c>
      <c r="C462" s="351">
        <v>0</v>
      </c>
      <c r="D462" s="351">
        <v>0</v>
      </c>
      <c r="E462" s="351">
        <v>0</v>
      </c>
      <c r="F462" s="351">
        <v>0</v>
      </c>
      <c r="G462" s="347">
        <f t="shared" si="9"/>
        <v>11650766</v>
      </c>
      <c r="H462" s="341" t="s">
        <v>1204</v>
      </c>
    </row>
    <row r="463" spans="1:8" hidden="1" outlineLevel="1">
      <c r="A463" s="244" t="s">
        <v>1167</v>
      </c>
      <c r="B463" s="350">
        <v>22488945</v>
      </c>
      <c r="C463" s="351">
        <v>0</v>
      </c>
      <c r="D463" s="351">
        <v>0</v>
      </c>
      <c r="E463" s="351">
        <v>0</v>
      </c>
      <c r="F463" s="351">
        <v>0</v>
      </c>
      <c r="G463" s="347">
        <f t="shared" si="9"/>
        <v>22488945</v>
      </c>
      <c r="H463" s="341" t="s">
        <v>1168</v>
      </c>
    </row>
    <row r="464" spans="1:8" hidden="1" outlineLevel="1">
      <c r="A464" s="244" t="s">
        <v>1317</v>
      </c>
      <c r="B464" s="350">
        <v>68265011</v>
      </c>
      <c r="C464" s="351">
        <v>0</v>
      </c>
      <c r="D464" s="351">
        <v>0</v>
      </c>
      <c r="E464" s="351">
        <v>0</v>
      </c>
      <c r="F464" s="351">
        <v>0</v>
      </c>
      <c r="G464" s="347">
        <f t="shared" si="9"/>
        <v>68265011</v>
      </c>
      <c r="H464" s="341" t="s">
        <v>1318</v>
      </c>
    </row>
    <row r="465" spans="1:8" hidden="1" outlineLevel="1">
      <c r="A465" s="244" t="s">
        <v>1189</v>
      </c>
      <c r="B465" s="350">
        <v>119522312</v>
      </c>
      <c r="C465" s="351">
        <v>0</v>
      </c>
      <c r="D465" s="351">
        <v>0</v>
      </c>
      <c r="E465" s="351">
        <v>0</v>
      </c>
      <c r="F465" s="351">
        <v>0</v>
      </c>
      <c r="G465" s="347">
        <f t="shared" si="9"/>
        <v>119522312</v>
      </c>
      <c r="H465" s="341" t="s">
        <v>1190</v>
      </c>
    </row>
    <row r="466" spans="1:8" hidden="1" outlineLevel="1">
      <c r="A466" s="244" t="s">
        <v>890</v>
      </c>
      <c r="B466" s="350">
        <v>38761227</v>
      </c>
      <c r="C466" s="351">
        <v>0</v>
      </c>
      <c r="D466" s="351">
        <v>0</v>
      </c>
      <c r="E466" s="351">
        <v>0</v>
      </c>
      <c r="F466" s="351">
        <v>0</v>
      </c>
      <c r="G466" s="347">
        <f t="shared" si="9"/>
        <v>38761227</v>
      </c>
      <c r="H466" s="341" t="s">
        <v>891</v>
      </c>
    </row>
    <row r="467" spans="1:8" hidden="1" outlineLevel="1">
      <c r="A467" s="244" t="s">
        <v>1191</v>
      </c>
      <c r="B467" s="350">
        <v>100442170</v>
      </c>
      <c r="C467" s="351">
        <v>0</v>
      </c>
      <c r="D467" s="351">
        <v>0</v>
      </c>
      <c r="E467" s="351">
        <v>0</v>
      </c>
      <c r="F467" s="351">
        <v>0</v>
      </c>
      <c r="G467" s="347">
        <f t="shared" si="9"/>
        <v>100442170</v>
      </c>
      <c r="H467" s="341" t="s">
        <v>1192</v>
      </c>
    </row>
    <row r="468" spans="1:8" hidden="1" outlineLevel="1">
      <c r="A468" s="244" t="s">
        <v>1035</v>
      </c>
      <c r="B468" s="350">
        <v>109003437</v>
      </c>
      <c r="C468" s="351">
        <v>0</v>
      </c>
      <c r="D468" s="351">
        <v>0</v>
      </c>
      <c r="E468" s="351">
        <v>0</v>
      </c>
      <c r="F468" s="351">
        <v>0</v>
      </c>
      <c r="G468" s="347">
        <f t="shared" si="9"/>
        <v>109003437</v>
      </c>
      <c r="H468" s="341" t="s">
        <v>1036</v>
      </c>
    </row>
    <row r="469" spans="1:8" hidden="1" outlineLevel="1">
      <c r="A469" s="244" t="s">
        <v>1137</v>
      </c>
      <c r="B469" s="350">
        <v>153843432</v>
      </c>
      <c r="C469" s="351">
        <v>0</v>
      </c>
      <c r="D469" s="351">
        <v>0</v>
      </c>
      <c r="E469" s="351">
        <v>0</v>
      </c>
      <c r="F469" s="351">
        <v>0</v>
      </c>
      <c r="G469" s="347">
        <f t="shared" si="9"/>
        <v>153843432</v>
      </c>
      <c r="H469" s="341" t="s">
        <v>1138</v>
      </c>
    </row>
    <row r="470" spans="1:8" hidden="1" outlineLevel="1">
      <c r="A470" s="244" t="s">
        <v>1740</v>
      </c>
      <c r="B470" s="350">
        <v>4504421.72</v>
      </c>
      <c r="C470" s="351">
        <v>0</v>
      </c>
      <c r="D470" s="351">
        <v>0</v>
      </c>
      <c r="E470" s="351">
        <v>0</v>
      </c>
      <c r="F470" s="351">
        <v>0</v>
      </c>
      <c r="G470" s="347">
        <f t="shared" si="9"/>
        <v>4504421.72</v>
      </c>
      <c r="H470" s="341" t="s">
        <v>1741</v>
      </c>
    </row>
    <row r="471" spans="1:8" hidden="1" outlineLevel="1">
      <c r="A471" s="244" t="s">
        <v>1177</v>
      </c>
      <c r="B471" s="350">
        <v>283894643</v>
      </c>
      <c r="C471" s="351">
        <v>0</v>
      </c>
      <c r="D471" s="351">
        <v>0</v>
      </c>
      <c r="E471" s="351">
        <v>0</v>
      </c>
      <c r="F471" s="351">
        <v>0</v>
      </c>
      <c r="G471" s="347">
        <f t="shared" si="9"/>
        <v>283894643</v>
      </c>
      <c r="H471" s="341" t="s">
        <v>1178</v>
      </c>
    </row>
    <row r="472" spans="1:8" hidden="1" outlineLevel="1">
      <c r="A472" s="244" t="s">
        <v>826</v>
      </c>
      <c r="B472" s="350">
        <v>4381720</v>
      </c>
      <c r="C472" s="351">
        <v>0</v>
      </c>
      <c r="D472" s="351">
        <v>0</v>
      </c>
      <c r="E472" s="351">
        <v>0</v>
      </c>
      <c r="F472" s="351">
        <v>0</v>
      </c>
      <c r="G472" s="347">
        <f t="shared" si="9"/>
        <v>4381720</v>
      </c>
      <c r="H472" s="341" t="s">
        <v>827</v>
      </c>
    </row>
    <row r="473" spans="1:8" hidden="1" outlineLevel="1">
      <c r="A473" s="244" t="s">
        <v>852</v>
      </c>
      <c r="B473" s="350">
        <v>16180256</v>
      </c>
      <c r="C473" s="351">
        <v>0</v>
      </c>
      <c r="D473" s="351">
        <v>0</v>
      </c>
      <c r="E473" s="351">
        <v>0</v>
      </c>
      <c r="F473" s="351">
        <v>0</v>
      </c>
      <c r="G473" s="347">
        <f t="shared" ref="G473:G536" si="10">SUM(B473:F473)</f>
        <v>16180256</v>
      </c>
      <c r="H473" s="341" t="s">
        <v>853</v>
      </c>
    </row>
    <row r="474" spans="1:8" hidden="1" outlineLevel="1">
      <c r="A474" s="244" t="s">
        <v>832</v>
      </c>
      <c r="B474" s="350">
        <v>44946051</v>
      </c>
      <c r="C474" s="351">
        <v>0</v>
      </c>
      <c r="D474" s="351">
        <v>0</v>
      </c>
      <c r="E474" s="351">
        <v>0</v>
      </c>
      <c r="F474" s="351">
        <v>0</v>
      </c>
      <c r="G474" s="347">
        <f t="shared" si="10"/>
        <v>44946051</v>
      </c>
      <c r="H474" s="341" t="s">
        <v>833</v>
      </c>
    </row>
    <row r="475" spans="1:8" hidden="1" outlineLevel="1">
      <c r="A475" s="244" t="s">
        <v>1742</v>
      </c>
      <c r="B475" s="350">
        <v>6226472</v>
      </c>
      <c r="C475" s="351">
        <v>0</v>
      </c>
      <c r="D475" s="351">
        <v>0</v>
      </c>
      <c r="E475" s="351">
        <v>0</v>
      </c>
      <c r="F475" s="351">
        <v>0</v>
      </c>
      <c r="G475" s="347">
        <f t="shared" si="10"/>
        <v>6226472</v>
      </c>
      <c r="H475" s="341" t="s">
        <v>1743</v>
      </c>
    </row>
    <row r="476" spans="1:8" hidden="1" outlineLevel="1">
      <c r="A476" s="244" t="s">
        <v>860</v>
      </c>
      <c r="B476" s="350">
        <v>25362283</v>
      </c>
      <c r="C476" s="351">
        <v>0</v>
      </c>
      <c r="D476" s="351">
        <v>0</v>
      </c>
      <c r="E476" s="351">
        <v>0</v>
      </c>
      <c r="F476" s="351">
        <v>0</v>
      </c>
      <c r="G476" s="347">
        <f t="shared" si="10"/>
        <v>25362283</v>
      </c>
      <c r="H476" s="341" t="s">
        <v>861</v>
      </c>
    </row>
    <row r="477" spans="1:8" hidden="1" outlineLevel="1">
      <c r="A477" s="244" t="s">
        <v>1117</v>
      </c>
      <c r="B477" s="350">
        <v>502576115</v>
      </c>
      <c r="C477" s="351">
        <v>0</v>
      </c>
      <c r="D477" s="351">
        <v>0</v>
      </c>
      <c r="E477" s="351">
        <v>0</v>
      </c>
      <c r="F477" s="351">
        <v>0</v>
      </c>
      <c r="G477" s="347">
        <f t="shared" si="10"/>
        <v>502576115</v>
      </c>
      <c r="H477" s="341" t="s">
        <v>1118</v>
      </c>
    </row>
    <row r="478" spans="1:8" hidden="1" outlineLevel="1">
      <c r="A478" s="244" t="s">
        <v>961</v>
      </c>
      <c r="B478" s="350">
        <v>1180634738</v>
      </c>
      <c r="C478" s="351">
        <v>0</v>
      </c>
      <c r="D478" s="351">
        <v>0</v>
      </c>
      <c r="E478" s="351">
        <v>0</v>
      </c>
      <c r="F478" s="351">
        <v>0</v>
      </c>
      <c r="G478" s="347">
        <f t="shared" si="10"/>
        <v>1180634738</v>
      </c>
      <c r="H478" s="341" t="s">
        <v>962</v>
      </c>
    </row>
    <row r="479" spans="1:8" hidden="1" outlineLevel="1">
      <c r="A479" s="244" t="s">
        <v>790</v>
      </c>
      <c r="B479" s="350">
        <v>110313017</v>
      </c>
      <c r="C479" s="351">
        <v>0</v>
      </c>
      <c r="D479" s="351">
        <v>0</v>
      </c>
      <c r="E479" s="351">
        <v>0</v>
      </c>
      <c r="F479" s="351">
        <v>0</v>
      </c>
      <c r="G479" s="347">
        <f t="shared" si="10"/>
        <v>110313017</v>
      </c>
      <c r="H479" s="341" t="s">
        <v>791</v>
      </c>
    </row>
    <row r="480" spans="1:8" hidden="1" outlineLevel="1">
      <c r="A480" s="244" t="s">
        <v>1183</v>
      </c>
      <c r="B480" s="350">
        <v>146554772</v>
      </c>
      <c r="C480" s="351">
        <v>0</v>
      </c>
      <c r="D480" s="351">
        <v>0</v>
      </c>
      <c r="E480" s="351">
        <v>0</v>
      </c>
      <c r="F480" s="351">
        <v>0</v>
      </c>
      <c r="G480" s="347">
        <f t="shared" si="10"/>
        <v>146554772</v>
      </c>
      <c r="H480" s="341" t="s">
        <v>1184</v>
      </c>
    </row>
    <row r="481" spans="1:8" hidden="1" outlineLevel="1">
      <c r="A481" s="244" t="s">
        <v>1141</v>
      </c>
      <c r="B481" s="350">
        <v>282922831</v>
      </c>
      <c r="C481" s="351">
        <v>0</v>
      </c>
      <c r="D481" s="351">
        <v>0</v>
      </c>
      <c r="E481" s="351">
        <v>0</v>
      </c>
      <c r="F481" s="351">
        <v>0</v>
      </c>
      <c r="G481" s="347">
        <f t="shared" si="10"/>
        <v>282922831</v>
      </c>
      <c r="H481" s="341" t="s">
        <v>1142</v>
      </c>
    </row>
    <row r="482" spans="1:8" hidden="1" outlineLevel="1">
      <c r="A482" s="244" t="s">
        <v>1175</v>
      </c>
      <c r="B482" s="350">
        <v>25160493</v>
      </c>
      <c r="C482" s="351">
        <v>0</v>
      </c>
      <c r="D482" s="351">
        <v>0</v>
      </c>
      <c r="E482" s="351">
        <v>0</v>
      </c>
      <c r="F482" s="351">
        <v>0</v>
      </c>
      <c r="G482" s="347">
        <f t="shared" si="10"/>
        <v>25160493</v>
      </c>
      <c r="H482" s="341" t="s">
        <v>1176</v>
      </c>
    </row>
    <row r="483" spans="1:8" hidden="1" outlineLevel="1">
      <c r="A483" s="244" t="s">
        <v>902</v>
      </c>
      <c r="B483" s="350">
        <v>161387908</v>
      </c>
      <c r="C483" s="351">
        <v>0</v>
      </c>
      <c r="D483" s="351">
        <v>0</v>
      </c>
      <c r="E483" s="351">
        <v>0</v>
      </c>
      <c r="F483" s="351">
        <v>0</v>
      </c>
      <c r="G483" s="347">
        <f t="shared" si="10"/>
        <v>161387908</v>
      </c>
      <c r="H483" s="341" t="s">
        <v>903</v>
      </c>
    </row>
    <row r="484" spans="1:8" hidden="1" outlineLevel="1">
      <c r="A484" s="244" t="s">
        <v>1061</v>
      </c>
      <c r="B484" s="350">
        <v>50941437</v>
      </c>
      <c r="C484" s="351">
        <v>0</v>
      </c>
      <c r="D484" s="351">
        <v>0</v>
      </c>
      <c r="E484" s="351">
        <v>0</v>
      </c>
      <c r="F484" s="351">
        <v>0</v>
      </c>
      <c r="G484" s="347">
        <f t="shared" si="10"/>
        <v>50941437</v>
      </c>
      <c r="H484" s="341" t="s">
        <v>1062</v>
      </c>
    </row>
    <row r="485" spans="1:8" hidden="1" outlineLevel="1">
      <c r="A485" s="244" t="s">
        <v>985</v>
      </c>
      <c r="B485" s="350">
        <v>204224943</v>
      </c>
      <c r="C485" s="351">
        <v>0</v>
      </c>
      <c r="D485" s="351">
        <v>0</v>
      </c>
      <c r="E485" s="351">
        <v>0</v>
      </c>
      <c r="F485" s="351">
        <v>0</v>
      </c>
      <c r="G485" s="347">
        <f t="shared" si="10"/>
        <v>204224943</v>
      </c>
      <c r="H485" s="341" t="s">
        <v>986</v>
      </c>
    </row>
    <row r="486" spans="1:8" hidden="1" outlineLevel="1">
      <c r="A486" s="244" t="s">
        <v>1181</v>
      </c>
      <c r="B486" s="350">
        <v>40339667</v>
      </c>
      <c r="C486" s="351">
        <v>0</v>
      </c>
      <c r="D486" s="351">
        <v>0</v>
      </c>
      <c r="E486" s="351">
        <v>0</v>
      </c>
      <c r="F486" s="351">
        <v>0</v>
      </c>
      <c r="G486" s="347">
        <f t="shared" si="10"/>
        <v>40339667</v>
      </c>
      <c r="H486" s="341" t="s">
        <v>1182</v>
      </c>
    </row>
    <row r="487" spans="1:8" hidden="1" outlineLevel="1">
      <c r="A487" s="244" t="s">
        <v>1093</v>
      </c>
      <c r="B487" s="350">
        <v>63093720</v>
      </c>
      <c r="C487" s="351">
        <v>0</v>
      </c>
      <c r="D487" s="351">
        <v>0</v>
      </c>
      <c r="E487" s="351">
        <v>0</v>
      </c>
      <c r="F487" s="351">
        <v>0</v>
      </c>
      <c r="G487" s="347">
        <f t="shared" si="10"/>
        <v>63093720</v>
      </c>
      <c r="H487" s="341" t="s">
        <v>1094</v>
      </c>
    </row>
    <row r="488" spans="1:8" hidden="1" outlineLevel="1">
      <c r="A488" s="244" t="s">
        <v>854</v>
      </c>
      <c r="B488" s="350">
        <v>37803444</v>
      </c>
      <c r="C488" s="351">
        <v>0</v>
      </c>
      <c r="D488" s="351">
        <v>0</v>
      </c>
      <c r="E488" s="351">
        <v>0</v>
      </c>
      <c r="F488" s="351">
        <v>0</v>
      </c>
      <c r="G488" s="347">
        <f t="shared" si="10"/>
        <v>37803444</v>
      </c>
      <c r="H488" s="341" t="s">
        <v>855</v>
      </c>
    </row>
    <row r="489" spans="1:8" hidden="1" outlineLevel="1">
      <c r="A489" s="244" t="s">
        <v>1055</v>
      </c>
      <c r="B489" s="350">
        <v>13682377</v>
      </c>
      <c r="C489" s="351">
        <v>0</v>
      </c>
      <c r="D489" s="351">
        <v>0</v>
      </c>
      <c r="E489" s="351">
        <v>0</v>
      </c>
      <c r="F489" s="351">
        <v>0</v>
      </c>
      <c r="G489" s="347">
        <f t="shared" si="10"/>
        <v>13682377</v>
      </c>
      <c r="H489" s="341" t="s">
        <v>1056</v>
      </c>
    </row>
    <row r="490" spans="1:8" hidden="1" outlineLevel="1">
      <c r="A490" s="244" t="s">
        <v>1269</v>
      </c>
      <c r="B490" s="350">
        <v>11695355</v>
      </c>
      <c r="C490" s="351">
        <v>0</v>
      </c>
      <c r="D490" s="351">
        <v>0</v>
      </c>
      <c r="E490" s="351">
        <v>0</v>
      </c>
      <c r="F490" s="351">
        <v>0</v>
      </c>
      <c r="G490" s="347">
        <f t="shared" si="10"/>
        <v>11695355</v>
      </c>
      <c r="H490" s="341" t="s">
        <v>1270</v>
      </c>
    </row>
    <row r="491" spans="1:8" hidden="1" outlineLevel="1">
      <c r="A491" s="244" t="s">
        <v>993</v>
      </c>
      <c r="B491" s="350">
        <v>20870385</v>
      </c>
      <c r="C491" s="351">
        <v>0</v>
      </c>
      <c r="D491" s="351">
        <v>0</v>
      </c>
      <c r="E491" s="351">
        <v>0</v>
      </c>
      <c r="F491" s="351">
        <v>0</v>
      </c>
      <c r="G491" s="347">
        <f t="shared" si="10"/>
        <v>20870385</v>
      </c>
      <c r="H491" s="341" t="s">
        <v>994</v>
      </c>
    </row>
    <row r="492" spans="1:8" hidden="1" outlineLevel="1">
      <c r="A492" s="244" t="s">
        <v>1261</v>
      </c>
      <c r="B492" s="350">
        <v>93127715.017000005</v>
      </c>
      <c r="C492" s="351">
        <v>0</v>
      </c>
      <c r="D492" s="351">
        <v>0</v>
      </c>
      <c r="E492" s="351">
        <v>0</v>
      </c>
      <c r="F492" s="351">
        <v>0</v>
      </c>
      <c r="G492" s="347">
        <f t="shared" si="10"/>
        <v>93127715.017000005</v>
      </c>
      <c r="H492" s="341" t="s">
        <v>1262</v>
      </c>
    </row>
    <row r="493" spans="1:8" hidden="1" outlineLevel="1">
      <c r="A493" s="244" t="s">
        <v>776</v>
      </c>
      <c r="B493" s="350">
        <v>44719979</v>
      </c>
      <c r="C493" s="351">
        <v>0</v>
      </c>
      <c r="D493" s="351">
        <v>0</v>
      </c>
      <c r="E493" s="351">
        <v>0</v>
      </c>
      <c r="F493" s="351">
        <v>0</v>
      </c>
      <c r="G493" s="347">
        <f t="shared" si="10"/>
        <v>44719979</v>
      </c>
      <c r="H493" s="341" t="s">
        <v>777</v>
      </c>
    </row>
    <row r="494" spans="1:8" hidden="1" outlineLevel="1">
      <c r="A494" s="244" t="s">
        <v>1245</v>
      </c>
      <c r="B494" s="350">
        <v>53539719</v>
      </c>
      <c r="C494" s="351">
        <v>0</v>
      </c>
      <c r="D494" s="351">
        <v>0</v>
      </c>
      <c r="E494" s="351">
        <v>0</v>
      </c>
      <c r="F494" s="351">
        <v>0</v>
      </c>
      <c r="G494" s="347">
        <f t="shared" si="10"/>
        <v>53539719</v>
      </c>
      <c r="H494" s="341" t="s">
        <v>1246</v>
      </c>
    </row>
    <row r="495" spans="1:8" hidden="1" outlineLevel="1">
      <c r="A495" s="244" t="s">
        <v>1255</v>
      </c>
      <c r="B495" s="350">
        <v>14056632</v>
      </c>
      <c r="C495" s="351">
        <v>0</v>
      </c>
      <c r="D495" s="351">
        <v>0</v>
      </c>
      <c r="E495" s="351">
        <v>0</v>
      </c>
      <c r="F495" s="351">
        <v>0</v>
      </c>
      <c r="G495" s="347">
        <f t="shared" si="10"/>
        <v>14056632</v>
      </c>
      <c r="H495" s="341" t="s">
        <v>1256</v>
      </c>
    </row>
    <row r="496" spans="1:8" hidden="1" outlineLevel="1">
      <c r="A496" s="244" t="s">
        <v>856</v>
      </c>
      <c r="B496" s="350">
        <v>17082064</v>
      </c>
      <c r="C496" s="351">
        <v>0</v>
      </c>
      <c r="D496" s="351">
        <v>0</v>
      </c>
      <c r="E496" s="351">
        <v>0</v>
      </c>
      <c r="F496" s="351">
        <v>0</v>
      </c>
      <c r="G496" s="347">
        <f t="shared" si="10"/>
        <v>17082064</v>
      </c>
      <c r="H496" s="341" t="s">
        <v>857</v>
      </c>
    </row>
    <row r="497" spans="1:8" hidden="1" outlineLevel="1">
      <c r="A497" s="244" t="s">
        <v>866</v>
      </c>
      <c r="B497" s="350">
        <v>5953625</v>
      </c>
      <c r="C497" s="351">
        <v>0</v>
      </c>
      <c r="D497" s="351">
        <v>0</v>
      </c>
      <c r="E497" s="351">
        <v>0</v>
      </c>
      <c r="F497" s="351">
        <v>0</v>
      </c>
      <c r="G497" s="347">
        <f t="shared" si="10"/>
        <v>5953625</v>
      </c>
      <c r="H497" s="341" t="s">
        <v>867</v>
      </c>
    </row>
    <row r="498" spans="1:8" hidden="1" outlineLevel="1">
      <c r="A498" s="244" t="s">
        <v>1123</v>
      </c>
      <c r="B498" s="350">
        <v>51506664</v>
      </c>
      <c r="C498" s="351">
        <v>0</v>
      </c>
      <c r="D498" s="351">
        <v>0</v>
      </c>
      <c r="E498" s="351">
        <v>0</v>
      </c>
      <c r="F498" s="351">
        <v>0</v>
      </c>
      <c r="G498" s="347">
        <f t="shared" si="10"/>
        <v>51506664</v>
      </c>
      <c r="H498" s="341" t="s">
        <v>1124</v>
      </c>
    </row>
    <row r="499" spans="1:8" hidden="1" outlineLevel="1">
      <c r="A499" s="244" t="s">
        <v>864</v>
      </c>
      <c r="B499" s="350">
        <v>7395653</v>
      </c>
      <c r="C499" s="351">
        <v>0</v>
      </c>
      <c r="D499" s="351">
        <v>0</v>
      </c>
      <c r="E499" s="351">
        <v>0</v>
      </c>
      <c r="F499" s="351">
        <v>0</v>
      </c>
      <c r="G499" s="347">
        <f t="shared" si="10"/>
        <v>7395653</v>
      </c>
      <c r="H499" s="341" t="s">
        <v>865</v>
      </c>
    </row>
    <row r="500" spans="1:8" hidden="1" outlineLevel="1">
      <c r="A500" s="244" t="s">
        <v>1101</v>
      </c>
      <c r="B500" s="350">
        <v>76510952</v>
      </c>
      <c r="C500" s="351">
        <v>0</v>
      </c>
      <c r="D500" s="351">
        <v>0</v>
      </c>
      <c r="E500" s="351">
        <v>0</v>
      </c>
      <c r="F500" s="351">
        <v>0</v>
      </c>
      <c r="G500" s="347">
        <f t="shared" si="10"/>
        <v>76510952</v>
      </c>
      <c r="H500" s="341" t="s">
        <v>1102</v>
      </c>
    </row>
    <row r="501" spans="1:8" hidden="1" outlineLevel="1">
      <c r="A501" s="244" t="s">
        <v>930</v>
      </c>
      <c r="B501" s="350">
        <v>88346649</v>
      </c>
      <c r="C501" s="351">
        <v>0</v>
      </c>
      <c r="D501" s="351">
        <v>0</v>
      </c>
      <c r="E501" s="351">
        <v>0</v>
      </c>
      <c r="F501" s="351">
        <v>0</v>
      </c>
      <c r="G501" s="347">
        <f t="shared" si="10"/>
        <v>88346649</v>
      </c>
      <c r="H501" s="341" t="s">
        <v>931</v>
      </c>
    </row>
    <row r="502" spans="1:8" hidden="1" outlineLevel="1">
      <c r="A502" s="244" t="s">
        <v>1085</v>
      </c>
      <c r="B502" s="350">
        <v>235125272</v>
      </c>
      <c r="C502" s="351">
        <v>0</v>
      </c>
      <c r="D502" s="351">
        <v>0</v>
      </c>
      <c r="E502" s="351">
        <v>0</v>
      </c>
      <c r="F502" s="351">
        <v>0</v>
      </c>
      <c r="G502" s="347">
        <f t="shared" si="10"/>
        <v>235125272</v>
      </c>
      <c r="H502" s="341" t="s">
        <v>1086</v>
      </c>
    </row>
    <row r="503" spans="1:8" hidden="1" outlineLevel="1">
      <c r="A503" s="244" t="s">
        <v>977</v>
      </c>
      <c r="B503" s="350">
        <v>802645469.41700006</v>
      </c>
      <c r="C503" s="351">
        <v>0</v>
      </c>
      <c r="D503" s="351">
        <v>0</v>
      </c>
      <c r="E503" s="351">
        <v>15932947</v>
      </c>
      <c r="F503" s="351">
        <v>0</v>
      </c>
      <c r="G503" s="347">
        <f t="shared" si="10"/>
        <v>818578416.41700006</v>
      </c>
      <c r="H503" s="341" t="s">
        <v>978</v>
      </c>
    </row>
    <row r="504" spans="1:8" hidden="1" outlineLevel="1">
      <c r="A504" s="244" t="s">
        <v>1001</v>
      </c>
      <c r="B504" s="350">
        <v>81260661.385000005</v>
      </c>
      <c r="C504" s="351">
        <v>0</v>
      </c>
      <c r="D504" s="351">
        <v>0</v>
      </c>
      <c r="E504" s="351">
        <v>0</v>
      </c>
      <c r="F504" s="351">
        <v>0</v>
      </c>
      <c r="G504" s="347">
        <f t="shared" si="10"/>
        <v>81260661.385000005</v>
      </c>
      <c r="H504" s="341" t="s">
        <v>1002</v>
      </c>
    </row>
    <row r="505" spans="1:8" hidden="1" outlineLevel="1">
      <c r="A505" s="244" t="s">
        <v>910</v>
      </c>
      <c r="B505" s="350">
        <v>17791318</v>
      </c>
      <c r="C505" s="351">
        <v>0</v>
      </c>
      <c r="D505" s="351">
        <v>0</v>
      </c>
      <c r="E505" s="351">
        <v>0</v>
      </c>
      <c r="F505" s="351">
        <v>0</v>
      </c>
      <c r="G505" s="347">
        <f t="shared" si="10"/>
        <v>17791318</v>
      </c>
      <c r="H505" s="341" t="s">
        <v>911</v>
      </c>
    </row>
    <row r="506" spans="1:8" hidden="1" outlineLevel="1">
      <c r="A506" s="244" t="s">
        <v>784</v>
      </c>
      <c r="B506" s="350">
        <v>655759521</v>
      </c>
      <c r="C506" s="351">
        <v>0</v>
      </c>
      <c r="D506" s="351">
        <v>0</v>
      </c>
      <c r="E506" s="351">
        <v>0</v>
      </c>
      <c r="F506" s="351">
        <v>0</v>
      </c>
      <c r="G506" s="347">
        <f t="shared" si="10"/>
        <v>655759521</v>
      </c>
      <c r="H506" s="341" t="s">
        <v>785</v>
      </c>
    </row>
    <row r="507" spans="1:8" hidden="1" outlineLevel="1">
      <c r="A507" s="244" t="s">
        <v>942</v>
      </c>
      <c r="B507" s="350">
        <v>9880344</v>
      </c>
      <c r="C507" s="351">
        <v>0</v>
      </c>
      <c r="D507" s="351">
        <v>0</v>
      </c>
      <c r="E507" s="351">
        <v>0</v>
      </c>
      <c r="F507" s="351">
        <v>0</v>
      </c>
      <c r="G507" s="347">
        <f t="shared" si="10"/>
        <v>9880344</v>
      </c>
      <c r="H507" s="341" t="s">
        <v>943</v>
      </c>
    </row>
    <row r="508" spans="1:8" hidden="1" outlineLevel="1">
      <c r="A508" s="244" t="s">
        <v>840</v>
      </c>
      <c r="B508" s="350">
        <v>7869965</v>
      </c>
      <c r="C508" s="351">
        <v>0</v>
      </c>
      <c r="D508" s="351">
        <v>0</v>
      </c>
      <c r="E508" s="351">
        <v>0</v>
      </c>
      <c r="F508" s="351">
        <v>0</v>
      </c>
      <c r="G508" s="347">
        <f t="shared" si="10"/>
        <v>7869965</v>
      </c>
      <c r="H508" s="341" t="s">
        <v>841</v>
      </c>
    </row>
    <row r="509" spans="1:8" hidden="1" outlineLevel="1">
      <c r="A509" s="244" t="s">
        <v>1231</v>
      </c>
      <c r="B509" s="350">
        <v>90568769</v>
      </c>
      <c r="C509" s="351">
        <v>0</v>
      </c>
      <c r="D509" s="351">
        <v>0</v>
      </c>
      <c r="E509" s="351">
        <v>0</v>
      </c>
      <c r="F509" s="351">
        <v>0</v>
      </c>
      <c r="G509" s="347">
        <f t="shared" si="10"/>
        <v>90568769</v>
      </c>
      <c r="H509" s="341" t="s">
        <v>1232</v>
      </c>
    </row>
    <row r="510" spans="1:8" hidden="1" outlineLevel="1">
      <c r="A510" s="244" t="s">
        <v>965</v>
      </c>
      <c r="B510" s="350">
        <v>21978177</v>
      </c>
      <c r="C510" s="351">
        <v>0</v>
      </c>
      <c r="D510" s="351">
        <v>0</v>
      </c>
      <c r="E510" s="351">
        <v>0</v>
      </c>
      <c r="F510" s="351">
        <v>0</v>
      </c>
      <c r="G510" s="347">
        <f t="shared" si="10"/>
        <v>21978177</v>
      </c>
      <c r="H510" s="341" t="s">
        <v>966</v>
      </c>
    </row>
    <row r="511" spans="1:8" hidden="1" outlineLevel="1">
      <c r="A511" s="244" t="s">
        <v>762</v>
      </c>
      <c r="B511" s="350">
        <v>44353926</v>
      </c>
      <c r="C511" s="351">
        <v>0</v>
      </c>
      <c r="D511" s="351">
        <v>0</v>
      </c>
      <c r="E511" s="351">
        <v>0</v>
      </c>
      <c r="F511" s="351">
        <v>0</v>
      </c>
      <c r="G511" s="347">
        <f t="shared" si="10"/>
        <v>44353926</v>
      </c>
      <c r="H511" s="341" t="s">
        <v>763</v>
      </c>
    </row>
    <row r="512" spans="1:8" hidden="1" outlineLevel="1">
      <c r="A512" s="244" t="s">
        <v>1087</v>
      </c>
      <c r="B512" s="350">
        <v>25304425</v>
      </c>
      <c r="C512" s="351">
        <v>0</v>
      </c>
      <c r="D512" s="351">
        <v>0</v>
      </c>
      <c r="E512" s="351">
        <v>0</v>
      </c>
      <c r="F512" s="351">
        <v>0</v>
      </c>
      <c r="G512" s="347">
        <f t="shared" si="10"/>
        <v>25304425</v>
      </c>
      <c r="H512" s="341" t="s">
        <v>1088</v>
      </c>
    </row>
    <row r="513" spans="1:8" hidden="1" outlineLevel="1">
      <c r="A513" s="244" t="s">
        <v>742</v>
      </c>
      <c r="B513" s="350">
        <v>43364805</v>
      </c>
      <c r="C513" s="351">
        <v>0</v>
      </c>
      <c r="D513" s="351">
        <v>0</v>
      </c>
      <c r="E513" s="351">
        <v>0</v>
      </c>
      <c r="F513" s="351">
        <v>0</v>
      </c>
      <c r="G513" s="347">
        <f t="shared" si="10"/>
        <v>43364805</v>
      </c>
      <c r="H513" s="341" t="s">
        <v>743</v>
      </c>
    </row>
    <row r="514" spans="1:8" hidden="1" outlineLevel="1">
      <c r="A514" s="244" t="s">
        <v>876</v>
      </c>
      <c r="B514" s="350">
        <v>23209447</v>
      </c>
      <c r="C514" s="351">
        <v>0</v>
      </c>
      <c r="D514" s="351">
        <v>0</v>
      </c>
      <c r="E514" s="351">
        <v>0</v>
      </c>
      <c r="F514" s="351">
        <v>0</v>
      </c>
      <c r="G514" s="347">
        <f t="shared" si="10"/>
        <v>23209447</v>
      </c>
      <c r="H514" s="341" t="s">
        <v>877</v>
      </c>
    </row>
    <row r="515" spans="1:8" hidden="1" outlineLevel="1">
      <c r="A515" s="244" t="s">
        <v>820</v>
      </c>
      <c r="B515" s="350">
        <v>39415030</v>
      </c>
      <c r="C515" s="351">
        <v>0</v>
      </c>
      <c r="D515" s="351">
        <v>0</v>
      </c>
      <c r="E515" s="351">
        <v>0</v>
      </c>
      <c r="F515" s="351">
        <v>0</v>
      </c>
      <c r="G515" s="347">
        <f t="shared" si="10"/>
        <v>39415030</v>
      </c>
      <c r="H515" s="341" t="s">
        <v>821</v>
      </c>
    </row>
    <row r="516" spans="1:8" hidden="1" outlineLevel="1">
      <c r="A516" s="244" t="s">
        <v>1107</v>
      </c>
      <c r="B516" s="350">
        <v>58036379</v>
      </c>
      <c r="C516" s="351">
        <v>0</v>
      </c>
      <c r="D516" s="351">
        <v>0</v>
      </c>
      <c r="E516" s="351">
        <v>0</v>
      </c>
      <c r="F516" s="351">
        <v>0</v>
      </c>
      <c r="G516" s="347">
        <f t="shared" si="10"/>
        <v>58036379</v>
      </c>
      <c r="H516" s="341" t="s">
        <v>1108</v>
      </c>
    </row>
    <row r="517" spans="1:8" hidden="1" outlineLevel="1">
      <c r="A517" s="244" t="s">
        <v>1321</v>
      </c>
      <c r="B517" s="350">
        <v>93983856</v>
      </c>
      <c r="C517" s="351">
        <v>0</v>
      </c>
      <c r="D517" s="351">
        <v>0</v>
      </c>
      <c r="E517" s="351">
        <v>0</v>
      </c>
      <c r="F517" s="351">
        <v>0</v>
      </c>
      <c r="G517" s="347">
        <f t="shared" si="10"/>
        <v>93983856</v>
      </c>
      <c r="H517" s="341" t="s">
        <v>1322</v>
      </c>
    </row>
    <row r="518" spans="1:8" hidden="1" outlineLevel="1">
      <c r="A518" s="244" t="s">
        <v>1179</v>
      </c>
      <c r="B518" s="350">
        <v>177525265</v>
      </c>
      <c r="C518" s="351">
        <v>0</v>
      </c>
      <c r="D518" s="351">
        <v>0</v>
      </c>
      <c r="E518" s="351">
        <v>0</v>
      </c>
      <c r="F518" s="351">
        <v>0</v>
      </c>
      <c r="G518" s="347">
        <f t="shared" si="10"/>
        <v>177525265</v>
      </c>
      <c r="H518" s="341" t="s">
        <v>1180</v>
      </c>
    </row>
    <row r="519" spans="1:8" hidden="1" outlineLevel="1">
      <c r="A519" s="244" t="s">
        <v>1129</v>
      </c>
      <c r="B519" s="350">
        <v>26170034</v>
      </c>
      <c r="C519" s="351">
        <v>0</v>
      </c>
      <c r="D519" s="351">
        <v>0</v>
      </c>
      <c r="E519" s="351">
        <v>0</v>
      </c>
      <c r="F519" s="351">
        <v>0</v>
      </c>
      <c r="G519" s="347">
        <f t="shared" si="10"/>
        <v>26170034</v>
      </c>
      <c r="H519" s="341" t="s">
        <v>1130</v>
      </c>
    </row>
    <row r="520" spans="1:8" hidden="1" outlineLevel="1">
      <c r="A520" s="244" t="s">
        <v>1083</v>
      </c>
      <c r="B520" s="350">
        <v>165428920</v>
      </c>
      <c r="C520" s="351">
        <v>0</v>
      </c>
      <c r="D520" s="351">
        <v>0</v>
      </c>
      <c r="E520" s="351">
        <v>0</v>
      </c>
      <c r="F520" s="351">
        <v>0</v>
      </c>
      <c r="G520" s="347">
        <f t="shared" si="10"/>
        <v>165428920</v>
      </c>
      <c r="H520" s="341" t="s">
        <v>1084</v>
      </c>
    </row>
    <row r="521" spans="1:8" hidden="1" outlineLevel="1">
      <c r="A521" s="244" t="s">
        <v>1273</v>
      </c>
      <c r="B521" s="350">
        <v>117399638</v>
      </c>
      <c r="C521" s="351">
        <v>0</v>
      </c>
      <c r="D521" s="351">
        <v>0</v>
      </c>
      <c r="E521" s="351">
        <v>0</v>
      </c>
      <c r="F521" s="351">
        <v>0</v>
      </c>
      <c r="G521" s="347">
        <f t="shared" si="10"/>
        <v>117399638</v>
      </c>
      <c r="H521" s="341" t="s">
        <v>1274</v>
      </c>
    </row>
    <row r="522" spans="1:8" hidden="1" outlineLevel="1">
      <c r="A522" s="244" t="s">
        <v>1253</v>
      </c>
      <c r="B522" s="350">
        <v>117059355</v>
      </c>
      <c r="C522" s="351">
        <v>0</v>
      </c>
      <c r="D522" s="351">
        <v>0</v>
      </c>
      <c r="E522" s="351">
        <v>0</v>
      </c>
      <c r="F522" s="351">
        <v>0</v>
      </c>
      <c r="G522" s="347">
        <f t="shared" si="10"/>
        <v>117059355</v>
      </c>
      <c r="H522" s="341" t="s">
        <v>1254</v>
      </c>
    </row>
    <row r="523" spans="1:8" hidden="1" outlineLevel="1">
      <c r="A523" s="244" t="s">
        <v>1209</v>
      </c>
      <c r="B523" s="350">
        <v>145285079</v>
      </c>
      <c r="C523" s="351">
        <v>0</v>
      </c>
      <c r="D523" s="351">
        <v>0</v>
      </c>
      <c r="E523" s="351">
        <v>0</v>
      </c>
      <c r="F523" s="351">
        <v>0</v>
      </c>
      <c r="G523" s="347">
        <f t="shared" si="10"/>
        <v>145285079</v>
      </c>
      <c r="H523" s="341" t="s">
        <v>1210</v>
      </c>
    </row>
    <row r="524" spans="1:8" hidden="1" outlineLevel="1">
      <c r="A524" s="244" t="s">
        <v>1111</v>
      </c>
      <c r="B524" s="350">
        <v>8006043</v>
      </c>
      <c r="C524" s="351">
        <v>0</v>
      </c>
      <c r="D524" s="351">
        <v>0</v>
      </c>
      <c r="E524" s="351">
        <v>0</v>
      </c>
      <c r="F524" s="351">
        <v>0</v>
      </c>
      <c r="G524" s="347">
        <f t="shared" si="10"/>
        <v>8006043</v>
      </c>
      <c r="H524" s="341" t="s">
        <v>1112</v>
      </c>
    </row>
    <row r="525" spans="1:8" hidden="1" outlineLevel="1">
      <c r="A525" s="244" t="s">
        <v>1217</v>
      </c>
      <c r="B525" s="350">
        <v>114304830</v>
      </c>
      <c r="C525" s="351">
        <v>0</v>
      </c>
      <c r="D525" s="351">
        <v>0</v>
      </c>
      <c r="E525" s="351">
        <v>0</v>
      </c>
      <c r="F525" s="351">
        <v>0</v>
      </c>
      <c r="G525" s="347">
        <f t="shared" si="10"/>
        <v>114304830</v>
      </c>
      <c r="H525" s="341" t="s">
        <v>1218</v>
      </c>
    </row>
    <row r="526" spans="1:8" hidden="1" outlineLevel="1">
      <c r="A526" s="244" t="s">
        <v>1207</v>
      </c>
      <c r="B526" s="350">
        <v>77120105</v>
      </c>
      <c r="C526" s="351">
        <v>0</v>
      </c>
      <c r="D526" s="351">
        <v>0</v>
      </c>
      <c r="E526" s="351">
        <v>0</v>
      </c>
      <c r="F526" s="351">
        <v>0</v>
      </c>
      <c r="G526" s="347">
        <f t="shared" si="10"/>
        <v>77120105</v>
      </c>
      <c r="H526" s="341" t="s">
        <v>1208</v>
      </c>
    </row>
    <row r="527" spans="1:8" hidden="1" outlineLevel="1">
      <c r="A527" s="244" t="s">
        <v>1125</v>
      </c>
      <c r="B527" s="350">
        <v>60549547</v>
      </c>
      <c r="C527" s="351">
        <v>0</v>
      </c>
      <c r="D527" s="351">
        <v>0</v>
      </c>
      <c r="E527" s="351">
        <v>0</v>
      </c>
      <c r="F527" s="351">
        <v>0</v>
      </c>
      <c r="G527" s="347">
        <f t="shared" si="10"/>
        <v>60549547</v>
      </c>
      <c r="H527" s="341" t="s">
        <v>1126</v>
      </c>
    </row>
    <row r="528" spans="1:8" hidden="1" outlineLevel="1">
      <c r="A528" s="244" t="s">
        <v>1053</v>
      </c>
      <c r="B528" s="350">
        <v>240183253</v>
      </c>
      <c r="C528" s="351">
        <v>0</v>
      </c>
      <c r="D528" s="351">
        <v>0</v>
      </c>
      <c r="E528" s="351">
        <v>0</v>
      </c>
      <c r="F528" s="351">
        <v>0</v>
      </c>
      <c r="G528" s="347">
        <f t="shared" si="10"/>
        <v>240183253</v>
      </c>
      <c r="H528" s="341" t="s">
        <v>1054</v>
      </c>
    </row>
    <row r="529" spans="1:8" hidden="1" outlineLevel="1">
      <c r="A529" s="244" t="s">
        <v>904</v>
      </c>
      <c r="B529" s="350">
        <v>37660422</v>
      </c>
      <c r="C529" s="351">
        <v>0</v>
      </c>
      <c r="D529" s="351">
        <v>0</v>
      </c>
      <c r="E529" s="351">
        <v>0</v>
      </c>
      <c r="F529" s="351">
        <v>0</v>
      </c>
      <c r="G529" s="347">
        <f t="shared" si="10"/>
        <v>37660422</v>
      </c>
      <c r="H529" s="341" t="s">
        <v>905</v>
      </c>
    </row>
    <row r="530" spans="1:8" hidden="1" outlineLevel="1">
      <c r="A530" s="244" t="s">
        <v>792</v>
      </c>
      <c r="B530" s="350">
        <v>59058201</v>
      </c>
      <c r="C530" s="351">
        <v>0</v>
      </c>
      <c r="D530" s="351">
        <v>0</v>
      </c>
      <c r="E530" s="351">
        <v>0</v>
      </c>
      <c r="F530" s="351">
        <v>0</v>
      </c>
      <c r="G530" s="347">
        <f t="shared" si="10"/>
        <v>59058201</v>
      </c>
      <c r="H530" s="341" t="s">
        <v>793</v>
      </c>
    </row>
    <row r="531" spans="1:8" hidden="1" outlineLevel="1">
      <c r="A531" s="244" t="s">
        <v>1039</v>
      </c>
      <c r="B531" s="350">
        <v>105930969</v>
      </c>
      <c r="C531" s="351">
        <v>0</v>
      </c>
      <c r="D531" s="351">
        <v>0</v>
      </c>
      <c r="E531" s="351">
        <v>0</v>
      </c>
      <c r="F531" s="351">
        <v>0</v>
      </c>
      <c r="G531" s="347">
        <f t="shared" si="10"/>
        <v>105930969</v>
      </c>
      <c r="H531" s="341" t="s">
        <v>1040</v>
      </c>
    </row>
    <row r="532" spans="1:8" hidden="1" outlineLevel="1">
      <c r="A532" s="244" t="s">
        <v>1031</v>
      </c>
      <c r="B532" s="350">
        <v>40841650</v>
      </c>
      <c r="C532" s="351">
        <v>0</v>
      </c>
      <c r="D532" s="351">
        <v>0</v>
      </c>
      <c r="E532" s="351">
        <v>0</v>
      </c>
      <c r="F532" s="351">
        <v>0</v>
      </c>
      <c r="G532" s="347">
        <f t="shared" si="10"/>
        <v>40841650</v>
      </c>
      <c r="H532" s="341" t="s">
        <v>1032</v>
      </c>
    </row>
    <row r="533" spans="1:8" hidden="1" outlineLevel="1">
      <c r="A533" s="244" t="s">
        <v>999</v>
      </c>
      <c r="B533" s="350">
        <v>72903545</v>
      </c>
      <c r="C533" s="351">
        <v>0</v>
      </c>
      <c r="D533" s="351">
        <v>0</v>
      </c>
      <c r="E533" s="351">
        <v>0</v>
      </c>
      <c r="F533" s="351">
        <v>0</v>
      </c>
      <c r="G533" s="347">
        <f t="shared" si="10"/>
        <v>72903545</v>
      </c>
      <c r="H533" s="341" t="s">
        <v>1000</v>
      </c>
    </row>
    <row r="534" spans="1:8" hidden="1" outlineLevel="1">
      <c r="A534" s="244" t="s">
        <v>1019</v>
      </c>
      <c r="B534" s="350">
        <v>104845592</v>
      </c>
      <c r="C534" s="351">
        <v>0</v>
      </c>
      <c r="D534" s="351">
        <v>0</v>
      </c>
      <c r="E534" s="351">
        <v>0</v>
      </c>
      <c r="F534" s="351">
        <v>0</v>
      </c>
      <c r="G534" s="347">
        <f t="shared" si="10"/>
        <v>104845592</v>
      </c>
      <c r="H534" s="341" t="s">
        <v>1020</v>
      </c>
    </row>
    <row r="535" spans="1:8" hidden="1" outlineLevel="1">
      <c r="A535" s="244" t="s">
        <v>1075</v>
      </c>
      <c r="B535" s="350">
        <v>103530675</v>
      </c>
      <c r="C535" s="351">
        <v>0</v>
      </c>
      <c r="D535" s="351">
        <v>0</v>
      </c>
      <c r="E535" s="351">
        <v>0</v>
      </c>
      <c r="F535" s="351">
        <v>0</v>
      </c>
      <c r="G535" s="347">
        <f t="shared" si="10"/>
        <v>103530675</v>
      </c>
      <c r="H535" s="341" t="s">
        <v>1076</v>
      </c>
    </row>
    <row r="536" spans="1:8" hidden="1" outlineLevel="1">
      <c r="A536" s="244" t="s">
        <v>979</v>
      </c>
      <c r="B536" s="350">
        <v>67384352.866999999</v>
      </c>
      <c r="C536" s="351">
        <v>0</v>
      </c>
      <c r="D536" s="351">
        <v>0</v>
      </c>
      <c r="E536" s="351">
        <v>0</v>
      </c>
      <c r="F536" s="351">
        <v>0</v>
      </c>
      <c r="G536" s="347">
        <f t="shared" si="10"/>
        <v>67384352.866999999</v>
      </c>
      <c r="H536" s="341" t="s">
        <v>980</v>
      </c>
    </row>
    <row r="537" spans="1:8" hidden="1" outlineLevel="1">
      <c r="A537" s="244" t="s">
        <v>1195</v>
      </c>
      <c r="B537" s="350">
        <v>92699549</v>
      </c>
      <c r="C537" s="351">
        <v>0</v>
      </c>
      <c r="D537" s="351">
        <v>0</v>
      </c>
      <c r="E537" s="351">
        <v>0</v>
      </c>
      <c r="F537" s="351">
        <v>0</v>
      </c>
      <c r="G537" s="347">
        <f t="shared" ref="G537:G600" si="11">SUM(B537:F537)</f>
        <v>92699549</v>
      </c>
      <c r="H537" s="341" t="s">
        <v>1196</v>
      </c>
    </row>
    <row r="538" spans="1:8" hidden="1" outlineLevel="1">
      <c r="A538" s="244" t="s">
        <v>1067</v>
      </c>
      <c r="B538" s="350">
        <v>122859905</v>
      </c>
      <c r="C538" s="351">
        <v>0</v>
      </c>
      <c r="D538" s="351">
        <v>0</v>
      </c>
      <c r="E538" s="351">
        <v>0</v>
      </c>
      <c r="F538" s="351">
        <v>0</v>
      </c>
      <c r="G538" s="347">
        <f t="shared" si="11"/>
        <v>122859905</v>
      </c>
      <c r="H538" s="341" t="s">
        <v>1068</v>
      </c>
    </row>
    <row r="539" spans="1:8" hidden="1" outlineLevel="1">
      <c r="A539" s="244" t="s">
        <v>1113</v>
      </c>
      <c r="B539" s="350">
        <v>74646728</v>
      </c>
      <c r="C539" s="351">
        <v>0</v>
      </c>
      <c r="D539" s="351">
        <v>0</v>
      </c>
      <c r="E539" s="351">
        <v>0</v>
      </c>
      <c r="F539" s="351">
        <v>0</v>
      </c>
      <c r="G539" s="347">
        <f t="shared" si="11"/>
        <v>74646728</v>
      </c>
      <c r="H539" s="341" t="s">
        <v>1114</v>
      </c>
    </row>
    <row r="540" spans="1:8" hidden="1" outlineLevel="1">
      <c r="A540" s="244" t="s">
        <v>842</v>
      </c>
      <c r="B540" s="350">
        <v>29030962</v>
      </c>
      <c r="C540" s="351">
        <v>0</v>
      </c>
      <c r="D540" s="351">
        <v>0</v>
      </c>
      <c r="E540" s="351">
        <v>0</v>
      </c>
      <c r="F540" s="351">
        <v>0</v>
      </c>
      <c r="G540" s="347">
        <f t="shared" si="11"/>
        <v>29030962</v>
      </c>
      <c r="H540" s="341" t="s">
        <v>843</v>
      </c>
    </row>
    <row r="541" spans="1:8" hidden="1" outlineLevel="1">
      <c r="A541" s="244" t="s">
        <v>1344</v>
      </c>
      <c r="B541" s="350">
        <v>23512885</v>
      </c>
      <c r="C541" s="351">
        <v>0</v>
      </c>
      <c r="D541" s="351">
        <v>0</v>
      </c>
      <c r="E541" s="351">
        <v>0</v>
      </c>
      <c r="F541" s="351">
        <v>0</v>
      </c>
      <c r="G541" s="347">
        <f t="shared" si="11"/>
        <v>23512885</v>
      </c>
      <c r="H541" s="341" t="s">
        <v>1345</v>
      </c>
    </row>
    <row r="542" spans="1:8" hidden="1" outlineLevel="1">
      <c r="A542" s="244" t="s">
        <v>1330</v>
      </c>
      <c r="B542" s="350">
        <v>1039247106.2539999</v>
      </c>
      <c r="C542" s="351">
        <v>0</v>
      </c>
      <c r="D542" s="351">
        <v>0</v>
      </c>
      <c r="E542" s="351">
        <v>0</v>
      </c>
      <c r="F542" s="351">
        <v>0</v>
      </c>
      <c r="G542" s="347">
        <f t="shared" si="11"/>
        <v>1039247106.2539999</v>
      </c>
      <c r="H542" s="341" t="s">
        <v>1331</v>
      </c>
    </row>
    <row r="543" spans="1:8" hidden="1" outlineLevel="1">
      <c r="A543" s="244" t="s">
        <v>432</v>
      </c>
      <c r="B543" s="350">
        <v>21413020</v>
      </c>
      <c r="C543" s="351">
        <v>0</v>
      </c>
      <c r="D543" s="351">
        <v>0</v>
      </c>
      <c r="E543" s="351">
        <v>0</v>
      </c>
      <c r="F543" s="351">
        <v>0</v>
      </c>
      <c r="G543" s="347">
        <f t="shared" si="11"/>
        <v>21413020</v>
      </c>
      <c r="H543" s="341" t="s">
        <v>433</v>
      </c>
    </row>
    <row r="544" spans="1:8" hidden="1" outlineLevel="1">
      <c r="A544" s="244" t="s">
        <v>1059</v>
      </c>
      <c r="B544" s="350">
        <v>34822035</v>
      </c>
      <c r="C544" s="351">
        <v>0</v>
      </c>
      <c r="D544" s="351">
        <v>0</v>
      </c>
      <c r="E544" s="351">
        <v>0</v>
      </c>
      <c r="F544" s="351">
        <v>0</v>
      </c>
      <c r="G544" s="347">
        <f t="shared" si="11"/>
        <v>34822035</v>
      </c>
      <c r="H544" s="341" t="s">
        <v>1060</v>
      </c>
    </row>
    <row r="545" spans="1:8" hidden="1" outlineLevel="1">
      <c r="A545" s="244" t="s">
        <v>1143</v>
      </c>
      <c r="B545" s="350">
        <v>32912156</v>
      </c>
      <c r="C545" s="351">
        <v>0</v>
      </c>
      <c r="D545" s="351">
        <v>0</v>
      </c>
      <c r="E545" s="351">
        <v>0</v>
      </c>
      <c r="F545" s="351">
        <v>0</v>
      </c>
      <c r="G545" s="347">
        <f t="shared" si="11"/>
        <v>32912156</v>
      </c>
      <c r="H545" s="341" t="s">
        <v>1144</v>
      </c>
    </row>
    <row r="546" spans="1:8" hidden="1" outlineLevel="1">
      <c r="A546" s="244" t="s">
        <v>969</v>
      </c>
      <c r="B546" s="350">
        <v>78350807</v>
      </c>
      <c r="C546" s="351">
        <v>0</v>
      </c>
      <c r="D546" s="351">
        <v>0</v>
      </c>
      <c r="E546" s="351">
        <v>0</v>
      </c>
      <c r="F546" s="351">
        <v>0</v>
      </c>
      <c r="G546" s="347">
        <f t="shared" si="11"/>
        <v>78350807</v>
      </c>
      <c r="H546" s="341" t="s">
        <v>970</v>
      </c>
    </row>
    <row r="547" spans="1:8" hidden="1" outlineLevel="1">
      <c r="A547" s="244" t="s">
        <v>1259</v>
      </c>
      <c r="B547" s="350">
        <v>49463502</v>
      </c>
      <c r="C547" s="351">
        <v>0</v>
      </c>
      <c r="D547" s="351">
        <v>0</v>
      </c>
      <c r="E547" s="351">
        <v>0</v>
      </c>
      <c r="F547" s="351">
        <v>0</v>
      </c>
      <c r="G547" s="347">
        <f t="shared" si="11"/>
        <v>49463502</v>
      </c>
      <c r="H547" s="341" t="s">
        <v>1260</v>
      </c>
    </row>
    <row r="548" spans="1:8" hidden="1" outlineLevel="1">
      <c r="A548" s="244" t="s">
        <v>997</v>
      </c>
      <c r="B548" s="350">
        <v>120772803</v>
      </c>
      <c r="C548" s="351">
        <v>0</v>
      </c>
      <c r="D548" s="351">
        <v>0</v>
      </c>
      <c r="E548" s="351">
        <v>0</v>
      </c>
      <c r="F548" s="351">
        <v>0</v>
      </c>
      <c r="G548" s="347">
        <f t="shared" si="11"/>
        <v>120772803</v>
      </c>
      <c r="H548" s="341" t="s">
        <v>998</v>
      </c>
    </row>
    <row r="549" spans="1:8" hidden="1" outlineLevel="1">
      <c r="A549" s="244" t="s">
        <v>1187</v>
      </c>
      <c r="B549" s="350">
        <v>74357143</v>
      </c>
      <c r="C549" s="351">
        <v>0</v>
      </c>
      <c r="D549" s="351">
        <v>0</v>
      </c>
      <c r="E549" s="351">
        <v>0</v>
      </c>
      <c r="F549" s="351">
        <v>0</v>
      </c>
      <c r="G549" s="347">
        <f t="shared" si="11"/>
        <v>74357143</v>
      </c>
      <c r="H549" s="341" t="s">
        <v>1188</v>
      </c>
    </row>
    <row r="550" spans="1:8" hidden="1" outlineLevel="1">
      <c r="A550" s="244" t="s">
        <v>1007</v>
      </c>
      <c r="B550" s="350">
        <v>60683065</v>
      </c>
      <c r="C550" s="351">
        <v>0</v>
      </c>
      <c r="D550" s="351">
        <v>0</v>
      </c>
      <c r="E550" s="351">
        <v>0</v>
      </c>
      <c r="F550" s="351">
        <v>0</v>
      </c>
      <c r="G550" s="347">
        <f t="shared" si="11"/>
        <v>60683065</v>
      </c>
      <c r="H550" s="341" t="s">
        <v>1008</v>
      </c>
    </row>
    <row r="551" spans="1:8" hidden="1" outlineLevel="1">
      <c r="A551" s="244" t="s">
        <v>1049</v>
      </c>
      <c r="B551" s="350">
        <v>141453386</v>
      </c>
      <c r="C551" s="351">
        <v>0</v>
      </c>
      <c r="D551" s="351">
        <v>0</v>
      </c>
      <c r="E551" s="351">
        <v>0</v>
      </c>
      <c r="F551" s="351">
        <v>0</v>
      </c>
      <c r="G551" s="347">
        <f t="shared" si="11"/>
        <v>141453386</v>
      </c>
      <c r="H551" s="341" t="s">
        <v>1050</v>
      </c>
    </row>
    <row r="552" spans="1:8" hidden="1" outlineLevel="1">
      <c r="A552" s="244" t="s">
        <v>1251</v>
      </c>
      <c r="B552" s="350">
        <v>16685898</v>
      </c>
      <c r="C552" s="351">
        <v>0</v>
      </c>
      <c r="D552" s="351">
        <v>0</v>
      </c>
      <c r="E552" s="351">
        <v>0</v>
      </c>
      <c r="F552" s="351">
        <v>0</v>
      </c>
      <c r="G552" s="347">
        <f t="shared" si="11"/>
        <v>16685898</v>
      </c>
      <c r="H552" s="341" t="s">
        <v>1252</v>
      </c>
    </row>
    <row r="553" spans="1:8" hidden="1" outlineLevel="1">
      <c r="A553" s="244" t="s">
        <v>780</v>
      </c>
      <c r="B553" s="350">
        <v>2665946738</v>
      </c>
      <c r="C553" s="351">
        <v>0</v>
      </c>
      <c r="D553" s="351">
        <v>0</v>
      </c>
      <c r="E553" s="351">
        <v>0</v>
      </c>
      <c r="F553" s="351">
        <v>78274187</v>
      </c>
      <c r="G553" s="347">
        <f t="shared" si="11"/>
        <v>2744220925</v>
      </c>
      <c r="H553" s="341" t="s">
        <v>781</v>
      </c>
    </row>
    <row r="554" spans="1:8" hidden="1" outlineLevel="1">
      <c r="A554" s="244" t="s">
        <v>818</v>
      </c>
      <c r="B554" s="350">
        <v>282891446</v>
      </c>
      <c r="C554" s="351">
        <v>0</v>
      </c>
      <c r="D554" s="351">
        <v>0</v>
      </c>
      <c r="E554" s="351">
        <v>0</v>
      </c>
      <c r="F554" s="351">
        <v>0</v>
      </c>
      <c r="G554" s="347">
        <f t="shared" si="11"/>
        <v>282891446</v>
      </c>
      <c r="H554" s="341" t="s">
        <v>819</v>
      </c>
    </row>
    <row r="555" spans="1:8" hidden="1" outlineLevel="1">
      <c r="A555" s="244" t="s">
        <v>1744</v>
      </c>
      <c r="B555" s="350">
        <v>2351133</v>
      </c>
      <c r="C555" s="351">
        <v>0</v>
      </c>
      <c r="D555" s="351">
        <v>0</v>
      </c>
      <c r="E555" s="351">
        <v>0</v>
      </c>
      <c r="F555" s="351">
        <v>0</v>
      </c>
      <c r="G555" s="347">
        <f t="shared" si="11"/>
        <v>2351133</v>
      </c>
      <c r="H555" s="341" t="s">
        <v>1745</v>
      </c>
    </row>
    <row r="556" spans="1:8" hidden="1" outlineLevel="1">
      <c r="A556" s="244" t="s">
        <v>752</v>
      </c>
      <c r="B556" s="350">
        <v>67501129</v>
      </c>
      <c r="C556" s="351">
        <v>0</v>
      </c>
      <c r="D556" s="351">
        <v>0</v>
      </c>
      <c r="E556" s="351">
        <v>0</v>
      </c>
      <c r="F556" s="351">
        <v>0</v>
      </c>
      <c r="G556" s="347">
        <f t="shared" si="11"/>
        <v>67501129</v>
      </c>
      <c r="H556" s="341" t="s">
        <v>753</v>
      </c>
    </row>
    <row r="557" spans="1:8" hidden="1" outlineLevel="1">
      <c r="A557" s="244" t="s">
        <v>1145</v>
      </c>
      <c r="B557" s="350">
        <v>100091064.8</v>
      </c>
      <c r="C557" s="351">
        <v>0</v>
      </c>
      <c r="D557" s="351">
        <v>0</v>
      </c>
      <c r="E557" s="351">
        <v>0</v>
      </c>
      <c r="F557" s="351">
        <v>0</v>
      </c>
      <c r="G557" s="347">
        <f t="shared" si="11"/>
        <v>100091064.8</v>
      </c>
      <c r="H557" s="341" t="s">
        <v>1146</v>
      </c>
    </row>
    <row r="558" spans="1:8" hidden="1" outlineLevel="1">
      <c r="A558" s="244" t="s">
        <v>794</v>
      </c>
      <c r="B558" s="350">
        <v>26072482</v>
      </c>
      <c r="C558" s="351">
        <v>0</v>
      </c>
      <c r="D558" s="351">
        <v>0</v>
      </c>
      <c r="E558" s="351">
        <v>0</v>
      </c>
      <c r="F558" s="351">
        <v>0</v>
      </c>
      <c r="G558" s="347">
        <f t="shared" si="11"/>
        <v>26072482</v>
      </c>
      <c r="H558" s="341" t="s">
        <v>795</v>
      </c>
    </row>
    <row r="559" spans="1:8" hidden="1" outlineLevel="1">
      <c r="A559" s="244" t="s">
        <v>1237</v>
      </c>
      <c r="B559" s="350">
        <v>136448891</v>
      </c>
      <c r="C559" s="351">
        <v>0</v>
      </c>
      <c r="D559" s="351">
        <v>0</v>
      </c>
      <c r="E559" s="351">
        <v>0</v>
      </c>
      <c r="F559" s="351">
        <v>0</v>
      </c>
      <c r="G559" s="347">
        <f t="shared" si="11"/>
        <v>136448891</v>
      </c>
      <c r="H559" s="341" t="s">
        <v>1238</v>
      </c>
    </row>
    <row r="560" spans="1:8" hidden="1" outlineLevel="1">
      <c r="A560" s="244" t="s">
        <v>1267</v>
      </c>
      <c r="B560" s="350">
        <v>20487530</v>
      </c>
      <c r="C560" s="351">
        <v>0</v>
      </c>
      <c r="D560" s="351">
        <v>0</v>
      </c>
      <c r="E560" s="351">
        <v>0</v>
      </c>
      <c r="F560" s="351">
        <v>0</v>
      </c>
      <c r="G560" s="347">
        <f t="shared" si="11"/>
        <v>20487530</v>
      </c>
      <c r="H560" s="341" t="s">
        <v>1268</v>
      </c>
    </row>
    <row r="561" spans="1:8" hidden="1" outlineLevel="1">
      <c r="A561" s="244" t="s">
        <v>1185</v>
      </c>
      <c r="B561" s="350">
        <v>94686381</v>
      </c>
      <c r="C561" s="351">
        <v>0</v>
      </c>
      <c r="D561" s="351">
        <v>0</v>
      </c>
      <c r="E561" s="351">
        <v>0</v>
      </c>
      <c r="F561" s="351">
        <v>0</v>
      </c>
      <c r="G561" s="347">
        <f t="shared" si="11"/>
        <v>94686381</v>
      </c>
      <c r="H561" s="341" t="s">
        <v>1186</v>
      </c>
    </row>
    <row r="562" spans="1:8" hidden="1" outlineLevel="1">
      <c r="A562" s="244" t="s">
        <v>736</v>
      </c>
      <c r="B562" s="350">
        <v>16667154</v>
      </c>
      <c r="C562" s="351">
        <v>0</v>
      </c>
      <c r="D562" s="351">
        <v>0</v>
      </c>
      <c r="E562" s="351">
        <v>0</v>
      </c>
      <c r="F562" s="351">
        <v>0</v>
      </c>
      <c r="G562" s="347">
        <f t="shared" si="11"/>
        <v>16667154</v>
      </c>
      <c r="H562" s="341" t="s">
        <v>737</v>
      </c>
    </row>
    <row r="563" spans="1:8" hidden="1" outlineLevel="1">
      <c r="A563" s="244" t="s">
        <v>822</v>
      </c>
      <c r="B563" s="350">
        <v>10223613</v>
      </c>
      <c r="C563" s="351">
        <v>0</v>
      </c>
      <c r="D563" s="351">
        <v>0</v>
      </c>
      <c r="E563" s="351">
        <v>0</v>
      </c>
      <c r="F563" s="351">
        <v>0</v>
      </c>
      <c r="G563" s="347">
        <f t="shared" si="11"/>
        <v>10223613</v>
      </c>
      <c r="H563" s="341" t="s">
        <v>1746</v>
      </c>
    </row>
    <row r="564" spans="1:8" hidden="1" outlineLevel="1">
      <c r="A564" s="244" t="s">
        <v>1221</v>
      </c>
      <c r="B564" s="350">
        <v>182477102</v>
      </c>
      <c r="C564" s="351">
        <v>0</v>
      </c>
      <c r="D564" s="351">
        <v>0</v>
      </c>
      <c r="E564" s="351">
        <v>0</v>
      </c>
      <c r="F564" s="351">
        <v>0</v>
      </c>
      <c r="G564" s="347">
        <f t="shared" si="11"/>
        <v>182477102</v>
      </c>
      <c r="H564" s="341" t="s">
        <v>1222</v>
      </c>
    </row>
    <row r="565" spans="1:8" hidden="1" outlineLevel="1">
      <c r="A565" s="244" t="s">
        <v>1285</v>
      </c>
      <c r="B565" s="350">
        <v>30647771</v>
      </c>
      <c r="C565" s="351">
        <v>0</v>
      </c>
      <c r="D565" s="351">
        <v>0</v>
      </c>
      <c r="E565" s="351">
        <v>0</v>
      </c>
      <c r="F565" s="351">
        <v>0</v>
      </c>
      <c r="G565" s="347">
        <f t="shared" si="11"/>
        <v>30647771</v>
      </c>
      <c r="H565" s="341" t="s">
        <v>1286</v>
      </c>
    </row>
    <row r="566" spans="1:8" hidden="1" outlineLevel="1">
      <c r="A566" s="244" t="s">
        <v>1103</v>
      </c>
      <c r="B566" s="350">
        <v>38051948</v>
      </c>
      <c r="C566" s="351">
        <v>0</v>
      </c>
      <c r="D566" s="351">
        <v>0</v>
      </c>
      <c r="E566" s="351">
        <v>0</v>
      </c>
      <c r="F566" s="351">
        <v>0</v>
      </c>
      <c r="G566" s="347">
        <f t="shared" si="11"/>
        <v>38051948</v>
      </c>
      <c r="H566" s="341" t="s">
        <v>1104</v>
      </c>
    </row>
    <row r="567" spans="1:8" hidden="1" outlineLevel="1">
      <c r="A567" s="244" t="s">
        <v>1011</v>
      </c>
      <c r="B567" s="350">
        <v>16842823</v>
      </c>
      <c r="C567" s="351">
        <v>0</v>
      </c>
      <c r="D567" s="351">
        <v>0</v>
      </c>
      <c r="E567" s="351">
        <v>0</v>
      </c>
      <c r="F567" s="351">
        <v>0</v>
      </c>
      <c r="G567" s="347">
        <f t="shared" si="11"/>
        <v>16842823</v>
      </c>
      <c r="H567" s="341" t="s">
        <v>1012</v>
      </c>
    </row>
    <row r="568" spans="1:8" hidden="1" outlineLevel="1">
      <c r="A568" s="244" t="s">
        <v>744</v>
      </c>
      <c r="B568" s="350">
        <v>6206047</v>
      </c>
      <c r="C568" s="351">
        <v>0</v>
      </c>
      <c r="D568" s="351">
        <v>0</v>
      </c>
      <c r="E568" s="351">
        <v>0</v>
      </c>
      <c r="F568" s="351">
        <v>0</v>
      </c>
      <c r="G568" s="347">
        <f t="shared" si="11"/>
        <v>6206047</v>
      </c>
      <c r="H568" s="341" t="s">
        <v>745</v>
      </c>
    </row>
    <row r="569" spans="1:8" hidden="1" outlineLevel="1">
      <c r="A569" s="244" t="s">
        <v>1091</v>
      </c>
      <c r="B569" s="350">
        <v>32246037</v>
      </c>
      <c r="C569" s="351">
        <v>0</v>
      </c>
      <c r="D569" s="351">
        <v>0</v>
      </c>
      <c r="E569" s="351">
        <v>0</v>
      </c>
      <c r="F569" s="351">
        <v>0</v>
      </c>
      <c r="G569" s="347">
        <f t="shared" si="11"/>
        <v>32246037</v>
      </c>
      <c r="H569" s="341" t="s">
        <v>1092</v>
      </c>
    </row>
    <row r="570" spans="1:8" hidden="1" outlineLevel="1">
      <c r="A570" s="244" t="s">
        <v>1099</v>
      </c>
      <c r="B570" s="350">
        <v>17320472</v>
      </c>
      <c r="C570" s="351">
        <v>0</v>
      </c>
      <c r="D570" s="351">
        <v>0</v>
      </c>
      <c r="E570" s="351">
        <v>0</v>
      </c>
      <c r="F570" s="351">
        <v>0</v>
      </c>
      <c r="G570" s="347">
        <f t="shared" si="11"/>
        <v>17320472</v>
      </c>
      <c r="H570" s="341" t="s">
        <v>1100</v>
      </c>
    </row>
    <row r="571" spans="1:8" hidden="1" outlineLevel="1">
      <c r="A571" s="244" t="s">
        <v>918</v>
      </c>
      <c r="B571" s="350">
        <v>8206976</v>
      </c>
      <c r="C571" s="351">
        <v>0</v>
      </c>
      <c r="D571" s="351">
        <v>0</v>
      </c>
      <c r="E571" s="351">
        <v>0</v>
      </c>
      <c r="F571" s="351">
        <v>0</v>
      </c>
      <c r="G571" s="347">
        <f t="shared" si="11"/>
        <v>8206976</v>
      </c>
      <c r="H571" s="341" t="s">
        <v>919</v>
      </c>
    </row>
    <row r="572" spans="1:8" hidden="1" outlineLevel="1">
      <c r="A572" s="244" t="s">
        <v>1227</v>
      </c>
      <c r="B572" s="350">
        <v>30007024</v>
      </c>
      <c r="C572" s="351">
        <v>0</v>
      </c>
      <c r="D572" s="351">
        <v>0</v>
      </c>
      <c r="E572" s="351">
        <v>0</v>
      </c>
      <c r="F572" s="351">
        <v>0</v>
      </c>
      <c r="G572" s="347">
        <f t="shared" si="11"/>
        <v>30007024</v>
      </c>
      <c r="H572" s="341" t="s">
        <v>1228</v>
      </c>
    </row>
    <row r="573" spans="1:8" hidden="1" outlineLevel="1">
      <c r="A573" s="244" t="s">
        <v>1241</v>
      </c>
      <c r="B573" s="350">
        <v>20860628</v>
      </c>
      <c r="C573" s="351">
        <v>0</v>
      </c>
      <c r="D573" s="351">
        <v>0</v>
      </c>
      <c r="E573" s="351">
        <v>0</v>
      </c>
      <c r="F573" s="351">
        <v>0</v>
      </c>
      <c r="G573" s="347">
        <f t="shared" si="11"/>
        <v>20860628</v>
      </c>
      <c r="H573" s="341" t="s">
        <v>1242</v>
      </c>
    </row>
    <row r="574" spans="1:8" hidden="1" outlineLevel="1">
      <c r="A574" s="244" t="s">
        <v>1081</v>
      </c>
      <c r="B574" s="350">
        <v>374930168</v>
      </c>
      <c r="C574" s="351">
        <v>0</v>
      </c>
      <c r="D574" s="351">
        <v>0</v>
      </c>
      <c r="E574" s="351">
        <v>0</v>
      </c>
      <c r="F574" s="351">
        <v>0</v>
      </c>
      <c r="G574" s="347">
        <f t="shared" si="11"/>
        <v>374930168</v>
      </c>
      <c r="H574" s="341" t="s">
        <v>1082</v>
      </c>
    </row>
    <row r="575" spans="1:8" hidden="1" outlineLevel="1">
      <c r="A575" s="244" t="s">
        <v>1347</v>
      </c>
      <c r="B575" s="350">
        <v>83467286</v>
      </c>
      <c r="C575" s="351">
        <v>0</v>
      </c>
      <c r="D575" s="351">
        <v>0</v>
      </c>
      <c r="E575" s="351">
        <v>0</v>
      </c>
      <c r="F575" s="351">
        <v>0</v>
      </c>
      <c r="G575" s="347">
        <f t="shared" si="11"/>
        <v>83467286</v>
      </c>
      <c r="H575" s="341" t="s">
        <v>1348</v>
      </c>
    </row>
    <row r="576" spans="1:8" hidden="1" outlineLevel="1">
      <c r="A576" s="244" t="s">
        <v>1119</v>
      </c>
      <c r="B576" s="350">
        <v>182968008</v>
      </c>
      <c r="C576" s="351">
        <v>0</v>
      </c>
      <c r="D576" s="351">
        <v>0</v>
      </c>
      <c r="E576" s="351">
        <v>0</v>
      </c>
      <c r="F576" s="351">
        <v>0</v>
      </c>
      <c r="G576" s="347">
        <f t="shared" si="11"/>
        <v>182968008</v>
      </c>
      <c r="H576" s="341" t="s">
        <v>1120</v>
      </c>
    </row>
    <row r="577" spans="1:8" hidden="1" outlineLevel="1">
      <c r="A577" s="244" t="s">
        <v>1747</v>
      </c>
      <c r="B577" s="350">
        <v>3353656</v>
      </c>
      <c r="C577" s="351">
        <v>0</v>
      </c>
      <c r="D577" s="351">
        <v>0</v>
      </c>
      <c r="E577" s="351">
        <v>0</v>
      </c>
      <c r="F577" s="351">
        <v>0</v>
      </c>
      <c r="G577" s="347">
        <f t="shared" si="11"/>
        <v>3353656</v>
      </c>
      <c r="H577" s="341" t="s">
        <v>1748</v>
      </c>
    </row>
    <row r="578" spans="1:8" hidden="1" outlineLevel="1">
      <c r="A578" s="244" t="s">
        <v>1003</v>
      </c>
      <c r="B578" s="350">
        <v>29119073</v>
      </c>
      <c r="C578" s="351">
        <v>0</v>
      </c>
      <c r="D578" s="351">
        <v>0</v>
      </c>
      <c r="E578" s="351">
        <v>0</v>
      </c>
      <c r="F578" s="351">
        <v>0</v>
      </c>
      <c r="G578" s="347">
        <f t="shared" si="11"/>
        <v>29119073</v>
      </c>
      <c r="H578" s="341" t="s">
        <v>1004</v>
      </c>
    </row>
    <row r="579" spans="1:8" hidden="1" outlineLevel="1">
      <c r="A579" s="244" t="s">
        <v>1247</v>
      </c>
      <c r="B579" s="350">
        <v>55224044</v>
      </c>
      <c r="C579" s="351">
        <v>0</v>
      </c>
      <c r="D579" s="351">
        <v>0</v>
      </c>
      <c r="E579" s="351">
        <v>0</v>
      </c>
      <c r="F579" s="351">
        <v>0</v>
      </c>
      <c r="G579" s="347">
        <f t="shared" si="11"/>
        <v>55224044</v>
      </c>
      <c r="H579" s="341" t="s">
        <v>1248</v>
      </c>
    </row>
    <row r="580" spans="1:8" hidden="1" outlineLevel="1">
      <c r="A580" s="244" t="s">
        <v>850</v>
      </c>
      <c r="B580" s="350">
        <v>38120916</v>
      </c>
      <c r="C580" s="351">
        <v>0</v>
      </c>
      <c r="D580" s="351">
        <v>0</v>
      </c>
      <c r="E580" s="351">
        <v>0</v>
      </c>
      <c r="F580" s="351">
        <v>0</v>
      </c>
      <c r="G580" s="347">
        <f t="shared" si="11"/>
        <v>38120916</v>
      </c>
      <c r="H580" s="341" t="s">
        <v>851</v>
      </c>
    </row>
    <row r="581" spans="1:8" hidden="1" outlineLevel="1">
      <c r="A581" s="244" t="s">
        <v>1161</v>
      </c>
      <c r="B581" s="350">
        <v>340812894</v>
      </c>
      <c r="C581" s="351">
        <v>0</v>
      </c>
      <c r="D581" s="351">
        <v>0</v>
      </c>
      <c r="E581" s="351">
        <v>0</v>
      </c>
      <c r="F581" s="351">
        <v>0</v>
      </c>
      <c r="G581" s="347">
        <f t="shared" si="11"/>
        <v>340812894</v>
      </c>
      <c r="H581" s="341" t="s">
        <v>1162</v>
      </c>
    </row>
    <row r="582" spans="1:8" hidden="1" outlineLevel="1">
      <c r="A582" s="244" t="s">
        <v>1029</v>
      </c>
      <c r="B582" s="350">
        <v>393215155</v>
      </c>
      <c r="C582" s="351">
        <v>0</v>
      </c>
      <c r="D582" s="351">
        <v>0</v>
      </c>
      <c r="E582" s="351">
        <v>0</v>
      </c>
      <c r="F582" s="351">
        <v>0</v>
      </c>
      <c r="G582" s="347">
        <f t="shared" si="11"/>
        <v>393215155</v>
      </c>
      <c r="H582" s="341" t="s">
        <v>1030</v>
      </c>
    </row>
    <row r="583" spans="1:8" hidden="1" outlineLevel="1">
      <c r="A583" s="244" t="s">
        <v>786</v>
      </c>
      <c r="B583" s="350">
        <v>18154327</v>
      </c>
      <c r="C583" s="351">
        <v>0</v>
      </c>
      <c r="D583" s="351">
        <v>0</v>
      </c>
      <c r="E583" s="351">
        <v>0</v>
      </c>
      <c r="F583" s="351">
        <v>0</v>
      </c>
      <c r="G583" s="347">
        <f t="shared" si="11"/>
        <v>18154327</v>
      </c>
      <c r="H583" s="341" t="s">
        <v>787</v>
      </c>
    </row>
    <row r="584" spans="1:8" hidden="1" outlineLevel="1">
      <c r="A584" s="244" t="s">
        <v>740</v>
      </c>
      <c r="B584" s="350">
        <v>3115957.66</v>
      </c>
      <c r="C584" s="351">
        <v>0</v>
      </c>
      <c r="D584" s="351">
        <v>0</v>
      </c>
      <c r="E584" s="351">
        <v>0</v>
      </c>
      <c r="F584" s="351">
        <v>0</v>
      </c>
      <c r="G584" s="347">
        <f t="shared" si="11"/>
        <v>3115957.66</v>
      </c>
      <c r="H584" s="341" t="s">
        <v>741</v>
      </c>
    </row>
    <row r="585" spans="1:8" hidden="1" outlineLevel="1">
      <c r="A585" s="244" t="s">
        <v>1293</v>
      </c>
      <c r="B585" s="350">
        <v>16287863</v>
      </c>
      <c r="C585" s="351">
        <v>0</v>
      </c>
      <c r="D585" s="351">
        <v>0</v>
      </c>
      <c r="E585" s="351">
        <v>0</v>
      </c>
      <c r="F585" s="351">
        <v>0</v>
      </c>
      <c r="G585" s="347">
        <f t="shared" si="11"/>
        <v>16287863</v>
      </c>
      <c r="H585" s="341" t="s">
        <v>1294</v>
      </c>
    </row>
    <row r="586" spans="1:8" hidden="1" outlineLevel="1">
      <c r="A586" s="244" t="s">
        <v>1015</v>
      </c>
      <c r="B586" s="350">
        <v>21691155</v>
      </c>
      <c r="C586" s="351">
        <v>0</v>
      </c>
      <c r="D586" s="351">
        <v>0</v>
      </c>
      <c r="E586" s="351">
        <v>0</v>
      </c>
      <c r="F586" s="351">
        <v>0</v>
      </c>
      <c r="G586" s="347">
        <f t="shared" si="11"/>
        <v>21691155</v>
      </c>
      <c r="H586" s="341" t="s">
        <v>1016</v>
      </c>
    </row>
    <row r="587" spans="1:8" hidden="1" outlineLevel="1">
      <c r="A587" s="244" t="s">
        <v>1051</v>
      </c>
      <c r="B587" s="350">
        <v>146175407</v>
      </c>
      <c r="C587" s="351">
        <v>0</v>
      </c>
      <c r="D587" s="351">
        <v>0</v>
      </c>
      <c r="E587" s="351">
        <v>0</v>
      </c>
      <c r="F587" s="351">
        <v>0</v>
      </c>
      <c r="G587" s="347">
        <f t="shared" si="11"/>
        <v>146175407</v>
      </c>
      <c r="H587" s="341" t="s">
        <v>1052</v>
      </c>
    </row>
    <row r="588" spans="1:8" hidden="1" outlineLevel="1">
      <c r="A588" s="244" t="s">
        <v>1165</v>
      </c>
      <c r="B588" s="350">
        <v>104368914</v>
      </c>
      <c r="C588" s="351">
        <v>0</v>
      </c>
      <c r="D588" s="351">
        <v>0</v>
      </c>
      <c r="E588" s="351">
        <v>0</v>
      </c>
      <c r="F588" s="351">
        <v>0</v>
      </c>
      <c r="G588" s="347">
        <f t="shared" si="11"/>
        <v>104368914</v>
      </c>
      <c r="H588" s="341" t="s">
        <v>1166</v>
      </c>
    </row>
    <row r="589" spans="1:8" hidden="1" outlineLevel="1">
      <c r="A589" s="244" t="s">
        <v>1199</v>
      </c>
      <c r="B589" s="350">
        <v>24053754</v>
      </c>
      <c r="C589" s="351">
        <v>0</v>
      </c>
      <c r="D589" s="351">
        <v>0</v>
      </c>
      <c r="E589" s="351">
        <v>0</v>
      </c>
      <c r="F589" s="351">
        <v>0</v>
      </c>
      <c r="G589" s="347">
        <f t="shared" si="11"/>
        <v>24053754</v>
      </c>
      <c r="H589" s="341" t="s">
        <v>1200</v>
      </c>
    </row>
    <row r="590" spans="1:8" hidden="1" outlineLevel="1">
      <c r="A590" s="244" t="s">
        <v>924</v>
      </c>
      <c r="B590" s="350">
        <v>88779379.900000006</v>
      </c>
      <c r="C590" s="351">
        <v>0</v>
      </c>
      <c r="D590" s="351">
        <v>0</v>
      </c>
      <c r="E590" s="351">
        <v>0</v>
      </c>
      <c r="F590" s="351">
        <v>0</v>
      </c>
      <c r="G590" s="347">
        <f t="shared" si="11"/>
        <v>88779379.900000006</v>
      </c>
      <c r="H590" s="341" t="s">
        <v>925</v>
      </c>
    </row>
    <row r="591" spans="1:8" hidden="1" outlineLevel="1">
      <c r="A591" s="244" t="s">
        <v>834</v>
      </c>
      <c r="B591" s="350">
        <v>112646802</v>
      </c>
      <c r="C591" s="351">
        <v>0</v>
      </c>
      <c r="D591" s="351">
        <v>0</v>
      </c>
      <c r="E591" s="351">
        <v>0</v>
      </c>
      <c r="F591" s="351">
        <v>0</v>
      </c>
      <c r="G591" s="347">
        <f t="shared" si="11"/>
        <v>112646802</v>
      </c>
      <c r="H591" s="341" t="s">
        <v>835</v>
      </c>
    </row>
    <row r="592" spans="1:8" hidden="1" outlineLevel="1">
      <c r="A592" s="244" t="s">
        <v>884</v>
      </c>
      <c r="B592" s="350">
        <v>45582460</v>
      </c>
      <c r="C592" s="351">
        <v>0</v>
      </c>
      <c r="D592" s="351">
        <v>0</v>
      </c>
      <c r="E592" s="351">
        <v>0</v>
      </c>
      <c r="F592" s="351">
        <v>0</v>
      </c>
      <c r="G592" s="347">
        <f t="shared" si="11"/>
        <v>45582460</v>
      </c>
      <c r="H592" s="341" t="s">
        <v>885</v>
      </c>
    </row>
    <row r="593" spans="1:8" hidden="1" outlineLevel="1">
      <c r="A593" s="244" t="s">
        <v>770</v>
      </c>
      <c r="B593" s="350">
        <v>96935834</v>
      </c>
      <c r="C593" s="351">
        <v>0</v>
      </c>
      <c r="D593" s="351">
        <v>0</v>
      </c>
      <c r="E593" s="351">
        <v>0</v>
      </c>
      <c r="F593" s="351">
        <v>0</v>
      </c>
      <c r="G593" s="347">
        <f t="shared" si="11"/>
        <v>96935834</v>
      </c>
      <c r="H593" s="341" t="s">
        <v>771</v>
      </c>
    </row>
    <row r="594" spans="1:8" hidden="1" outlineLevel="1">
      <c r="A594" s="244" t="s">
        <v>1355</v>
      </c>
      <c r="B594" s="350">
        <v>2066078599</v>
      </c>
      <c r="C594" s="351">
        <v>0</v>
      </c>
      <c r="D594" s="351">
        <v>0</v>
      </c>
      <c r="E594" s="351">
        <v>29604189</v>
      </c>
      <c r="F594" s="351">
        <v>0</v>
      </c>
      <c r="G594" s="347">
        <f t="shared" si="11"/>
        <v>2095682788</v>
      </c>
      <c r="H594" s="341" t="s">
        <v>1356</v>
      </c>
    </row>
    <row r="595" spans="1:8" hidden="1" outlineLevel="1">
      <c r="A595" s="244" t="s">
        <v>1225</v>
      </c>
      <c r="B595" s="350">
        <v>239392381</v>
      </c>
      <c r="C595" s="351">
        <v>0</v>
      </c>
      <c r="D595" s="351">
        <v>0</v>
      </c>
      <c r="E595" s="351">
        <v>0</v>
      </c>
      <c r="F595" s="351">
        <v>0</v>
      </c>
      <c r="G595" s="347">
        <f t="shared" si="11"/>
        <v>239392381</v>
      </c>
      <c r="H595" s="341" t="s">
        <v>1226</v>
      </c>
    </row>
    <row r="596" spans="1:8" hidden="1" outlineLevel="1">
      <c r="A596" s="244" t="s">
        <v>1205</v>
      </c>
      <c r="B596" s="350">
        <v>21115136</v>
      </c>
      <c r="C596" s="351">
        <v>0</v>
      </c>
      <c r="D596" s="351">
        <v>0</v>
      </c>
      <c r="E596" s="351">
        <v>0</v>
      </c>
      <c r="F596" s="351">
        <v>0</v>
      </c>
      <c r="G596" s="347">
        <f t="shared" si="11"/>
        <v>21115136</v>
      </c>
      <c r="H596" s="341" t="s">
        <v>1206</v>
      </c>
    </row>
    <row r="597" spans="1:8" hidden="1" outlineLevel="1">
      <c r="A597" s="244" t="s">
        <v>1319</v>
      </c>
      <c r="B597" s="350">
        <v>6084551328</v>
      </c>
      <c r="C597" s="351">
        <v>0</v>
      </c>
      <c r="D597" s="351">
        <v>0</v>
      </c>
      <c r="E597" s="351">
        <v>273210277</v>
      </c>
      <c r="F597" s="351">
        <v>0</v>
      </c>
      <c r="G597" s="347">
        <f t="shared" si="11"/>
        <v>6357761605</v>
      </c>
      <c r="H597" s="341" t="s">
        <v>1320</v>
      </c>
    </row>
    <row r="598" spans="1:8" hidden="1" outlineLevel="1">
      <c r="A598" s="244" t="s">
        <v>1229</v>
      </c>
      <c r="B598" s="350">
        <v>53905415</v>
      </c>
      <c r="C598" s="351">
        <v>0</v>
      </c>
      <c r="D598" s="351">
        <v>0</v>
      </c>
      <c r="E598" s="351">
        <v>0</v>
      </c>
      <c r="F598" s="351">
        <v>0</v>
      </c>
      <c r="G598" s="347">
        <f t="shared" si="11"/>
        <v>53905415</v>
      </c>
      <c r="H598" s="341" t="s">
        <v>1230</v>
      </c>
    </row>
    <row r="599" spans="1:8" hidden="1" outlineLevel="1">
      <c r="A599" s="244" t="s">
        <v>1169</v>
      </c>
      <c r="B599" s="350">
        <v>55300927</v>
      </c>
      <c r="C599" s="351">
        <v>0</v>
      </c>
      <c r="D599" s="351">
        <v>0</v>
      </c>
      <c r="E599" s="351">
        <v>0</v>
      </c>
      <c r="F599" s="351">
        <v>0</v>
      </c>
      <c r="G599" s="347">
        <f t="shared" si="11"/>
        <v>55300927</v>
      </c>
      <c r="H599" s="341" t="s">
        <v>1170</v>
      </c>
    </row>
    <row r="600" spans="1:8" hidden="1" outlineLevel="1">
      <c r="A600" s="244" t="s">
        <v>730</v>
      </c>
      <c r="B600" s="350">
        <v>1009517233</v>
      </c>
      <c r="C600" s="351">
        <v>0</v>
      </c>
      <c r="D600" s="351">
        <v>0</v>
      </c>
      <c r="E600" s="351">
        <v>13761124</v>
      </c>
      <c r="F600" s="351">
        <v>0</v>
      </c>
      <c r="G600" s="347">
        <f t="shared" si="11"/>
        <v>1023278357</v>
      </c>
      <c r="H600" s="341" t="s">
        <v>731</v>
      </c>
    </row>
    <row r="601" spans="1:8" hidden="1" outlineLevel="1">
      <c r="A601" s="244" t="s">
        <v>995</v>
      </c>
      <c r="B601" s="350">
        <v>65184548</v>
      </c>
      <c r="C601" s="351">
        <v>0</v>
      </c>
      <c r="D601" s="351">
        <v>0</v>
      </c>
      <c r="E601" s="351">
        <v>0</v>
      </c>
      <c r="F601" s="351">
        <v>0</v>
      </c>
      <c r="G601" s="347">
        <f t="shared" ref="G601:G664" si="12">SUM(B601:F601)</f>
        <v>65184548</v>
      </c>
      <c r="H601" s="341" t="s">
        <v>996</v>
      </c>
    </row>
    <row r="602" spans="1:8" hidden="1" outlineLevel="1">
      <c r="A602" s="244" t="s">
        <v>1349</v>
      </c>
      <c r="B602" s="350">
        <v>26494369</v>
      </c>
      <c r="C602" s="351">
        <v>0</v>
      </c>
      <c r="D602" s="351">
        <v>0</v>
      </c>
      <c r="E602" s="351">
        <v>0</v>
      </c>
      <c r="F602" s="351">
        <v>0</v>
      </c>
      <c r="G602" s="347">
        <f t="shared" si="12"/>
        <v>26494369</v>
      </c>
      <c r="H602" s="341" t="s">
        <v>1350</v>
      </c>
    </row>
    <row r="603" spans="1:8" hidden="1" outlineLevel="1">
      <c r="A603" s="244" t="s">
        <v>908</v>
      </c>
      <c r="B603" s="350">
        <v>37173750</v>
      </c>
      <c r="C603" s="351">
        <v>0</v>
      </c>
      <c r="D603" s="351">
        <v>0</v>
      </c>
      <c r="E603" s="351">
        <v>0</v>
      </c>
      <c r="F603" s="351">
        <v>0</v>
      </c>
      <c r="G603" s="347">
        <f t="shared" si="12"/>
        <v>37173750</v>
      </c>
      <c r="H603" s="341" t="s">
        <v>909</v>
      </c>
    </row>
    <row r="604" spans="1:8" hidden="1" outlineLevel="1">
      <c r="A604" s="244" t="s">
        <v>1360</v>
      </c>
      <c r="B604" s="350">
        <v>58652949</v>
      </c>
      <c r="C604" s="351">
        <v>0</v>
      </c>
      <c r="D604" s="351">
        <v>0</v>
      </c>
      <c r="E604" s="351">
        <v>0</v>
      </c>
      <c r="F604" s="351">
        <v>0</v>
      </c>
      <c r="G604" s="347">
        <f t="shared" si="12"/>
        <v>58652949</v>
      </c>
      <c r="H604" s="341" t="s">
        <v>1361</v>
      </c>
    </row>
    <row r="605" spans="1:8" hidden="1" outlineLevel="1">
      <c r="A605" s="244" t="s">
        <v>1057</v>
      </c>
      <c r="B605" s="350">
        <v>62445727</v>
      </c>
      <c r="C605" s="351">
        <v>0</v>
      </c>
      <c r="D605" s="351">
        <v>0</v>
      </c>
      <c r="E605" s="351">
        <v>0</v>
      </c>
      <c r="F605" s="351">
        <v>0</v>
      </c>
      <c r="G605" s="347">
        <f t="shared" si="12"/>
        <v>62445727</v>
      </c>
      <c r="H605" s="341" t="s">
        <v>1058</v>
      </c>
    </row>
    <row r="606" spans="1:8" hidden="1" outlineLevel="1">
      <c r="A606" s="244" t="s">
        <v>1193</v>
      </c>
      <c r="B606" s="350">
        <v>238273714.051</v>
      </c>
      <c r="C606" s="351">
        <v>0</v>
      </c>
      <c r="D606" s="351">
        <v>0</v>
      </c>
      <c r="E606" s="351">
        <v>0</v>
      </c>
      <c r="F606" s="351">
        <v>0</v>
      </c>
      <c r="G606" s="347">
        <f t="shared" si="12"/>
        <v>238273714.051</v>
      </c>
      <c r="H606" s="341" t="s">
        <v>1194</v>
      </c>
    </row>
    <row r="607" spans="1:8" hidden="1" outlineLevel="1">
      <c r="A607" s="244" t="s">
        <v>1151</v>
      </c>
      <c r="B607" s="350">
        <v>38713620</v>
      </c>
      <c r="C607" s="351">
        <v>0</v>
      </c>
      <c r="D607" s="351">
        <v>0</v>
      </c>
      <c r="E607" s="351">
        <v>0</v>
      </c>
      <c r="F607" s="351">
        <v>0</v>
      </c>
      <c r="G607" s="347">
        <f t="shared" si="12"/>
        <v>38713620</v>
      </c>
      <c r="H607" s="341" t="s">
        <v>1152</v>
      </c>
    </row>
    <row r="608" spans="1:8" hidden="1" outlineLevel="1">
      <c r="A608" s="244" t="s">
        <v>989</v>
      </c>
      <c r="B608" s="350">
        <v>60297734</v>
      </c>
      <c r="C608" s="351">
        <v>0</v>
      </c>
      <c r="D608" s="351">
        <v>0</v>
      </c>
      <c r="E608" s="351">
        <v>0</v>
      </c>
      <c r="F608" s="351">
        <v>0</v>
      </c>
      <c r="G608" s="347">
        <f t="shared" si="12"/>
        <v>60297734</v>
      </c>
      <c r="H608" s="341" t="s">
        <v>990</v>
      </c>
    </row>
    <row r="609" spans="1:8" hidden="1" outlineLevel="1">
      <c r="A609" s="244" t="s">
        <v>1309</v>
      </c>
      <c r="B609" s="350">
        <v>56150758</v>
      </c>
      <c r="C609" s="351">
        <v>0</v>
      </c>
      <c r="D609" s="351">
        <v>0</v>
      </c>
      <c r="E609" s="351">
        <v>0</v>
      </c>
      <c r="F609" s="351">
        <v>0</v>
      </c>
      <c r="G609" s="347">
        <f t="shared" si="12"/>
        <v>56150758</v>
      </c>
      <c r="H609" s="341" t="s">
        <v>1310</v>
      </c>
    </row>
    <row r="610" spans="1:8" hidden="1" outlineLevel="1">
      <c r="A610" s="244" t="s">
        <v>1149</v>
      </c>
      <c r="B610" s="350">
        <v>146857647</v>
      </c>
      <c r="C610" s="351">
        <v>0</v>
      </c>
      <c r="D610" s="351">
        <v>0</v>
      </c>
      <c r="E610" s="351">
        <v>0</v>
      </c>
      <c r="F610" s="351">
        <v>0</v>
      </c>
      <c r="G610" s="347">
        <f t="shared" si="12"/>
        <v>146857647</v>
      </c>
      <c r="H610" s="341" t="s">
        <v>1150</v>
      </c>
    </row>
    <row r="611" spans="1:8" hidden="1" outlineLevel="1">
      <c r="A611" s="244" t="s">
        <v>928</v>
      </c>
      <c r="B611" s="350">
        <v>50127405</v>
      </c>
      <c r="C611" s="351">
        <v>0</v>
      </c>
      <c r="D611" s="351">
        <v>0</v>
      </c>
      <c r="E611" s="351">
        <v>0</v>
      </c>
      <c r="F611" s="351">
        <v>0</v>
      </c>
      <c r="G611" s="347">
        <f t="shared" si="12"/>
        <v>50127405</v>
      </c>
      <c r="H611" s="341" t="s">
        <v>929</v>
      </c>
    </row>
    <row r="612" spans="1:8" hidden="1" outlineLevel="1">
      <c r="A612" s="244" t="s">
        <v>1303</v>
      </c>
      <c r="B612" s="350">
        <v>31701528</v>
      </c>
      <c r="C612" s="351">
        <v>0</v>
      </c>
      <c r="D612" s="351">
        <v>0</v>
      </c>
      <c r="E612" s="351">
        <v>0</v>
      </c>
      <c r="F612" s="351">
        <v>0</v>
      </c>
      <c r="G612" s="347">
        <f t="shared" si="12"/>
        <v>31701528</v>
      </c>
      <c r="H612" s="341" t="s">
        <v>1304</v>
      </c>
    </row>
    <row r="613" spans="1:8" hidden="1" outlineLevel="1">
      <c r="A613" s="244" t="s">
        <v>1299</v>
      </c>
      <c r="B613" s="350">
        <v>46394113.049999997</v>
      </c>
      <c r="C613" s="351">
        <v>0</v>
      </c>
      <c r="D613" s="351">
        <v>0</v>
      </c>
      <c r="E613" s="351">
        <v>0</v>
      </c>
      <c r="F613" s="351">
        <v>0</v>
      </c>
      <c r="G613" s="347">
        <f t="shared" si="12"/>
        <v>46394113.049999997</v>
      </c>
      <c r="H613" s="341" t="s">
        <v>1300</v>
      </c>
    </row>
    <row r="614" spans="1:8" hidden="1" outlineLevel="1">
      <c r="A614" s="244" t="s">
        <v>1157</v>
      </c>
      <c r="B614" s="350">
        <v>53544257</v>
      </c>
      <c r="C614" s="351">
        <v>0</v>
      </c>
      <c r="D614" s="351">
        <v>0</v>
      </c>
      <c r="E614" s="351">
        <v>0</v>
      </c>
      <c r="F614" s="351">
        <v>0</v>
      </c>
      <c r="G614" s="347">
        <f t="shared" si="12"/>
        <v>53544257</v>
      </c>
      <c r="H614" s="341" t="s">
        <v>1158</v>
      </c>
    </row>
    <row r="615" spans="1:8" hidden="1" outlineLevel="1">
      <c r="A615" s="244" t="s">
        <v>1313</v>
      </c>
      <c r="B615" s="350">
        <v>944185215.00600004</v>
      </c>
      <c r="C615" s="351">
        <v>0</v>
      </c>
      <c r="D615" s="351">
        <v>0</v>
      </c>
      <c r="E615" s="351">
        <v>0</v>
      </c>
      <c r="F615" s="351">
        <v>0</v>
      </c>
      <c r="G615" s="347">
        <f t="shared" si="12"/>
        <v>944185215.00600004</v>
      </c>
      <c r="H615" s="341" t="s">
        <v>1314</v>
      </c>
    </row>
    <row r="616" spans="1:8" hidden="1" outlineLevel="1">
      <c r="A616" s="244" t="s">
        <v>1637</v>
      </c>
      <c r="B616" s="350">
        <v>6256219</v>
      </c>
      <c r="C616" s="351">
        <v>0</v>
      </c>
      <c r="D616" s="351">
        <v>0</v>
      </c>
      <c r="E616" s="351">
        <v>0</v>
      </c>
      <c r="F616" s="351">
        <v>0</v>
      </c>
      <c r="G616" s="347">
        <f t="shared" si="12"/>
        <v>6256219</v>
      </c>
      <c r="H616" s="341" t="s">
        <v>1638</v>
      </c>
    </row>
    <row r="617" spans="1:8" hidden="1" outlineLevel="1">
      <c r="A617" s="244" t="s">
        <v>868</v>
      </c>
      <c r="B617" s="350">
        <v>18706725</v>
      </c>
      <c r="C617" s="351">
        <v>0</v>
      </c>
      <c r="D617" s="351">
        <v>0</v>
      </c>
      <c r="E617" s="351">
        <v>0</v>
      </c>
      <c r="F617" s="351">
        <v>0</v>
      </c>
      <c r="G617" s="347">
        <f t="shared" si="12"/>
        <v>18706725</v>
      </c>
      <c r="H617" s="341" t="s">
        <v>869</v>
      </c>
    </row>
    <row r="618" spans="1:8" hidden="1" outlineLevel="1">
      <c r="A618" s="244" t="s">
        <v>981</v>
      </c>
      <c r="B618" s="350">
        <v>174878852</v>
      </c>
      <c r="C618" s="351">
        <v>0</v>
      </c>
      <c r="D618" s="351">
        <v>0</v>
      </c>
      <c r="E618" s="351">
        <v>0</v>
      </c>
      <c r="F618" s="351">
        <v>0</v>
      </c>
      <c r="G618" s="347">
        <f t="shared" si="12"/>
        <v>174878852</v>
      </c>
      <c r="H618" s="341" t="s">
        <v>982</v>
      </c>
    </row>
    <row r="619" spans="1:8" hidden="1" outlineLevel="1">
      <c r="A619" s="244" t="s">
        <v>1239</v>
      </c>
      <c r="B619" s="350">
        <v>16286681</v>
      </c>
      <c r="C619" s="351">
        <v>0</v>
      </c>
      <c r="D619" s="351">
        <v>0</v>
      </c>
      <c r="E619" s="351">
        <v>0</v>
      </c>
      <c r="F619" s="351">
        <v>0</v>
      </c>
      <c r="G619" s="347">
        <f t="shared" si="12"/>
        <v>16286681</v>
      </c>
      <c r="H619" s="341" t="s">
        <v>1240</v>
      </c>
    </row>
    <row r="620" spans="1:8" hidden="1" outlineLevel="1">
      <c r="A620" s="244" t="s">
        <v>1147</v>
      </c>
      <c r="B620" s="350">
        <v>125422365</v>
      </c>
      <c r="C620" s="351">
        <v>0</v>
      </c>
      <c r="D620" s="351">
        <v>0</v>
      </c>
      <c r="E620" s="351">
        <v>0</v>
      </c>
      <c r="F620" s="351">
        <v>0</v>
      </c>
      <c r="G620" s="347">
        <f t="shared" si="12"/>
        <v>125422365</v>
      </c>
      <c r="H620" s="341" t="s">
        <v>1148</v>
      </c>
    </row>
    <row r="621" spans="1:8" hidden="1" outlineLevel="1">
      <c r="A621" s="244" t="s">
        <v>872</v>
      </c>
      <c r="B621" s="350">
        <v>14324414</v>
      </c>
      <c r="C621" s="351">
        <v>0</v>
      </c>
      <c r="D621" s="351">
        <v>0</v>
      </c>
      <c r="E621" s="351">
        <v>0</v>
      </c>
      <c r="F621" s="351">
        <v>0</v>
      </c>
      <c r="G621" s="347">
        <f t="shared" si="12"/>
        <v>14324414</v>
      </c>
      <c r="H621" s="341" t="s">
        <v>873</v>
      </c>
    </row>
    <row r="622" spans="1:8" hidden="1" outlineLevel="1">
      <c r="A622" s="244" t="s">
        <v>1127</v>
      </c>
      <c r="B622" s="350">
        <v>365787403</v>
      </c>
      <c r="C622" s="351">
        <v>0</v>
      </c>
      <c r="D622" s="351">
        <v>0</v>
      </c>
      <c r="E622" s="351">
        <v>0</v>
      </c>
      <c r="F622" s="351">
        <v>0</v>
      </c>
      <c r="G622" s="347">
        <f t="shared" si="12"/>
        <v>365787403</v>
      </c>
      <c r="H622" s="341" t="s">
        <v>1128</v>
      </c>
    </row>
    <row r="623" spans="1:8" hidden="1" outlineLevel="1">
      <c r="A623" s="244" t="s">
        <v>1065</v>
      </c>
      <c r="B623" s="350">
        <v>46980149</v>
      </c>
      <c r="C623" s="351">
        <v>0</v>
      </c>
      <c r="D623" s="351">
        <v>0</v>
      </c>
      <c r="E623" s="351">
        <v>0</v>
      </c>
      <c r="F623" s="351">
        <v>0</v>
      </c>
      <c r="G623" s="347">
        <f t="shared" si="12"/>
        <v>46980149</v>
      </c>
      <c r="H623" s="341" t="s">
        <v>1066</v>
      </c>
    </row>
    <row r="624" spans="1:8" hidden="1" outlineLevel="1">
      <c r="A624" s="244" t="s">
        <v>1305</v>
      </c>
      <c r="B624" s="350">
        <v>104897727</v>
      </c>
      <c r="C624" s="351">
        <v>0</v>
      </c>
      <c r="D624" s="351">
        <v>0</v>
      </c>
      <c r="E624" s="351">
        <v>0</v>
      </c>
      <c r="F624" s="351">
        <v>0</v>
      </c>
      <c r="G624" s="347">
        <f t="shared" si="12"/>
        <v>104897727</v>
      </c>
      <c r="H624" s="341" t="s">
        <v>1306</v>
      </c>
    </row>
    <row r="625" spans="1:8" hidden="1" outlineLevel="1">
      <c r="A625" s="244" t="s">
        <v>1295</v>
      </c>
      <c r="B625" s="350">
        <v>17504105</v>
      </c>
      <c r="C625" s="351">
        <v>0</v>
      </c>
      <c r="D625" s="351">
        <v>0</v>
      </c>
      <c r="E625" s="351">
        <v>0</v>
      </c>
      <c r="F625" s="351">
        <v>0</v>
      </c>
      <c r="G625" s="347">
        <f t="shared" si="12"/>
        <v>17504105</v>
      </c>
      <c r="H625" s="341" t="s">
        <v>1296</v>
      </c>
    </row>
    <row r="626" spans="1:8" hidden="1" outlineLevel="1">
      <c r="A626" s="244" t="s">
        <v>1342</v>
      </c>
      <c r="B626" s="350">
        <v>18224603</v>
      </c>
      <c r="C626" s="351">
        <v>0</v>
      </c>
      <c r="D626" s="351">
        <v>0</v>
      </c>
      <c r="E626" s="351">
        <v>0</v>
      </c>
      <c r="F626" s="351">
        <v>0</v>
      </c>
      <c r="G626" s="347">
        <f t="shared" si="12"/>
        <v>18224603</v>
      </c>
      <c r="H626" s="341" t="s">
        <v>1343</v>
      </c>
    </row>
    <row r="627" spans="1:8" hidden="1" outlineLevel="1">
      <c r="A627" s="244" t="s">
        <v>726</v>
      </c>
      <c r="B627" s="350">
        <v>1155318448</v>
      </c>
      <c r="C627" s="351">
        <v>0</v>
      </c>
      <c r="D627" s="351">
        <v>0</v>
      </c>
      <c r="E627" s="351">
        <v>0</v>
      </c>
      <c r="F627" s="351">
        <v>15298797</v>
      </c>
      <c r="G627" s="347">
        <f t="shared" si="12"/>
        <v>1170617245</v>
      </c>
      <c r="H627" s="341" t="s">
        <v>727</v>
      </c>
    </row>
    <row r="628" spans="1:8" hidden="1" outlineLevel="1">
      <c r="A628" s="244" t="s">
        <v>1043</v>
      </c>
      <c r="B628" s="350">
        <v>159358218</v>
      </c>
      <c r="C628" s="351">
        <v>0</v>
      </c>
      <c r="D628" s="351">
        <v>0</v>
      </c>
      <c r="E628" s="351">
        <v>0</v>
      </c>
      <c r="F628" s="351">
        <v>0</v>
      </c>
      <c r="G628" s="347">
        <f t="shared" si="12"/>
        <v>159358218</v>
      </c>
      <c r="H628" s="341" t="s">
        <v>1044</v>
      </c>
    </row>
    <row r="629" spans="1:8" hidden="1" outlineLevel="1">
      <c r="A629" s="244" t="s">
        <v>1749</v>
      </c>
      <c r="B629" s="350">
        <v>1689923</v>
      </c>
      <c r="C629" s="351">
        <v>0</v>
      </c>
      <c r="D629" s="351">
        <v>0</v>
      </c>
      <c r="E629" s="351">
        <v>0</v>
      </c>
      <c r="F629" s="351">
        <v>0</v>
      </c>
      <c r="G629" s="347">
        <f t="shared" si="12"/>
        <v>1689923</v>
      </c>
      <c r="H629" s="341" t="s">
        <v>1750</v>
      </c>
    </row>
    <row r="630" spans="1:8" hidden="1" outlineLevel="1">
      <c r="A630" s="244" t="s">
        <v>1751</v>
      </c>
      <c r="B630" s="350">
        <v>22275895</v>
      </c>
      <c r="C630" s="351">
        <v>0</v>
      </c>
      <c r="D630" s="351">
        <v>0</v>
      </c>
      <c r="E630" s="351">
        <v>0</v>
      </c>
      <c r="F630" s="351">
        <v>0</v>
      </c>
      <c r="G630" s="347">
        <f t="shared" si="12"/>
        <v>22275895</v>
      </c>
      <c r="H630" s="341" t="s">
        <v>1752</v>
      </c>
    </row>
    <row r="631" spans="1:8" hidden="1" outlineLevel="1">
      <c r="A631" s="244" t="s">
        <v>748</v>
      </c>
      <c r="B631" s="350">
        <v>21341809</v>
      </c>
      <c r="C631" s="351">
        <v>0</v>
      </c>
      <c r="D631" s="351">
        <v>0</v>
      </c>
      <c r="E631" s="351">
        <v>0</v>
      </c>
      <c r="F631" s="351">
        <v>0</v>
      </c>
      <c r="G631" s="347">
        <f t="shared" si="12"/>
        <v>21341809</v>
      </c>
      <c r="H631" s="341" t="s">
        <v>749</v>
      </c>
    </row>
    <row r="632" spans="1:8" hidden="1" outlineLevel="1">
      <c r="A632" s="244" t="s">
        <v>1265</v>
      </c>
      <c r="B632" s="350">
        <v>88047183</v>
      </c>
      <c r="C632" s="351">
        <v>0</v>
      </c>
      <c r="D632" s="351">
        <v>0</v>
      </c>
      <c r="E632" s="351">
        <v>0</v>
      </c>
      <c r="F632" s="351">
        <v>0</v>
      </c>
      <c r="G632" s="347">
        <f t="shared" si="12"/>
        <v>88047183</v>
      </c>
      <c r="H632" s="341" t="s">
        <v>1266</v>
      </c>
    </row>
    <row r="633" spans="1:8" hidden="1" outlineLevel="1">
      <c r="A633" s="244" t="s">
        <v>732</v>
      </c>
      <c r="B633" s="350">
        <v>45532626.983000003</v>
      </c>
      <c r="C633" s="351">
        <v>0</v>
      </c>
      <c r="D633" s="351">
        <v>0</v>
      </c>
      <c r="E633" s="351">
        <v>0</v>
      </c>
      <c r="F633" s="351">
        <v>0</v>
      </c>
      <c r="G633" s="347">
        <f t="shared" si="12"/>
        <v>45532626.983000003</v>
      </c>
      <c r="H633" s="341" t="s">
        <v>733</v>
      </c>
    </row>
    <row r="634" spans="1:8" hidden="1" outlineLevel="1">
      <c r="A634" s="244" t="s">
        <v>734</v>
      </c>
      <c r="B634" s="350">
        <v>844885090</v>
      </c>
      <c r="C634" s="351">
        <v>0</v>
      </c>
      <c r="D634" s="351">
        <v>0</v>
      </c>
      <c r="E634" s="351">
        <v>0</v>
      </c>
      <c r="F634" s="351">
        <v>0</v>
      </c>
      <c r="G634" s="347">
        <f t="shared" si="12"/>
        <v>844885090</v>
      </c>
      <c r="H634" s="341" t="s">
        <v>735</v>
      </c>
    </row>
    <row r="635" spans="1:8" hidden="1" outlineLevel="1">
      <c r="A635" s="244" t="s">
        <v>1283</v>
      </c>
      <c r="B635" s="350">
        <v>67748043</v>
      </c>
      <c r="C635" s="351">
        <v>0</v>
      </c>
      <c r="D635" s="351">
        <v>0</v>
      </c>
      <c r="E635" s="351">
        <v>0</v>
      </c>
      <c r="F635" s="351">
        <v>0</v>
      </c>
      <c r="G635" s="347">
        <f t="shared" si="12"/>
        <v>67748043</v>
      </c>
      <c r="H635" s="341" t="s">
        <v>1284</v>
      </c>
    </row>
    <row r="636" spans="1:8" hidden="1" outlineLevel="1">
      <c r="A636" s="244" t="s">
        <v>1047</v>
      </c>
      <c r="B636" s="350">
        <v>35153528</v>
      </c>
      <c r="C636" s="351">
        <v>0</v>
      </c>
      <c r="D636" s="351">
        <v>0</v>
      </c>
      <c r="E636" s="351">
        <v>0</v>
      </c>
      <c r="F636" s="351">
        <v>0</v>
      </c>
      <c r="G636" s="347">
        <f t="shared" si="12"/>
        <v>35153528</v>
      </c>
      <c r="H636" s="341" t="s">
        <v>1048</v>
      </c>
    </row>
    <row r="637" spans="1:8" hidden="1" outlineLevel="1">
      <c r="A637" s="244" t="s">
        <v>802</v>
      </c>
      <c r="B637" s="350">
        <v>138202714</v>
      </c>
      <c r="C637" s="351">
        <v>0</v>
      </c>
      <c r="D637" s="351">
        <v>0</v>
      </c>
      <c r="E637" s="351">
        <v>0</v>
      </c>
      <c r="F637" s="351">
        <v>0</v>
      </c>
      <c r="G637" s="347">
        <f t="shared" si="12"/>
        <v>138202714</v>
      </c>
      <c r="H637" s="341" t="s">
        <v>803</v>
      </c>
    </row>
    <row r="638" spans="1:8" hidden="1" outlineLevel="1">
      <c r="A638" s="244" t="s">
        <v>828</v>
      </c>
      <c r="B638" s="350">
        <v>66645853</v>
      </c>
      <c r="C638" s="351">
        <v>0</v>
      </c>
      <c r="D638" s="351">
        <v>0</v>
      </c>
      <c r="E638" s="351">
        <v>0</v>
      </c>
      <c r="F638" s="351">
        <v>0</v>
      </c>
      <c r="G638" s="347">
        <f t="shared" si="12"/>
        <v>66645853</v>
      </c>
      <c r="H638" s="341" t="s">
        <v>829</v>
      </c>
    </row>
    <row r="639" spans="1:8" hidden="1" outlineLevel="1">
      <c r="A639" s="244" t="s">
        <v>812</v>
      </c>
      <c r="B639" s="350">
        <v>32110334</v>
      </c>
      <c r="C639" s="351">
        <v>0</v>
      </c>
      <c r="D639" s="351">
        <v>0</v>
      </c>
      <c r="E639" s="351">
        <v>0</v>
      </c>
      <c r="F639" s="351">
        <v>0</v>
      </c>
      <c r="G639" s="347">
        <f t="shared" si="12"/>
        <v>32110334</v>
      </c>
      <c r="H639" s="341" t="s">
        <v>1753</v>
      </c>
    </row>
    <row r="640" spans="1:8" hidden="1" outlineLevel="1">
      <c r="A640" s="244" t="s">
        <v>1754</v>
      </c>
      <c r="B640" s="350">
        <v>10994558</v>
      </c>
      <c r="C640" s="351">
        <v>0</v>
      </c>
      <c r="D640" s="351">
        <v>0</v>
      </c>
      <c r="E640" s="351">
        <v>0</v>
      </c>
      <c r="F640" s="351">
        <v>0</v>
      </c>
      <c r="G640" s="347">
        <f t="shared" si="12"/>
        <v>10994558</v>
      </c>
      <c r="H640" s="341" t="s">
        <v>1755</v>
      </c>
    </row>
    <row r="641" spans="1:8" hidden="1" outlineLevel="1">
      <c r="A641" s="244" t="s">
        <v>1233</v>
      </c>
      <c r="B641" s="350">
        <v>47032799</v>
      </c>
      <c r="C641" s="351">
        <v>0</v>
      </c>
      <c r="D641" s="351">
        <v>0</v>
      </c>
      <c r="E641" s="351">
        <v>0</v>
      </c>
      <c r="F641" s="351">
        <v>0</v>
      </c>
      <c r="G641" s="347">
        <f t="shared" si="12"/>
        <v>47032799</v>
      </c>
      <c r="H641" s="341" t="s">
        <v>1234</v>
      </c>
    </row>
    <row r="642" spans="1:8" hidden="1" outlineLevel="1">
      <c r="A642" s="244" t="s">
        <v>952</v>
      </c>
      <c r="B642" s="350">
        <v>4490621552</v>
      </c>
      <c r="C642" s="351">
        <v>0</v>
      </c>
      <c r="D642" s="351">
        <v>0</v>
      </c>
      <c r="E642" s="351">
        <v>0</v>
      </c>
      <c r="F642" s="351">
        <v>96735813</v>
      </c>
      <c r="G642" s="347">
        <f t="shared" si="12"/>
        <v>4587357365</v>
      </c>
      <c r="H642" s="341" t="s">
        <v>953</v>
      </c>
    </row>
    <row r="643" spans="1:8" hidden="1" outlineLevel="1">
      <c r="A643" s="244" t="s">
        <v>1095</v>
      </c>
      <c r="B643" s="350">
        <v>39545765</v>
      </c>
      <c r="C643" s="351">
        <v>0</v>
      </c>
      <c r="D643" s="351">
        <v>0</v>
      </c>
      <c r="E643" s="351">
        <v>0</v>
      </c>
      <c r="F643" s="351">
        <v>0</v>
      </c>
      <c r="G643" s="347">
        <f t="shared" si="12"/>
        <v>39545765</v>
      </c>
      <c r="H643" s="341" t="s">
        <v>1096</v>
      </c>
    </row>
    <row r="644" spans="1:8" hidden="1" outlineLevel="1">
      <c r="A644" s="244" t="s">
        <v>782</v>
      </c>
      <c r="B644" s="350">
        <v>194490668</v>
      </c>
      <c r="C644" s="351">
        <v>0</v>
      </c>
      <c r="D644" s="351">
        <v>0</v>
      </c>
      <c r="E644" s="351">
        <v>0</v>
      </c>
      <c r="F644" s="351">
        <v>0</v>
      </c>
      <c r="G644" s="347">
        <f t="shared" si="12"/>
        <v>194490668</v>
      </c>
      <c r="H644" s="341" t="s">
        <v>1756</v>
      </c>
    </row>
    <row r="645" spans="1:8" hidden="1" outlineLevel="1">
      <c r="A645" s="244" t="s">
        <v>772</v>
      </c>
      <c r="B645" s="350">
        <v>6577066</v>
      </c>
      <c r="C645" s="351">
        <v>0</v>
      </c>
      <c r="D645" s="351">
        <v>0</v>
      </c>
      <c r="E645" s="351">
        <v>0</v>
      </c>
      <c r="F645" s="351">
        <v>0</v>
      </c>
      <c r="G645" s="347">
        <f t="shared" si="12"/>
        <v>6577066</v>
      </c>
      <c r="H645" s="341" t="s">
        <v>773</v>
      </c>
    </row>
    <row r="646" spans="1:8" hidden="1" outlineLevel="1">
      <c r="A646" s="244" t="s">
        <v>932</v>
      </c>
      <c r="B646" s="350">
        <v>1096532612</v>
      </c>
      <c r="C646" s="351">
        <v>0</v>
      </c>
      <c r="D646" s="351">
        <v>6088957</v>
      </c>
      <c r="E646" s="351">
        <v>0</v>
      </c>
      <c r="F646" s="351">
        <v>0</v>
      </c>
      <c r="G646" s="347">
        <f t="shared" si="12"/>
        <v>1102621569</v>
      </c>
      <c r="H646" s="341" t="s">
        <v>933</v>
      </c>
    </row>
    <row r="647" spans="1:8" hidden="1" outlineLevel="1">
      <c r="A647" s="244" t="s">
        <v>1757</v>
      </c>
      <c r="B647" s="350">
        <v>6529911</v>
      </c>
      <c r="C647" s="351">
        <v>0</v>
      </c>
      <c r="D647" s="351">
        <v>0</v>
      </c>
      <c r="E647" s="351">
        <v>0</v>
      </c>
      <c r="F647" s="351">
        <v>0</v>
      </c>
      <c r="G647" s="347">
        <f t="shared" si="12"/>
        <v>6529911</v>
      </c>
      <c r="H647" s="341" t="s">
        <v>1758</v>
      </c>
    </row>
    <row r="648" spans="1:8" hidden="1" outlineLevel="1">
      <c r="A648" s="244" t="s">
        <v>1005</v>
      </c>
      <c r="B648" s="350">
        <v>58685785</v>
      </c>
      <c r="C648" s="351">
        <v>0</v>
      </c>
      <c r="D648" s="351">
        <v>0</v>
      </c>
      <c r="E648" s="351">
        <v>0</v>
      </c>
      <c r="F648" s="351">
        <v>0</v>
      </c>
      <c r="G648" s="347">
        <f t="shared" si="12"/>
        <v>58685785</v>
      </c>
      <c r="H648" s="341" t="s">
        <v>1006</v>
      </c>
    </row>
    <row r="649" spans="1:8" hidden="1" outlineLevel="1">
      <c r="A649" s="244" t="s">
        <v>1301</v>
      </c>
      <c r="B649" s="350">
        <v>6183468</v>
      </c>
      <c r="C649" s="351">
        <v>0</v>
      </c>
      <c r="D649" s="351">
        <v>0</v>
      </c>
      <c r="E649" s="351">
        <v>0</v>
      </c>
      <c r="F649" s="351">
        <v>0</v>
      </c>
      <c r="G649" s="347">
        <f t="shared" si="12"/>
        <v>6183468</v>
      </c>
      <c r="H649" s="341" t="s">
        <v>1302</v>
      </c>
    </row>
    <row r="650" spans="1:8" hidden="1" outlineLevel="1">
      <c r="A650" s="244" t="s">
        <v>1033</v>
      </c>
      <c r="B650" s="350">
        <v>17746864</v>
      </c>
      <c r="C650" s="351">
        <v>0</v>
      </c>
      <c r="D650" s="351">
        <v>0</v>
      </c>
      <c r="E650" s="351">
        <v>0</v>
      </c>
      <c r="F650" s="351">
        <v>0</v>
      </c>
      <c r="G650" s="347">
        <f t="shared" si="12"/>
        <v>17746864</v>
      </c>
      <c r="H650" s="341" t="s">
        <v>1034</v>
      </c>
    </row>
    <row r="651" spans="1:8" hidden="1" outlineLevel="1">
      <c r="A651" s="244" t="s">
        <v>750</v>
      </c>
      <c r="B651" s="350">
        <v>7600771</v>
      </c>
      <c r="C651" s="351">
        <v>0</v>
      </c>
      <c r="D651" s="351">
        <v>0</v>
      </c>
      <c r="E651" s="351">
        <v>0</v>
      </c>
      <c r="F651" s="351">
        <v>0</v>
      </c>
      <c r="G651" s="347">
        <f t="shared" si="12"/>
        <v>7600771</v>
      </c>
      <c r="H651" s="341" t="s">
        <v>751</v>
      </c>
    </row>
    <row r="652" spans="1:8" hidden="1" outlineLevel="1">
      <c r="A652" s="244" t="s">
        <v>746</v>
      </c>
      <c r="B652" s="350">
        <v>9482364</v>
      </c>
      <c r="C652" s="351">
        <v>0</v>
      </c>
      <c r="D652" s="351">
        <v>0</v>
      </c>
      <c r="E652" s="351">
        <v>0</v>
      </c>
      <c r="F652" s="351">
        <v>0</v>
      </c>
      <c r="G652" s="347">
        <f t="shared" si="12"/>
        <v>9482364</v>
      </c>
      <c r="H652" s="341" t="s">
        <v>747</v>
      </c>
    </row>
    <row r="653" spans="1:8" hidden="1" outlineLevel="1">
      <c r="A653" s="244" t="s">
        <v>858</v>
      </c>
      <c r="B653" s="350">
        <v>69612939</v>
      </c>
      <c r="C653" s="351">
        <v>0</v>
      </c>
      <c r="D653" s="351">
        <v>0</v>
      </c>
      <c r="E653" s="351">
        <v>0</v>
      </c>
      <c r="F653" s="351">
        <v>0</v>
      </c>
      <c r="G653" s="347">
        <f t="shared" si="12"/>
        <v>69612939</v>
      </c>
      <c r="H653" s="341" t="s">
        <v>859</v>
      </c>
    </row>
    <row r="654" spans="1:8" hidden="1" outlineLevel="1">
      <c r="A654" s="244" t="s">
        <v>1759</v>
      </c>
      <c r="B654" s="350">
        <v>14680048</v>
      </c>
      <c r="C654" s="351">
        <v>0</v>
      </c>
      <c r="D654" s="351">
        <v>0</v>
      </c>
      <c r="E654" s="351">
        <v>0</v>
      </c>
      <c r="F654" s="351">
        <v>0</v>
      </c>
      <c r="G654" s="347">
        <f t="shared" si="12"/>
        <v>14680048</v>
      </c>
      <c r="H654" s="341" t="s">
        <v>1760</v>
      </c>
    </row>
    <row r="655" spans="1:8" hidden="1" outlineLevel="1">
      <c r="A655" s="244" t="s">
        <v>1235</v>
      </c>
      <c r="B655" s="350">
        <v>27574414</v>
      </c>
      <c r="C655" s="351">
        <v>0</v>
      </c>
      <c r="D655" s="351">
        <v>0</v>
      </c>
      <c r="E655" s="351">
        <v>0</v>
      </c>
      <c r="F655" s="351">
        <v>0</v>
      </c>
      <c r="G655" s="347">
        <f t="shared" si="12"/>
        <v>27574414</v>
      </c>
      <c r="H655" s="341" t="s">
        <v>1236</v>
      </c>
    </row>
    <row r="656" spans="1:8" hidden="1" outlineLevel="1">
      <c r="A656" s="244" t="s">
        <v>1159</v>
      </c>
      <c r="B656" s="350">
        <v>35705303</v>
      </c>
      <c r="C656" s="351">
        <v>0</v>
      </c>
      <c r="D656" s="351">
        <v>0</v>
      </c>
      <c r="E656" s="351">
        <v>0</v>
      </c>
      <c r="F656" s="351">
        <v>0</v>
      </c>
      <c r="G656" s="347">
        <f t="shared" si="12"/>
        <v>35705303</v>
      </c>
      <c r="H656" s="341" t="s">
        <v>1160</v>
      </c>
    </row>
    <row r="657" spans="1:8" hidden="1" outlineLevel="1">
      <c r="A657" s="244" t="s">
        <v>880</v>
      </c>
      <c r="B657" s="350">
        <v>77792940</v>
      </c>
      <c r="C657" s="351">
        <v>0</v>
      </c>
      <c r="D657" s="351">
        <v>0</v>
      </c>
      <c r="E657" s="351">
        <v>0</v>
      </c>
      <c r="F657" s="351">
        <v>0</v>
      </c>
      <c r="G657" s="347">
        <f t="shared" si="12"/>
        <v>77792940</v>
      </c>
      <c r="H657" s="341" t="s">
        <v>881</v>
      </c>
    </row>
    <row r="658" spans="1:8" hidden="1" outlineLevel="1">
      <c r="A658" s="244" t="s">
        <v>1323</v>
      </c>
      <c r="B658" s="350">
        <v>44356477.607000001</v>
      </c>
      <c r="C658" s="351">
        <v>0</v>
      </c>
      <c r="D658" s="351">
        <v>0</v>
      </c>
      <c r="E658" s="351">
        <v>0</v>
      </c>
      <c r="F658" s="351">
        <v>0</v>
      </c>
      <c r="G658" s="347">
        <f t="shared" si="12"/>
        <v>44356477.607000001</v>
      </c>
      <c r="H658" s="341" t="s">
        <v>1324</v>
      </c>
    </row>
    <row r="659" spans="1:8" hidden="1" outlineLevel="1">
      <c r="A659" s="244" t="s">
        <v>1311</v>
      </c>
      <c r="B659" s="350">
        <v>73680596</v>
      </c>
      <c r="C659" s="351">
        <v>0</v>
      </c>
      <c r="D659" s="351">
        <v>0</v>
      </c>
      <c r="E659" s="351">
        <v>0</v>
      </c>
      <c r="F659" s="351">
        <v>0</v>
      </c>
      <c r="G659" s="347">
        <f t="shared" si="12"/>
        <v>73680596</v>
      </c>
      <c r="H659" s="341" t="s">
        <v>1312</v>
      </c>
    </row>
    <row r="660" spans="1:8" hidden="1" outlineLevel="1">
      <c r="A660" s="244" t="s">
        <v>1761</v>
      </c>
      <c r="B660" s="350">
        <v>9061631</v>
      </c>
      <c r="C660" s="351">
        <v>0</v>
      </c>
      <c r="D660" s="351">
        <v>0</v>
      </c>
      <c r="E660" s="351">
        <v>0</v>
      </c>
      <c r="F660" s="351">
        <v>0</v>
      </c>
      <c r="G660" s="347">
        <f t="shared" si="12"/>
        <v>9061631</v>
      </c>
      <c r="H660" s="341" t="s">
        <v>1762</v>
      </c>
    </row>
    <row r="661" spans="1:8" hidden="1" outlineLevel="1">
      <c r="A661" s="244" t="s">
        <v>1017</v>
      </c>
      <c r="B661" s="350">
        <v>54748263</v>
      </c>
      <c r="C661" s="351">
        <v>0</v>
      </c>
      <c r="D661" s="351">
        <v>0</v>
      </c>
      <c r="E661" s="351">
        <v>0</v>
      </c>
      <c r="F661" s="351">
        <v>0</v>
      </c>
      <c r="G661" s="347">
        <f t="shared" si="12"/>
        <v>54748263</v>
      </c>
      <c r="H661" s="341" t="s">
        <v>1018</v>
      </c>
    </row>
    <row r="662" spans="1:8" hidden="1" outlineLevel="1">
      <c r="A662" s="244" t="s">
        <v>973</v>
      </c>
      <c r="B662" s="350">
        <v>149278001</v>
      </c>
      <c r="C662" s="351">
        <v>0</v>
      </c>
      <c r="D662" s="351">
        <v>0</v>
      </c>
      <c r="E662" s="351">
        <v>0</v>
      </c>
      <c r="F662" s="351">
        <v>0</v>
      </c>
      <c r="G662" s="347">
        <f t="shared" si="12"/>
        <v>149278001</v>
      </c>
      <c r="H662" s="341" t="s">
        <v>974</v>
      </c>
    </row>
    <row r="663" spans="1:8" hidden="1" outlineLevel="1">
      <c r="A663" s="244" t="s">
        <v>1215</v>
      </c>
      <c r="B663" s="350">
        <v>49274634</v>
      </c>
      <c r="C663" s="351">
        <v>0</v>
      </c>
      <c r="D663" s="351">
        <v>0</v>
      </c>
      <c r="E663" s="351">
        <v>0</v>
      </c>
      <c r="F663" s="351">
        <v>0</v>
      </c>
      <c r="G663" s="347">
        <f t="shared" si="12"/>
        <v>49274634</v>
      </c>
      <c r="H663" s="341" t="s">
        <v>1216</v>
      </c>
    </row>
    <row r="664" spans="1:8" hidden="1" outlineLevel="1">
      <c r="A664" s="244" t="s">
        <v>1357</v>
      </c>
      <c r="B664" s="350">
        <v>277069776.51099998</v>
      </c>
      <c r="C664" s="351">
        <v>0</v>
      </c>
      <c r="D664" s="351">
        <v>0</v>
      </c>
      <c r="E664" s="351">
        <v>0</v>
      </c>
      <c r="F664" s="351">
        <v>0</v>
      </c>
      <c r="G664" s="347">
        <f t="shared" si="12"/>
        <v>277069776.51099998</v>
      </c>
      <c r="H664" s="341" t="s">
        <v>1358</v>
      </c>
    </row>
    <row r="665" spans="1:8" hidden="1" outlineLevel="1">
      <c r="A665" s="244" t="s">
        <v>836</v>
      </c>
      <c r="B665" s="350">
        <v>188128495</v>
      </c>
      <c r="C665" s="351">
        <v>0</v>
      </c>
      <c r="D665" s="351">
        <v>0</v>
      </c>
      <c r="E665" s="351">
        <v>0</v>
      </c>
      <c r="F665" s="351">
        <v>0</v>
      </c>
      <c r="G665" s="347">
        <f t="shared" ref="G665:G728" si="13">SUM(B665:F665)</f>
        <v>188128495</v>
      </c>
      <c r="H665" s="341" t="s">
        <v>837</v>
      </c>
    </row>
    <row r="666" spans="1:8" hidden="1" outlineLevel="1">
      <c r="A666" s="244" t="s">
        <v>892</v>
      </c>
      <c r="B666" s="350">
        <v>338908400</v>
      </c>
      <c r="C666" s="351">
        <v>0</v>
      </c>
      <c r="D666" s="351">
        <v>0</v>
      </c>
      <c r="E666" s="351">
        <v>0</v>
      </c>
      <c r="F666" s="351">
        <v>0</v>
      </c>
      <c r="G666" s="347">
        <f t="shared" si="13"/>
        <v>338908400</v>
      </c>
      <c r="H666" s="341" t="s">
        <v>893</v>
      </c>
    </row>
    <row r="667" spans="1:8" hidden="1" outlineLevel="1">
      <c r="A667" s="244" t="s">
        <v>870</v>
      </c>
      <c r="B667" s="350">
        <v>12787360</v>
      </c>
      <c r="C667" s="351">
        <v>0</v>
      </c>
      <c r="D667" s="351">
        <v>0</v>
      </c>
      <c r="E667" s="351">
        <v>0</v>
      </c>
      <c r="F667" s="351">
        <v>0</v>
      </c>
      <c r="G667" s="347">
        <f t="shared" si="13"/>
        <v>12787360</v>
      </c>
      <c r="H667" s="341" t="s">
        <v>871</v>
      </c>
    </row>
    <row r="668" spans="1:8" hidden="1" outlineLevel="1">
      <c r="A668" s="244" t="s">
        <v>1271</v>
      </c>
      <c r="B668" s="350">
        <v>15491627</v>
      </c>
      <c r="C668" s="351">
        <v>0</v>
      </c>
      <c r="D668" s="351">
        <v>0</v>
      </c>
      <c r="E668" s="351">
        <v>0</v>
      </c>
      <c r="F668" s="351">
        <v>0</v>
      </c>
      <c r="G668" s="347">
        <f t="shared" si="13"/>
        <v>15491627</v>
      </c>
      <c r="H668" s="341" t="s">
        <v>1272</v>
      </c>
    </row>
    <row r="669" spans="1:8" hidden="1" outlineLevel="1">
      <c r="A669" s="244" t="s">
        <v>1325</v>
      </c>
      <c r="B669" s="350">
        <v>61660202</v>
      </c>
      <c r="C669" s="351">
        <v>0</v>
      </c>
      <c r="D669" s="351">
        <v>0</v>
      </c>
      <c r="E669" s="351">
        <v>0</v>
      </c>
      <c r="F669" s="351">
        <v>0</v>
      </c>
      <c r="G669" s="347">
        <f t="shared" si="13"/>
        <v>61660202</v>
      </c>
      <c r="H669" s="341" t="s">
        <v>1326</v>
      </c>
    </row>
    <row r="670" spans="1:8" hidden="1" outlineLevel="1">
      <c r="A670" s="244" t="s">
        <v>1307</v>
      </c>
      <c r="B670" s="350">
        <v>371612703</v>
      </c>
      <c r="C670" s="351">
        <v>0</v>
      </c>
      <c r="D670" s="351">
        <v>0</v>
      </c>
      <c r="E670" s="351">
        <v>0</v>
      </c>
      <c r="F670" s="351">
        <v>0</v>
      </c>
      <c r="G670" s="347">
        <f t="shared" si="13"/>
        <v>371612703</v>
      </c>
      <c r="H670" s="341" t="s">
        <v>1308</v>
      </c>
    </row>
    <row r="671" spans="1:8" hidden="1" outlineLevel="1">
      <c r="A671" s="244" t="s">
        <v>1763</v>
      </c>
      <c r="B671" s="350">
        <v>806172810</v>
      </c>
      <c r="C671" s="351">
        <v>0</v>
      </c>
      <c r="D671" s="351">
        <v>0</v>
      </c>
      <c r="E671" s="351">
        <v>0</v>
      </c>
      <c r="F671" s="351">
        <v>0</v>
      </c>
      <c r="G671" s="347">
        <f t="shared" si="13"/>
        <v>806172810</v>
      </c>
      <c r="H671" s="341" t="s">
        <v>1764</v>
      </c>
    </row>
    <row r="672" spans="1:8" hidden="1" outlineLevel="1">
      <c r="A672" s="244" t="s">
        <v>804</v>
      </c>
      <c r="B672" s="350">
        <v>600786328</v>
      </c>
      <c r="C672" s="351">
        <v>0</v>
      </c>
      <c r="D672" s="351">
        <v>0</v>
      </c>
      <c r="E672" s="351">
        <v>0</v>
      </c>
      <c r="F672" s="351">
        <v>0</v>
      </c>
      <c r="G672" s="347">
        <f t="shared" si="13"/>
        <v>600786328</v>
      </c>
      <c r="H672" s="341" t="s">
        <v>805</v>
      </c>
    </row>
    <row r="673" spans="1:8" hidden="1" outlineLevel="1">
      <c r="A673" s="244" t="s">
        <v>1263</v>
      </c>
      <c r="B673" s="350">
        <v>31976984</v>
      </c>
      <c r="C673" s="351">
        <v>0</v>
      </c>
      <c r="D673" s="351">
        <v>0</v>
      </c>
      <c r="E673" s="351">
        <v>0</v>
      </c>
      <c r="F673" s="351">
        <v>0</v>
      </c>
      <c r="G673" s="347">
        <f t="shared" si="13"/>
        <v>31976984</v>
      </c>
      <c r="H673" s="341" t="s">
        <v>1264</v>
      </c>
    </row>
    <row r="674" spans="1:8" hidden="1" outlineLevel="1">
      <c r="A674" s="244" t="s">
        <v>1097</v>
      </c>
      <c r="B674" s="350">
        <v>367322889</v>
      </c>
      <c r="C674" s="351">
        <v>0</v>
      </c>
      <c r="D674" s="351">
        <v>0</v>
      </c>
      <c r="E674" s="351">
        <v>0</v>
      </c>
      <c r="F674" s="351">
        <v>0</v>
      </c>
      <c r="G674" s="347">
        <f t="shared" si="13"/>
        <v>367322889</v>
      </c>
      <c r="H674" s="341" t="s">
        <v>1098</v>
      </c>
    </row>
    <row r="675" spans="1:8" hidden="1" outlineLevel="1">
      <c r="A675" s="244" t="s">
        <v>760</v>
      </c>
      <c r="B675" s="350">
        <v>65414596</v>
      </c>
      <c r="C675" s="351">
        <v>0</v>
      </c>
      <c r="D675" s="351">
        <v>0</v>
      </c>
      <c r="E675" s="351">
        <v>0</v>
      </c>
      <c r="F675" s="351">
        <v>0</v>
      </c>
      <c r="G675" s="347">
        <f t="shared" si="13"/>
        <v>65414596</v>
      </c>
      <c r="H675" s="341" t="s">
        <v>761</v>
      </c>
    </row>
    <row r="676" spans="1:8" hidden="1" outlineLevel="1">
      <c r="A676" s="244" t="s">
        <v>1765</v>
      </c>
      <c r="B676" s="350">
        <v>11632586</v>
      </c>
      <c r="C676" s="351">
        <v>0</v>
      </c>
      <c r="D676" s="351">
        <v>0</v>
      </c>
      <c r="E676" s="351">
        <v>0</v>
      </c>
      <c r="F676" s="351">
        <v>0</v>
      </c>
      <c r="G676" s="347">
        <f t="shared" si="13"/>
        <v>11632586</v>
      </c>
      <c r="H676" s="341" t="s">
        <v>1766</v>
      </c>
    </row>
    <row r="677" spans="1:8" hidden="1" outlineLevel="1">
      <c r="A677" s="244" t="s">
        <v>628</v>
      </c>
      <c r="B677" s="350">
        <v>71840070</v>
      </c>
      <c r="C677" s="351">
        <v>0</v>
      </c>
      <c r="D677" s="351">
        <v>0</v>
      </c>
      <c r="E677" s="351">
        <v>0</v>
      </c>
      <c r="F677" s="351">
        <v>0</v>
      </c>
      <c r="G677" s="347">
        <f t="shared" si="13"/>
        <v>71840070</v>
      </c>
      <c r="H677" s="341" t="s">
        <v>1327</v>
      </c>
    </row>
    <row r="678" spans="1:8" hidden="1" outlineLevel="1">
      <c r="A678" s="244" t="s">
        <v>1275</v>
      </c>
      <c r="B678" s="350">
        <v>38069984</v>
      </c>
      <c r="C678" s="351">
        <v>0</v>
      </c>
      <c r="D678" s="351">
        <v>0</v>
      </c>
      <c r="E678" s="351">
        <v>0</v>
      </c>
      <c r="F678" s="351">
        <v>0</v>
      </c>
      <c r="G678" s="347">
        <f t="shared" si="13"/>
        <v>38069984</v>
      </c>
      <c r="H678" s="341" t="s">
        <v>1276</v>
      </c>
    </row>
    <row r="679" spans="1:8" hidden="1" outlineLevel="1">
      <c r="A679" s="244" t="s">
        <v>824</v>
      </c>
      <c r="B679" s="350">
        <v>144972960</v>
      </c>
      <c r="C679" s="351">
        <v>0</v>
      </c>
      <c r="D679" s="351">
        <v>0</v>
      </c>
      <c r="E679" s="351">
        <v>0</v>
      </c>
      <c r="F679" s="351">
        <v>0</v>
      </c>
      <c r="G679" s="347">
        <f t="shared" si="13"/>
        <v>144972960</v>
      </c>
      <c r="H679" s="341" t="s">
        <v>825</v>
      </c>
    </row>
    <row r="680" spans="1:8" hidden="1" outlineLevel="1">
      <c r="A680" s="244" t="s">
        <v>830</v>
      </c>
      <c r="B680" s="350">
        <v>58166831</v>
      </c>
      <c r="C680" s="351">
        <v>0</v>
      </c>
      <c r="D680" s="351">
        <v>0</v>
      </c>
      <c r="E680" s="351">
        <v>0</v>
      </c>
      <c r="F680" s="351">
        <v>0</v>
      </c>
      <c r="G680" s="347">
        <f t="shared" si="13"/>
        <v>58166831</v>
      </c>
      <c r="H680" s="341" t="s">
        <v>831</v>
      </c>
    </row>
    <row r="681" spans="1:8" hidden="1" outlineLevel="1">
      <c r="A681" s="244" t="s">
        <v>882</v>
      </c>
      <c r="B681" s="350">
        <v>21277671</v>
      </c>
      <c r="C681" s="351">
        <v>0</v>
      </c>
      <c r="D681" s="351">
        <v>0</v>
      </c>
      <c r="E681" s="351">
        <v>0</v>
      </c>
      <c r="F681" s="351">
        <v>0</v>
      </c>
      <c r="G681" s="347">
        <f t="shared" si="13"/>
        <v>21277671</v>
      </c>
      <c r="H681" s="341" t="s">
        <v>883</v>
      </c>
    </row>
    <row r="682" spans="1:8" hidden="1" outlineLevel="1">
      <c r="A682" s="244" t="s">
        <v>1281</v>
      </c>
      <c r="B682" s="350">
        <v>118034024</v>
      </c>
      <c r="C682" s="351">
        <v>0</v>
      </c>
      <c r="D682" s="351">
        <v>0</v>
      </c>
      <c r="E682" s="351">
        <v>0</v>
      </c>
      <c r="F682" s="351">
        <v>0</v>
      </c>
      <c r="G682" s="347">
        <f t="shared" si="13"/>
        <v>118034024</v>
      </c>
      <c r="H682" s="341" t="s">
        <v>1282</v>
      </c>
    </row>
    <row r="683" spans="1:8" hidden="1" outlineLevel="1">
      <c r="A683" s="244" t="s">
        <v>1767</v>
      </c>
      <c r="B683" s="350">
        <v>5300063</v>
      </c>
      <c r="C683" s="351">
        <v>0</v>
      </c>
      <c r="D683" s="351">
        <v>0</v>
      </c>
      <c r="E683" s="351">
        <v>0</v>
      </c>
      <c r="F683" s="351">
        <v>0</v>
      </c>
      <c r="G683" s="347">
        <f t="shared" si="13"/>
        <v>5300063</v>
      </c>
      <c r="H683" s="341" t="s">
        <v>1768</v>
      </c>
    </row>
    <row r="684" spans="1:8" hidden="1" outlineLevel="1">
      <c r="A684" s="244" t="s">
        <v>938</v>
      </c>
      <c r="B684" s="350">
        <v>1456706</v>
      </c>
      <c r="C684" s="351">
        <v>0</v>
      </c>
      <c r="D684" s="351">
        <v>0</v>
      </c>
      <c r="E684" s="351">
        <v>0</v>
      </c>
      <c r="F684" s="351">
        <v>0</v>
      </c>
      <c r="G684" s="347">
        <f t="shared" si="13"/>
        <v>1456706</v>
      </c>
      <c r="H684" s="341" t="s">
        <v>939</v>
      </c>
    </row>
    <row r="685" spans="1:8" hidden="1" outlineLevel="1">
      <c r="A685" s="244" t="s">
        <v>1769</v>
      </c>
      <c r="B685" s="350">
        <v>4481237</v>
      </c>
      <c r="C685" s="351">
        <v>0</v>
      </c>
      <c r="D685" s="351">
        <v>0</v>
      </c>
      <c r="E685" s="351">
        <v>0</v>
      </c>
      <c r="F685" s="351">
        <v>0</v>
      </c>
      <c r="G685" s="347">
        <f t="shared" si="13"/>
        <v>4481237</v>
      </c>
      <c r="H685" s="341" t="s">
        <v>1770</v>
      </c>
    </row>
    <row r="686" spans="1:8" hidden="1" outlineLevel="1">
      <c r="A686" s="244" t="s">
        <v>810</v>
      </c>
      <c r="B686" s="350">
        <v>400996807</v>
      </c>
      <c r="C686" s="351">
        <v>0</v>
      </c>
      <c r="D686" s="351">
        <v>0</v>
      </c>
      <c r="E686" s="351">
        <v>0</v>
      </c>
      <c r="F686" s="351">
        <v>0</v>
      </c>
      <c r="G686" s="347">
        <f t="shared" si="13"/>
        <v>400996807</v>
      </c>
      <c r="H686" s="341" t="s">
        <v>811</v>
      </c>
    </row>
    <row r="687" spans="1:8" hidden="1" outlineLevel="1">
      <c r="A687" s="244" t="s">
        <v>758</v>
      </c>
      <c r="B687" s="350">
        <v>13120927</v>
      </c>
      <c r="C687" s="351">
        <v>0</v>
      </c>
      <c r="D687" s="351">
        <v>0</v>
      </c>
      <c r="E687" s="351">
        <v>0</v>
      </c>
      <c r="F687" s="351">
        <v>0</v>
      </c>
      <c r="G687" s="347">
        <f t="shared" si="13"/>
        <v>13120927</v>
      </c>
      <c r="H687" s="341" t="s">
        <v>759</v>
      </c>
    </row>
    <row r="688" spans="1:8" hidden="1" outlineLevel="1">
      <c r="A688" s="244" t="s">
        <v>1131</v>
      </c>
      <c r="B688" s="350">
        <v>42413214</v>
      </c>
      <c r="C688" s="351">
        <v>0</v>
      </c>
      <c r="D688" s="351">
        <v>0</v>
      </c>
      <c r="E688" s="351">
        <v>0</v>
      </c>
      <c r="F688" s="351">
        <v>0</v>
      </c>
      <c r="G688" s="347">
        <f t="shared" si="13"/>
        <v>42413214</v>
      </c>
      <c r="H688" s="341" t="s">
        <v>1132</v>
      </c>
    </row>
    <row r="689" spans="1:8" hidden="1" outlineLevel="1">
      <c r="A689" s="244" t="s">
        <v>950</v>
      </c>
      <c r="B689" s="350">
        <v>28937689.699999999</v>
      </c>
      <c r="C689" s="351">
        <v>0</v>
      </c>
      <c r="D689" s="351">
        <v>0</v>
      </c>
      <c r="E689" s="351">
        <v>0</v>
      </c>
      <c r="F689" s="351">
        <v>0</v>
      </c>
      <c r="G689" s="347">
        <f t="shared" si="13"/>
        <v>28937689.699999999</v>
      </c>
      <c r="H689" s="341" t="s">
        <v>951</v>
      </c>
    </row>
    <row r="690" spans="1:8" hidden="1" outlineLevel="1">
      <c r="A690" s="244" t="s">
        <v>1045</v>
      </c>
      <c r="B690" s="350">
        <v>170873713</v>
      </c>
      <c r="C690" s="351">
        <v>0</v>
      </c>
      <c r="D690" s="351">
        <v>0</v>
      </c>
      <c r="E690" s="351">
        <v>0</v>
      </c>
      <c r="F690" s="351">
        <v>0</v>
      </c>
      <c r="G690" s="347">
        <f t="shared" si="13"/>
        <v>170873713</v>
      </c>
      <c r="H690" s="341" t="s">
        <v>1046</v>
      </c>
    </row>
    <row r="691" spans="1:8" hidden="1" outlineLevel="1">
      <c r="A691" s="244" t="s">
        <v>754</v>
      </c>
      <c r="B691" s="350">
        <v>8184564.4000000004</v>
      </c>
      <c r="C691" s="351">
        <v>0</v>
      </c>
      <c r="D691" s="351">
        <v>0</v>
      </c>
      <c r="E691" s="351">
        <v>0</v>
      </c>
      <c r="F691" s="351">
        <v>0</v>
      </c>
      <c r="G691" s="347">
        <f t="shared" si="13"/>
        <v>8184564.4000000004</v>
      </c>
      <c r="H691" s="341" t="s">
        <v>755</v>
      </c>
    </row>
    <row r="692" spans="1:8" hidden="1" outlineLevel="1">
      <c r="A692" s="244" t="s">
        <v>1771</v>
      </c>
      <c r="B692" s="350">
        <v>5923921</v>
      </c>
      <c r="C692" s="351">
        <v>0</v>
      </c>
      <c r="D692" s="351">
        <v>0</v>
      </c>
      <c r="E692" s="351">
        <v>0</v>
      </c>
      <c r="F692" s="351">
        <v>0</v>
      </c>
      <c r="G692" s="347">
        <f t="shared" si="13"/>
        <v>5923921</v>
      </c>
      <c r="H692" s="341" t="s">
        <v>1772</v>
      </c>
    </row>
    <row r="693" spans="1:8" hidden="1" outlineLevel="1">
      <c r="A693" s="244" t="s">
        <v>848</v>
      </c>
      <c r="B693" s="350">
        <v>110589414</v>
      </c>
      <c r="C693" s="351">
        <v>0</v>
      </c>
      <c r="D693" s="351">
        <v>0</v>
      </c>
      <c r="E693" s="351">
        <v>0</v>
      </c>
      <c r="F693" s="351">
        <v>0</v>
      </c>
      <c r="G693" s="347">
        <f t="shared" si="13"/>
        <v>110589414</v>
      </c>
      <c r="H693" s="341" t="s">
        <v>849</v>
      </c>
    </row>
    <row r="694" spans="1:8" hidden="1" outlineLevel="1">
      <c r="A694" s="244" t="s">
        <v>1336</v>
      </c>
      <c r="B694" s="350">
        <v>139999545</v>
      </c>
      <c r="C694" s="351">
        <v>0</v>
      </c>
      <c r="D694" s="351">
        <v>0</v>
      </c>
      <c r="E694" s="351">
        <v>0</v>
      </c>
      <c r="F694" s="351">
        <v>0</v>
      </c>
      <c r="G694" s="347">
        <f t="shared" si="13"/>
        <v>139999545</v>
      </c>
      <c r="H694" s="341" t="s">
        <v>1337</v>
      </c>
    </row>
    <row r="695" spans="1:8" hidden="1" outlineLevel="1">
      <c r="A695" s="244" t="s">
        <v>1315</v>
      </c>
      <c r="B695" s="350">
        <v>50268481</v>
      </c>
      <c r="C695" s="351">
        <v>0</v>
      </c>
      <c r="D695" s="351">
        <v>0</v>
      </c>
      <c r="E695" s="351">
        <v>0</v>
      </c>
      <c r="F695" s="351">
        <v>0</v>
      </c>
      <c r="G695" s="347">
        <f t="shared" si="13"/>
        <v>50268481</v>
      </c>
      <c r="H695" s="341" t="s">
        <v>1316</v>
      </c>
    </row>
    <row r="696" spans="1:8" hidden="1" outlineLevel="1">
      <c r="A696" s="244" t="s">
        <v>722</v>
      </c>
      <c r="B696" s="350">
        <v>8137678</v>
      </c>
      <c r="C696" s="351">
        <v>0</v>
      </c>
      <c r="D696" s="351">
        <v>0</v>
      </c>
      <c r="E696" s="351">
        <v>0</v>
      </c>
      <c r="F696" s="351">
        <v>0</v>
      </c>
      <c r="G696" s="347">
        <f t="shared" si="13"/>
        <v>8137678</v>
      </c>
      <c r="H696" s="341" t="s">
        <v>723</v>
      </c>
    </row>
    <row r="697" spans="1:8" hidden="1" outlineLevel="1">
      <c r="A697" s="244" t="s">
        <v>916</v>
      </c>
      <c r="B697" s="350">
        <v>10752253</v>
      </c>
      <c r="C697" s="351">
        <v>0</v>
      </c>
      <c r="D697" s="351">
        <v>0</v>
      </c>
      <c r="E697" s="351">
        <v>0</v>
      </c>
      <c r="F697" s="351">
        <v>0</v>
      </c>
      <c r="G697" s="347">
        <f t="shared" si="13"/>
        <v>10752253</v>
      </c>
      <c r="H697" s="341" t="s">
        <v>917</v>
      </c>
    </row>
    <row r="698" spans="1:8" hidden="1" outlineLevel="1">
      <c r="A698" s="244" t="s">
        <v>330</v>
      </c>
      <c r="B698" s="350">
        <v>54523337</v>
      </c>
      <c r="C698" s="351">
        <v>0</v>
      </c>
      <c r="D698" s="351">
        <v>0</v>
      </c>
      <c r="E698" s="351">
        <v>0</v>
      </c>
      <c r="F698" s="351">
        <v>0</v>
      </c>
      <c r="G698" s="347">
        <f t="shared" si="13"/>
        <v>54523337</v>
      </c>
      <c r="H698" s="341" t="s">
        <v>721</v>
      </c>
    </row>
    <row r="699" spans="1:8" hidden="1" outlineLevel="1">
      <c r="A699" s="244" t="s">
        <v>1079</v>
      </c>
      <c r="B699" s="350">
        <v>78633763</v>
      </c>
      <c r="C699" s="351">
        <v>0</v>
      </c>
      <c r="D699" s="351">
        <v>0</v>
      </c>
      <c r="E699" s="351">
        <v>0</v>
      </c>
      <c r="F699" s="351">
        <v>0</v>
      </c>
      <c r="G699" s="347">
        <f t="shared" si="13"/>
        <v>78633763</v>
      </c>
      <c r="H699" s="341" t="s">
        <v>1080</v>
      </c>
    </row>
    <row r="700" spans="1:8" hidden="1" outlineLevel="1">
      <c r="A700" s="244" t="s">
        <v>1115</v>
      </c>
      <c r="B700" s="350">
        <v>100188463</v>
      </c>
      <c r="C700" s="351">
        <v>0</v>
      </c>
      <c r="D700" s="351">
        <v>0</v>
      </c>
      <c r="E700" s="351">
        <v>0</v>
      </c>
      <c r="F700" s="351">
        <v>0</v>
      </c>
      <c r="G700" s="347">
        <f t="shared" si="13"/>
        <v>100188463</v>
      </c>
      <c r="H700" s="341" t="s">
        <v>1116</v>
      </c>
    </row>
    <row r="701" spans="1:8" hidden="1" outlineLevel="1">
      <c r="A701" s="244" t="s">
        <v>814</v>
      </c>
      <c r="B701" s="350">
        <v>1936123</v>
      </c>
      <c r="C701" s="351">
        <v>0</v>
      </c>
      <c r="D701" s="351">
        <v>0</v>
      </c>
      <c r="E701" s="351">
        <v>0</v>
      </c>
      <c r="F701" s="351">
        <v>0</v>
      </c>
      <c r="G701" s="347">
        <f t="shared" si="13"/>
        <v>1936123</v>
      </c>
      <c r="H701" s="341" t="s">
        <v>815</v>
      </c>
    </row>
    <row r="702" spans="1:8" hidden="1" outlineLevel="1">
      <c r="A702" s="244" t="s">
        <v>1773</v>
      </c>
      <c r="B702" s="350">
        <v>3095304</v>
      </c>
      <c r="C702" s="351">
        <v>0</v>
      </c>
      <c r="D702" s="351">
        <v>0</v>
      </c>
      <c r="E702" s="351">
        <v>0</v>
      </c>
      <c r="F702" s="351">
        <v>0</v>
      </c>
      <c r="G702" s="347">
        <f t="shared" si="13"/>
        <v>3095304</v>
      </c>
      <c r="H702" s="341" t="s">
        <v>1774</v>
      </c>
    </row>
    <row r="703" spans="1:8" hidden="1" outlineLevel="1">
      <c r="A703" s="244" t="s">
        <v>1338</v>
      </c>
      <c r="B703" s="350">
        <v>378716823</v>
      </c>
      <c r="C703" s="351">
        <v>0</v>
      </c>
      <c r="D703" s="351">
        <v>0</v>
      </c>
      <c r="E703" s="351">
        <v>0</v>
      </c>
      <c r="F703" s="351">
        <v>0</v>
      </c>
      <c r="G703" s="347">
        <f t="shared" si="13"/>
        <v>378716823</v>
      </c>
      <c r="H703" s="341" t="s">
        <v>1339</v>
      </c>
    </row>
    <row r="704" spans="1:8" hidden="1" outlineLevel="1">
      <c r="A704" s="244" t="s">
        <v>7</v>
      </c>
      <c r="B704" s="350">
        <v>188925038</v>
      </c>
      <c r="C704" s="351">
        <v>0</v>
      </c>
      <c r="D704" s="351">
        <v>0</v>
      </c>
      <c r="E704" s="351">
        <v>0</v>
      </c>
      <c r="F704" s="351">
        <v>0</v>
      </c>
      <c r="G704" s="347">
        <f t="shared" si="13"/>
        <v>188925038</v>
      </c>
      <c r="H704" s="341" t="s">
        <v>8</v>
      </c>
    </row>
    <row r="705" spans="1:8" hidden="1" outlineLevel="1">
      <c r="A705" s="244" t="s">
        <v>940</v>
      </c>
      <c r="B705" s="350">
        <v>7392092</v>
      </c>
      <c r="C705" s="351">
        <v>0</v>
      </c>
      <c r="D705" s="351">
        <v>0</v>
      </c>
      <c r="E705" s="351">
        <v>0</v>
      </c>
      <c r="F705" s="351">
        <v>0</v>
      </c>
      <c r="G705" s="347">
        <f t="shared" si="13"/>
        <v>7392092</v>
      </c>
      <c r="H705" s="341" t="s">
        <v>941</v>
      </c>
    </row>
    <row r="706" spans="1:8" hidden="1" outlineLevel="1">
      <c r="A706" s="244" t="s">
        <v>1775</v>
      </c>
      <c r="B706" s="350">
        <v>4648948</v>
      </c>
      <c r="C706" s="351">
        <v>0</v>
      </c>
      <c r="D706" s="351">
        <v>0</v>
      </c>
      <c r="E706" s="351">
        <v>0</v>
      </c>
      <c r="F706" s="351">
        <v>0</v>
      </c>
      <c r="G706" s="347">
        <f t="shared" si="13"/>
        <v>4648948</v>
      </c>
      <c r="H706" s="341" t="s">
        <v>1776</v>
      </c>
    </row>
    <row r="707" spans="1:8" hidden="1" outlineLevel="1">
      <c r="A707" s="244" t="s">
        <v>846</v>
      </c>
      <c r="B707" s="350">
        <v>9828840</v>
      </c>
      <c r="C707" s="351">
        <v>0</v>
      </c>
      <c r="D707" s="351">
        <v>0</v>
      </c>
      <c r="E707" s="351">
        <v>0</v>
      </c>
      <c r="F707" s="351">
        <v>0</v>
      </c>
      <c r="G707" s="347">
        <f t="shared" si="13"/>
        <v>9828840</v>
      </c>
      <c r="H707" s="341" t="s">
        <v>847</v>
      </c>
    </row>
    <row r="708" spans="1:8" hidden="1" outlineLevel="1">
      <c r="A708" s="244" t="s">
        <v>920</v>
      </c>
      <c r="B708" s="350">
        <v>9151751</v>
      </c>
      <c r="C708" s="351">
        <v>0</v>
      </c>
      <c r="D708" s="351">
        <v>0</v>
      </c>
      <c r="E708" s="351">
        <v>0</v>
      </c>
      <c r="F708" s="351">
        <v>0</v>
      </c>
      <c r="G708" s="347">
        <f t="shared" si="13"/>
        <v>9151751</v>
      </c>
      <c r="H708" s="341" t="s">
        <v>921</v>
      </c>
    </row>
    <row r="709" spans="1:8" hidden="1" outlineLevel="1">
      <c r="A709" s="244" t="s">
        <v>1353</v>
      </c>
      <c r="B709" s="350">
        <v>28250526</v>
      </c>
      <c r="C709" s="351">
        <v>0</v>
      </c>
      <c r="D709" s="351">
        <v>0</v>
      </c>
      <c r="E709" s="351">
        <v>0</v>
      </c>
      <c r="F709" s="351">
        <v>0</v>
      </c>
      <c r="G709" s="347">
        <f t="shared" si="13"/>
        <v>28250526</v>
      </c>
      <c r="H709" s="341" t="s">
        <v>1354</v>
      </c>
    </row>
    <row r="710" spans="1:8" hidden="1" outlineLevel="1">
      <c r="A710" s="244" t="s">
        <v>1777</v>
      </c>
      <c r="B710" s="350">
        <v>14731793.25</v>
      </c>
      <c r="C710" s="351">
        <v>0</v>
      </c>
      <c r="D710" s="351">
        <v>0</v>
      </c>
      <c r="E710" s="351">
        <v>0</v>
      </c>
      <c r="F710" s="351">
        <v>0</v>
      </c>
      <c r="G710" s="347">
        <f t="shared" si="13"/>
        <v>14731793.25</v>
      </c>
      <c r="H710" s="341" t="s">
        <v>1778</v>
      </c>
    </row>
    <row r="711" spans="1:8" hidden="1" outlineLevel="1">
      <c r="A711" s="244" t="s">
        <v>1077</v>
      </c>
      <c r="B711" s="350">
        <v>46740888</v>
      </c>
      <c r="C711" s="351">
        <v>0</v>
      </c>
      <c r="D711" s="351">
        <v>0</v>
      </c>
      <c r="E711" s="351">
        <v>0</v>
      </c>
      <c r="F711" s="351">
        <v>0</v>
      </c>
      <c r="G711" s="347">
        <f t="shared" si="13"/>
        <v>46740888</v>
      </c>
      <c r="H711" s="341" t="s">
        <v>1078</v>
      </c>
    </row>
    <row r="712" spans="1:8" hidden="1" outlineLevel="1">
      <c r="A712" s="244" t="s">
        <v>774</v>
      </c>
      <c r="B712" s="350">
        <v>131604643</v>
      </c>
      <c r="C712" s="351">
        <v>0</v>
      </c>
      <c r="D712" s="351">
        <v>0</v>
      </c>
      <c r="E712" s="351">
        <v>0</v>
      </c>
      <c r="F712" s="351">
        <v>0</v>
      </c>
      <c r="G712" s="347">
        <f t="shared" si="13"/>
        <v>131604643</v>
      </c>
      <c r="H712" s="341" t="s">
        <v>775</v>
      </c>
    </row>
    <row r="713" spans="1:8" hidden="1" outlineLevel="1">
      <c r="A713" s="244" t="s">
        <v>1779</v>
      </c>
      <c r="B713" s="350">
        <v>3709017</v>
      </c>
      <c r="C713" s="351">
        <v>0</v>
      </c>
      <c r="D713" s="351">
        <v>0</v>
      </c>
      <c r="E713" s="351">
        <v>0</v>
      </c>
      <c r="F713" s="351">
        <v>0</v>
      </c>
      <c r="G713" s="347">
        <f t="shared" si="13"/>
        <v>3709017</v>
      </c>
      <c r="H713" s="341" t="s">
        <v>1780</v>
      </c>
    </row>
    <row r="714" spans="1:8" hidden="1" outlineLevel="1">
      <c r="A714" s="244" t="s">
        <v>886</v>
      </c>
      <c r="B714" s="350">
        <v>7421185</v>
      </c>
      <c r="C714" s="351">
        <v>0</v>
      </c>
      <c r="D714" s="351">
        <v>0</v>
      </c>
      <c r="E714" s="351">
        <v>0</v>
      </c>
      <c r="F714" s="351">
        <v>0</v>
      </c>
      <c r="G714" s="347">
        <f t="shared" si="13"/>
        <v>7421185</v>
      </c>
      <c r="H714" s="341" t="s">
        <v>887</v>
      </c>
    </row>
    <row r="715" spans="1:8" hidden="1" outlineLevel="1">
      <c r="A715" s="244" t="s">
        <v>1257</v>
      </c>
      <c r="B715" s="350">
        <v>99029616.75</v>
      </c>
      <c r="C715" s="351">
        <v>0</v>
      </c>
      <c r="D715" s="351">
        <v>0</v>
      </c>
      <c r="E715" s="351">
        <v>0</v>
      </c>
      <c r="F715" s="351">
        <v>0</v>
      </c>
      <c r="G715" s="347">
        <f t="shared" si="13"/>
        <v>99029616.75</v>
      </c>
      <c r="H715" s="341" t="s">
        <v>1258</v>
      </c>
    </row>
    <row r="716" spans="1:8" hidden="1" outlineLevel="1">
      <c r="A716" s="244" t="s">
        <v>1781</v>
      </c>
      <c r="B716" s="350">
        <v>2761544</v>
      </c>
      <c r="C716" s="351">
        <v>0</v>
      </c>
      <c r="D716" s="351">
        <v>0</v>
      </c>
      <c r="E716" s="351">
        <v>0</v>
      </c>
      <c r="F716" s="351">
        <v>0</v>
      </c>
      <c r="G716" s="347">
        <f t="shared" si="13"/>
        <v>2761544</v>
      </c>
      <c r="H716" s="341" t="s">
        <v>1782</v>
      </c>
    </row>
    <row r="717" spans="1:8" hidden="1" outlineLevel="1">
      <c r="A717" s="244" t="s">
        <v>922</v>
      </c>
      <c r="B717" s="350">
        <v>260069052</v>
      </c>
      <c r="C717" s="351">
        <v>0</v>
      </c>
      <c r="D717" s="351">
        <v>0</v>
      </c>
      <c r="E717" s="351">
        <v>0</v>
      </c>
      <c r="F717" s="351">
        <v>0</v>
      </c>
      <c r="G717" s="347">
        <f t="shared" si="13"/>
        <v>260069052</v>
      </c>
      <c r="H717" s="341" t="s">
        <v>923</v>
      </c>
    </row>
    <row r="718" spans="1:8" hidden="1" outlineLevel="1">
      <c r="A718" s="244" t="s">
        <v>115</v>
      </c>
      <c r="B718" s="350">
        <v>966819287</v>
      </c>
      <c r="C718" s="351">
        <v>0</v>
      </c>
      <c r="D718" s="351">
        <v>0</v>
      </c>
      <c r="E718" s="351">
        <v>0</v>
      </c>
      <c r="F718" s="351">
        <v>0</v>
      </c>
      <c r="G718" s="347">
        <f t="shared" si="13"/>
        <v>966819287</v>
      </c>
      <c r="H718" s="341" t="s">
        <v>958</v>
      </c>
    </row>
    <row r="719" spans="1:8" hidden="1" outlineLevel="1">
      <c r="A719" s="244" t="s">
        <v>1783</v>
      </c>
      <c r="B719" s="350">
        <v>3642410</v>
      </c>
      <c r="C719" s="351">
        <v>0</v>
      </c>
      <c r="D719" s="351">
        <v>0</v>
      </c>
      <c r="E719" s="351">
        <v>0</v>
      </c>
      <c r="F719" s="351">
        <v>0</v>
      </c>
      <c r="G719" s="347">
        <f t="shared" si="13"/>
        <v>3642410</v>
      </c>
      <c r="H719" s="341" t="s">
        <v>1784</v>
      </c>
    </row>
    <row r="720" spans="1:8" hidden="1" outlineLevel="1">
      <c r="A720" s="244" t="s">
        <v>1009</v>
      </c>
      <c r="B720" s="350">
        <v>30871758</v>
      </c>
      <c r="C720" s="351">
        <v>0</v>
      </c>
      <c r="D720" s="351">
        <v>0</v>
      </c>
      <c r="E720" s="351">
        <v>0</v>
      </c>
      <c r="F720" s="351">
        <v>0</v>
      </c>
      <c r="G720" s="347">
        <f t="shared" si="13"/>
        <v>30871758</v>
      </c>
      <c r="H720" s="341" t="s">
        <v>1010</v>
      </c>
    </row>
    <row r="721" spans="1:8" hidden="1" outlineLevel="1">
      <c r="A721" s="244" t="s">
        <v>934</v>
      </c>
      <c r="B721" s="350">
        <v>757309397</v>
      </c>
      <c r="C721" s="351">
        <v>0</v>
      </c>
      <c r="D721" s="351">
        <v>0</v>
      </c>
      <c r="E721" s="351">
        <v>4276061</v>
      </c>
      <c r="F721" s="351">
        <v>0</v>
      </c>
      <c r="G721" s="347">
        <f t="shared" si="13"/>
        <v>761585458</v>
      </c>
      <c r="H721" s="341" t="s">
        <v>935</v>
      </c>
    </row>
    <row r="722" spans="1:8" hidden="1" outlineLevel="1">
      <c r="A722" s="244" t="s">
        <v>1785</v>
      </c>
      <c r="B722" s="350">
        <v>3685000</v>
      </c>
      <c r="C722" s="351">
        <v>0</v>
      </c>
      <c r="D722" s="351">
        <v>0</v>
      </c>
      <c r="E722" s="351">
        <v>0</v>
      </c>
      <c r="F722" s="351">
        <v>0</v>
      </c>
      <c r="G722" s="347">
        <f t="shared" si="13"/>
        <v>3685000</v>
      </c>
      <c r="H722" s="341" t="s">
        <v>1786</v>
      </c>
    </row>
    <row r="723" spans="1:8" hidden="1" outlineLevel="1">
      <c r="A723" s="244" t="s">
        <v>1340</v>
      </c>
      <c r="B723" s="350">
        <v>166877784.22999999</v>
      </c>
      <c r="C723" s="351">
        <v>0</v>
      </c>
      <c r="D723" s="351">
        <v>0</v>
      </c>
      <c r="E723" s="351">
        <v>0</v>
      </c>
      <c r="F723" s="351">
        <v>0</v>
      </c>
      <c r="G723" s="347">
        <f t="shared" si="13"/>
        <v>166877784.22999999</v>
      </c>
      <c r="H723" s="341" t="s">
        <v>1341</v>
      </c>
    </row>
    <row r="724" spans="1:8" hidden="1" outlineLevel="1">
      <c r="A724" s="244" t="s">
        <v>738</v>
      </c>
      <c r="B724" s="350">
        <v>88870509</v>
      </c>
      <c r="C724" s="351">
        <v>0</v>
      </c>
      <c r="D724" s="351">
        <v>0</v>
      </c>
      <c r="E724" s="351">
        <v>0</v>
      </c>
      <c r="F724" s="351">
        <v>0</v>
      </c>
      <c r="G724" s="347">
        <f t="shared" si="13"/>
        <v>88870509</v>
      </c>
      <c r="H724" s="341" t="s">
        <v>739</v>
      </c>
    </row>
    <row r="725" spans="1:8" hidden="1" outlineLevel="1">
      <c r="A725" s="244" t="s">
        <v>1787</v>
      </c>
      <c r="B725" s="350">
        <v>2207600</v>
      </c>
      <c r="C725" s="351">
        <v>0</v>
      </c>
      <c r="D725" s="351">
        <v>0</v>
      </c>
      <c r="E725" s="351">
        <v>0</v>
      </c>
      <c r="F725" s="351">
        <v>0</v>
      </c>
      <c r="G725" s="347">
        <f t="shared" si="13"/>
        <v>2207600</v>
      </c>
      <c r="H725" s="341" t="s">
        <v>1788</v>
      </c>
    </row>
    <row r="726" spans="1:8" hidden="1" outlineLevel="1">
      <c r="A726" s="244" t="s">
        <v>959</v>
      </c>
      <c r="B726" s="350">
        <v>1318293116.734</v>
      </c>
      <c r="C726" s="351">
        <v>0</v>
      </c>
      <c r="D726" s="351">
        <v>0</v>
      </c>
      <c r="E726" s="351">
        <v>0</v>
      </c>
      <c r="F726" s="351">
        <v>0</v>
      </c>
      <c r="G726" s="347">
        <f t="shared" si="13"/>
        <v>1318293116.734</v>
      </c>
      <c r="H726" s="341" t="s">
        <v>960</v>
      </c>
    </row>
    <row r="727" spans="1:8" hidden="1" outlineLevel="1">
      <c r="A727" s="244" t="s">
        <v>816</v>
      </c>
      <c r="B727" s="350">
        <v>8271100350</v>
      </c>
      <c r="C727" s="351">
        <v>0</v>
      </c>
      <c r="D727" s="351">
        <v>0</v>
      </c>
      <c r="E727" s="351">
        <v>0</v>
      </c>
      <c r="F727" s="351">
        <v>0</v>
      </c>
      <c r="G727" s="347">
        <f t="shared" si="13"/>
        <v>8271100350</v>
      </c>
      <c r="H727" s="341" t="s">
        <v>817</v>
      </c>
    </row>
    <row r="728" spans="1:8" hidden="1" outlineLevel="1">
      <c r="A728" s="244" t="s">
        <v>878</v>
      </c>
      <c r="B728" s="350">
        <v>23834317</v>
      </c>
      <c r="C728" s="351">
        <v>0</v>
      </c>
      <c r="D728" s="351">
        <v>0</v>
      </c>
      <c r="E728" s="351">
        <v>0</v>
      </c>
      <c r="F728" s="351">
        <v>0</v>
      </c>
      <c r="G728" s="347">
        <f t="shared" si="13"/>
        <v>23834317</v>
      </c>
      <c r="H728" s="341" t="s">
        <v>879</v>
      </c>
    </row>
    <row r="729" spans="1:8" hidden="1" outlineLevel="1">
      <c r="A729" s="244" t="s">
        <v>724</v>
      </c>
      <c r="B729" s="350">
        <v>17792560297</v>
      </c>
      <c r="C729" s="351">
        <v>0</v>
      </c>
      <c r="D729" s="351">
        <v>0</v>
      </c>
      <c r="E729" s="351">
        <v>0</v>
      </c>
      <c r="F729" s="351">
        <v>0</v>
      </c>
      <c r="G729" s="347">
        <f t="shared" ref="G729:G790" si="14">SUM(B729:F729)</f>
        <v>17792560297</v>
      </c>
      <c r="H729" s="341" t="s">
        <v>725</v>
      </c>
    </row>
    <row r="730" spans="1:8" hidden="1" outlineLevel="1">
      <c r="A730" s="244" t="s">
        <v>971</v>
      </c>
      <c r="B730" s="350">
        <v>3919365876</v>
      </c>
      <c r="C730" s="351">
        <v>0</v>
      </c>
      <c r="D730" s="351">
        <v>0</v>
      </c>
      <c r="E730" s="351">
        <v>0</v>
      </c>
      <c r="F730" s="351">
        <v>0</v>
      </c>
      <c r="G730" s="347">
        <f t="shared" si="14"/>
        <v>3919365876</v>
      </c>
      <c r="H730" s="341" t="s">
        <v>1639</v>
      </c>
    </row>
    <row r="731" spans="1:8" hidden="1" outlineLevel="1">
      <c r="A731" s="244" t="s">
        <v>900</v>
      </c>
      <c r="B731" s="350">
        <v>649700662</v>
      </c>
      <c r="C731" s="351">
        <v>0</v>
      </c>
      <c r="D731" s="351">
        <v>0</v>
      </c>
      <c r="E731" s="351">
        <v>0</v>
      </c>
      <c r="F731" s="351">
        <v>0</v>
      </c>
      <c r="G731" s="347">
        <f t="shared" si="14"/>
        <v>649700662</v>
      </c>
      <c r="H731" s="341" t="s">
        <v>901</v>
      </c>
    </row>
    <row r="732" spans="1:8" hidden="1" outlineLevel="1">
      <c r="A732" s="244" t="s">
        <v>1789</v>
      </c>
      <c r="B732" s="350">
        <v>203643655</v>
      </c>
      <c r="C732" s="351">
        <v>0</v>
      </c>
      <c r="D732" s="351">
        <v>0</v>
      </c>
      <c r="E732" s="351">
        <v>0</v>
      </c>
      <c r="F732" s="351">
        <v>0</v>
      </c>
      <c r="G732" s="347">
        <f t="shared" si="14"/>
        <v>203643655</v>
      </c>
      <c r="H732" s="341" t="s">
        <v>1790</v>
      </c>
    </row>
    <row r="733" spans="1:8" hidden="1" outlineLevel="1">
      <c r="A733" s="244" t="s">
        <v>422</v>
      </c>
      <c r="B733" s="350">
        <v>3975738213</v>
      </c>
      <c r="C733" s="351">
        <v>0</v>
      </c>
      <c r="D733" s="351">
        <v>0</v>
      </c>
      <c r="E733" s="351">
        <v>0</v>
      </c>
      <c r="F733" s="351">
        <v>0</v>
      </c>
      <c r="G733" s="347">
        <f t="shared" si="14"/>
        <v>3975738213</v>
      </c>
      <c r="H733" s="341" t="s">
        <v>423</v>
      </c>
    </row>
    <row r="734" spans="1:8" hidden="1" outlineLevel="1">
      <c r="A734" s="244" t="s">
        <v>1041</v>
      </c>
      <c r="B734" s="350">
        <v>70404991</v>
      </c>
      <c r="C734" s="351">
        <v>0</v>
      </c>
      <c r="D734" s="351">
        <v>0</v>
      </c>
      <c r="E734" s="351">
        <v>0</v>
      </c>
      <c r="F734" s="351">
        <v>0</v>
      </c>
      <c r="G734" s="347">
        <f t="shared" si="14"/>
        <v>70404991</v>
      </c>
      <c r="H734" s="341" t="s">
        <v>1042</v>
      </c>
    </row>
    <row r="735" spans="1:8" hidden="1" outlineLevel="1">
      <c r="A735" s="244" t="s">
        <v>946</v>
      </c>
      <c r="B735" s="350">
        <v>4381308252</v>
      </c>
      <c r="C735" s="351">
        <v>0</v>
      </c>
      <c r="D735" s="351">
        <v>0</v>
      </c>
      <c r="E735" s="351">
        <v>57676910</v>
      </c>
      <c r="F735" s="351">
        <v>0</v>
      </c>
      <c r="G735" s="347">
        <f t="shared" si="14"/>
        <v>4438985162</v>
      </c>
      <c r="H735" s="341" t="s">
        <v>947</v>
      </c>
    </row>
    <row r="736" spans="1:8" hidden="1" outlineLevel="1">
      <c r="A736" s="244" t="s">
        <v>309</v>
      </c>
      <c r="B736" s="350">
        <v>5014899142</v>
      </c>
      <c r="C736" s="351">
        <v>0</v>
      </c>
      <c r="D736" s="351">
        <v>0</v>
      </c>
      <c r="E736" s="351">
        <v>0</v>
      </c>
      <c r="F736" s="351">
        <v>0</v>
      </c>
      <c r="G736" s="347">
        <f t="shared" si="14"/>
        <v>5014899142</v>
      </c>
      <c r="H736" s="341" t="s">
        <v>310</v>
      </c>
    </row>
    <row r="737" spans="1:8" hidden="1" outlineLevel="1">
      <c r="A737" s="244" t="s">
        <v>610</v>
      </c>
      <c r="B737" s="350">
        <v>3996445889</v>
      </c>
      <c r="C737" s="351">
        <v>0</v>
      </c>
      <c r="D737" s="351">
        <v>0</v>
      </c>
      <c r="E737" s="351">
        <v>0</v>
      </c>
      <c r="F737" s="351">
        <v>0</v>
      </c>
      <c r="G737" s="347">
        <f t="shared" si="14"/>
        <v>3996445889</v>
      </c>
      <c r="H737" s="341" t="s">
        <v>611</v>
      </c>
    </row>
    <row r="738" spans="1:8" hidden="1" outlineLevel="1">
      <c r="A738" s="244" t="s">
        <v>1791</v>
      </c>
      <c r="B738" s="350">
        <v>10986515</v>
      </c>
      <c r="C738" s="351">
        <v>0</v>
      </c>
      <c r="D738" s="351">
        <v>0</v>
      </c>
      <c r="E738" s="351">
        <v>0</v>
      </c>
      <c r="F738" s="351">
        <v>0</v>
      </c>
      <c r="G738" s="347">
        <f t="shared" si="14"/>
        <v>10986515</v>
      </c>
      <c r="H738" s="341" t="s">
        <v>1792</v>
      </c>
    </row>
    <row r="739" spans="1:8" hidden="1" outlineLevel="1">
      <c r="A739" s="244" t="s">
        <v>1362</v>
      </c>
      <c r="B739" s="350">
        <v>3646516</v>
      </c>
      <c r="C739" s="351">
        <v>0</v>
      </c>
      <c r="D739" s="351">
        <v>0</v>
      </c>
      <c r="E739" s="351">
        <v>0</v>
      </c>
      <c r="F739" s="351">
        <v>0</v>
      </c>
      <c r="G739" s="347">
        <f t="shared" si="14"/>
        <v>3646516</v>
      </c>
      <c r="H739" s="341" t="s">
        <v>1363</v>
      </c>
    </row>
    <row r="740" spans="1:8" hidden="1" outlineLevel="1">
      <c r="A740" s="244" t="s">
        <v>778</v>
      </c>
      <c r="B740" s="350">
        <v>5929420</v>
      </c>
      <c r="C740" s="351">
        <v>0</v>
      </c>
      <c r="D740" s="351">
        <v>0</v>
      </c>
      <c r="E740" s="351">
        <v>0</v>
      </c>
      <c r="F740" s="351">
        <v>0</v>
      </c>
      <c r="G740" s="347">
        <f t="shared" si="14"/>
        <v>5929420</v>
      </c>
      <c r="H740" s="341" t="s">
        <v>779</v>
      </c>
    </row>
    <row r="741" spans="1:8" hidden="1" outlineLevel="1">
      <c r="A741" s="244" t="s">
        <v>1793</v>
      </c>
      <c r="B741" s="350">
        <v>402306</v>
      </c>
      <c r="C741" s="351">
        <v>0</v>
      </c>
      <c r="D741" s="351">
        <v>0</v>
      </c>
      <c r="E741" s="351">
        <v>0</v>
      </c>
      <c r="F741" s="351">
        <v>0</v>
      </c>
      <c r="G741" s="347">
        <f t="shared" si="14"/>
        <v>402306</v>
      </c>
      <c r="H741" s="341" t="s">
        <v>1794</v>
      </c>
    </row>
    <row r="742" spans="1:8" hidden="1" outlineLevel="1">
      <c r="A742" s="244" t="s">
        <v>912</v>
      </c>
      <c r="B742" s="350">
        <v>118405186.94</v>
      </c>
      <c r="C742" s="351">
        <v>0</v>
      </c>
      <c r="D742" s="351">
        <v>0</v>
      </c>
      <c r="E742" s="351">
        <v>0</v>
      </c>
      <c r="F742" s="351">
        <v>0</v>
      </c>
      <c r="G742" s="347">
        <f t="shared" si="14"/>
        <v>118405186.94</v>
      </c>
      <c r="H742" s="341" t="s">
        <v>913</v>
      </c>
    </row>
    <row r="743" spans="1:8" hidden="1" outlineLevel="1">
      <c r="A743" s="244" t="s">
        <v>788</v>
      </c>
      <c r="B743" s="350">
        <v>88031227</v>
      </c>
      <c r="C743" s="351">
        <v>0</v>
      </c>
      <c r="D743" s="351">
        <v>0</v>
      </c>
      <c r="E743" s="351">
        <v>0</v>
      </c>
      <c r="F743" s="351">
        <v>0</v>
      </c>
      <c r="G743" s="347">
        <f t="shared" si="14"/>
        <v>88031227</v>
      </c>
      <c r="H743" s="341" t="s">
        <v>789</v>
      </c>
    </row>
    <row r="744" spans="1:8" hidden="1" outlineLevel="1">
      <c r="A744" s="244" t="s">
        <v>806</v>
      </c>
      <c r="B744" s="350">
        <v>67906182</v>
      </c>
      <c r="C744" s="351">
        <v>0</v>
      </c>
      <c r="D744" s="351">
        <v>0</v>
      </c>
      <c r="E744" s="351">
        <v>0</v>
      </c>
      <c r="F744" s="351">
        <v>0</v>
      </c>
      <c r="G744" s="347">
        <f t="shared" si="14"/>
        <v>67906182</v>
      </c>
      <c r="H744" s="341" t="s">
        <v>807</v>
      </c>
    </row>
    <row r="745" spans="1:8" hidden="1" outlineLevel="1">
      <c r="A745" s="244" t="s">
        <v>1795</v>
      </c>
      <c r="B745" s="350">
        <v>52435</v>
      </c>
      <c r="C745" s="351">
        <v>0</v>
      </c>
      <c r="D745" s="351">
        <v>0</v>
      </c>
      <c r="E745" s="351">
        <v>0</v>
      </c>
      <c r="F745" s="351">
        <v>0</v>
      </c>
      <c r="G745" s="347">
        <f t="shared" si="14"/>
        <v>52435</v>
      </c>
      <c r="H745" s="341" t="s">
        <v>1796</v>
      </c>
    </row>
    <row r="746" spans="1:8" hidden="1" outlineLevel="1">
      <c r="A746" s="244" t="s">
        <v>1797</v>
      </c>
      <c r="B746" s="350">
        <v>0</v>
      </c>
      <c r="C746" s="351">
        <v>0</v>
      </c>
      <c r="D746" s="351">
        <v>0</v>
      </c>
      <c r="E746" s="351">
        <v>0</v>
      </c>
      <c r="F746" s="351">
        <v>0</v>
      </c>
      <c r="G746" s="347">
        <f t="shared" si="14"/>
        <v>0</v>
      </c>
      <c r="H746" s="341" t="s">
        <v>1798</v>
      </c>
    </row>
    <row r="747" spans="1:8" hidden="1" outlineLevel="1">
      <c r="A747" s="244" t="s">
        <v>1219</v>
      </c>
      <c r="B747" s="350">
        <v>92649668</v>
      </c>
      <c r="C747" s="351">
        <v>0</v>
      </c>
      <c r="D747" s="351">
        <v>0</v>
      </c>
      <c r="E747" s="351">
        <v>0</v>
      </c>
      <c r="F747" s="351">
        <v>0</v>
      </c>
      <c r="G747" s="347">
        <f t="shared" si="14"/>
        <v>92649668</v>
      </c>
      <c r="H747" s="341" t="s">
        <v>1220</v>
      </c>
    </row>
    <row r="748" spans="1:8" hidden="1" outlineLevel="1">
      <c r="A748" s="244" t="s">
        <v>898</v>
      </c>
      <c r="B748" s="350">
        <v>366963938</v>
      </c>
      <c r="C748" s="351">
        <v>0</v>
      </c>
      <c r="D748" s="351">
        <v>0</v>
      </c>
      <c r="E748" s="351">
        <v>0</v>
      </c>
      <c r="F748" s="351">
        <v>0</v>
      </c>
      <c r="G748" s="347">
        <f t="shared" si="14"/>
        <v>366963938</v>
      </c>
      <c r="H748" s="341" t="s">
        <v>899</v>
      </c>
    </row>
    <row r="749" spans="1:8" hidden="1" outlineLevel="1">
      <c r="A749" s="244" t="s">
        <v>350</v>
      </c>
      <c r="B749" s="350">
        <v>14674613</v>
      </c>
      <c r="C749" s="351">
        <v>0</v>
      </c>
      <c r="D749" s="351">
        <v>0</v>
      </c>
      <c r="E749" s="351">
        <v>0</v>
      </c>
      <c r="F749" s="351">
        <v>0</v>
      </c>
      <c r="G749" s="347">
        <f t="shared" si="14"/>
        <v>14674613</v>
      </c>
      <c r="H749" s="341" t="s">
        <v>351</v>
      </c>
    </row>
    <row r="750" spans="1:8" hidden="1" outlineLevel="1">
      <c r="A750" s="244" t="s">
        <v>281</v>
      </c>
      <c r="B750" s="350">
        <v>0</v>
      </c>
      <c r="C750" s="351">
        <v>0</v>
      </c>
      <c r="D750" s="351">
        <v>0</v>
      </c>
      <c r="E750" s="351">
        <v>0</v>
      </c>
      <c r="F750" s="351">
        <v>0</v>
      </c>
      <c r="G750" s="347">
        <f t="shared" si="14"/>
        <v>0</v>
      </c>
      <c r="H750" s="341" t="s">
        <v>282</v>
      </c>
    </row>
    <row r="751" spans="1:8" hidden="1" outlineLevel="1">
      <c r="A751" s="244" t="s">
        <v>1364</v>
      </c>
      <c r="B751" s="350">
        <v>289528365</v>
      </c>
      <c r="C751" s="351">
        <v>0</v>
      </c>
      <c r="D751" s="351">
        <v>0</v>
      </c>
      <c r="E751" s="351">
        <v>0</v>
      </c>
      <c r="F751" s="351">
        <v>0</v>
      </c>
      <c r="G751" s="347">
        <f t="shared" si="14"/>
        <v>289528365</v>
      </c>
      <c r="H751" s="341" t="s">
        <v>1365</v>
      </c>
    </row>
    <row r="752" spans="1:8" hidden="1" outlineLevel="1">
      <c r="A752" s="244" t="s">
        <v>798</v>
      </c>
      <c r="B752" s="350">
        <v>32989568</v>
      </c>
      <c r="C752" s="351">
        <v>0</v>
      </c>
      <c r="D752" s="351">
        <v>0</v>
      </c>
      <c r="E752" s="351">
        <v>0</v>
      </c>
      <c r="F752" s="351">
        <v>0</v>
      </c>
      <c r="G752" s="347">
        <f t="shared" si="14"/>
        <v>32989568</v>
      </c>
      <c r="H752" s="341" t="s">
        <v>799</v>
      </c>
    </row>
    <row r="753" spans="1:8" hidden="1" outlineLevel="1">
      <c r="A753" s="244" t="s">
        <v>1799</v>
      </c>
      <c r="B753" s="350">
        <v>5730973</v>
      </c>
      <c r="C753" s="351">
        <v>0</v>
      </c>
      <c r="D753" s="351">
        <v>0</v>
      </c>
      <c r="E753" s="351">
        <v>0</v>
      </c>
      <c r="F753" s="351">
        <v>0</v>
      </c>
      <c r="G753" s="347">
        <f t="shared" si="14"/>
        <v>5730973</v>
      </c>
      <c r="H753" s="341" t="s">
        <v>1800</v>
      </c>
    </row>
    <row r="754" spans="1:8" hidden="1" outlineLevel="1">
      <c r="A754" s="244" t="s">
        <v>1037</v>
      </c>
      <c r="B754" s="350">
        <v>104904961</v>
      </c>
      <c r="C754" s="351">
        <v>0</v>
      </c>
      <c r="D754" s="351">
        <v>0</v>
      </c>
      <c r="E754" s="351">
        <v>0</v>
      </c>
      <c r="F754" s="351">
        <v>0</v>
      </c>
      <c r="G754" s="347">
        <f t="shared" si="14"/>
        <v>104904961</v>
      </c>
      <c r="H754" s="341" t="s">
        <v>1038</v>
      </c>
    </row>
    <row r="755" spans="1:8" hidden="1" outlineLevel="1">
      <c r="A755" s="244" t="s">
        <v>1121</v>
      </c>
      <c r="B755" s="350">
        <v>87837627</v>
      </c>
      <c r="C755" s="351">
        <v>0</v>
      </c>
      <c r="D755" s="351">
        <v>0</v>
      </c>
      <c r="E755" s="351">
        <v>0</v>
      </c>
      <c r="F755" s="351">
        <v>0</v>
      </c>
      <c r="G755" s="347">
        <f t="shared" si="14"/>
        <v>87837627</v>
      </c>
      <c r="H755" s="341" t="s">
        <v>1122</v>
      </c>
    </row>
    <row r="756" spans="1:8" hidden="1" outlineLevel="1">
      <c r="A756" s="244" t="s">
        <v>1666</v>
      </c>
      <c r="B756" s="350">
        <v>136477367</v>
      </c>
      <c r="C756" s="351">
        <v>0</v>
      </c>
      <c r="D756" s="351">
        <v>0</v>
      </c>
      <c r="E756" s="351">
        <v>575224741</v>
      </c>
      <c r="F756" s="351">
        <v>4238272256</v>
      </c>
      <c r="G756" s="347">
        <f t="shared" si="14"/>
        <v>4949974364</v>
      </c>
      <c r="H756" s="341" t="s">
        <v>1707</v>
      </c>
    </row>
    <row r="757" spans="1:8" hidden="1" outlineLevel="1">
      <c r="A757" s="244" t="s">
        <v>1710</v>
      </c>
      <c r="B757" s="350">
        <v>277221244</v>
      </c>
      <c r="C757" s="351">
        <v>0</v>
      </c>
      <c r="D757" s="351">
        <v>0</v>
      </c>
      <c r="E757" s="351">
        <v>0</v>
      </c>
      <c r="F757" s="351">
        <v>0</v>
      </c>
      <c r="G757" s="347">
        <f t="shared" si="14"/>
        <v>277221244</v>
      </c>
      <c r="H757" s="341" t="s">
        <v>1711</v>
      </c>
    </row>
    <row r="758" spans="1:8" hidden="1" outlineLevel="1">
      <c r="A758" s="244" t="s">
        <v>808</v>
      </c>
      <c r="B758" s="350">
        <v>77273582</v>
      </c>
      <c r="C758" s="351">
        <v>0</v>
      </c>
      <c r="D758" s="351">
        <v>0</v>
      </c>
      <c r="E758" s="351">
        <v>0</v>
      </c>
      <c r="F758" s="351">
        <v>0</v>
      </c>
      <c r="G758" s="347">
        <f t="shared" si="14"/>
        <v>77273582</v>
      </c>
      <c r="H758" s="341" t="s">
        <v>809</v>
      </c>
    </row>
    <row r="759" spans="1:8" hidden="1" outlineLevel="1">
      <c r="A759" s="244" t="s">
        <v>1801</v>
      </c>
      <c r="B759" s="350">
        <v>19290161</v>
      </c>
      <c r="C759" s="351">
        <v>0</v>
      </c>
      <c r="D759" s="351">
        <v>0</v>
      </c>
      <c r="E759" s="351">
        <v>0</v>
      </c>
      <c r="F759" s="351">
        <v>0</v>
      </c>
      <c r="G759" s="347">
        <f t="shared" si="14"/>
        <v>19290161</v>
      </c>
      <c r="H759" s="341" t="s">
        <v>1802</v>
      </c>
    </row>
    <row r="760" spans="1:8" hidden="1" outlineLevel="1">
      <c r="A760" s="244" t="s">
        <v>558</v>
      </c>
      <c r="B760" s="350">
        <v>69811568</v>
      </c>
      <c r="C760" s="351">
        <v>0</v>
      </c>
      <c r="D760" s="351">
        <v>0</v>
      </c>
      <c r="E760" s="351">
        <v>0</v>
      </c>
      <c r="F760" s="351">
        <v>0</v>
      </c>
      <c r="G760" s="347">
        <f t="shared" si="14"/>
        <v>69811568</v>
      </c>
      <c r="H760" s="341" t="s">
        <v>559</v>
      </c>
    </row>
    <row r="761" spans="1:8" hidden="1" outlineLevel="1">
      <c r="A761" s="244" t="s">
        <v>1803</v>
      </c>
      <c r="B761" s="350">
        <v>4784928</v>
      </c>
      <c r="C761" s="351">
        <v>0</v>
      </c>
      <c r="D761" s="351">
        <v>0</v>
      </c>
      <c r="E761" s="351">
        <v>0</v>
      </c>
      <c r="F761" s="351">
        <v>0</v>
      </c>
      <c r="G761" s="347">
        <f t="shared" si="14"/>
        <v>4784928</v>
      </c>
      <c r="H761" s="341" t="s">
        <v>1804</v>
      </c>
    </row>
    <row r="762" spans="1:8" hidden="1" outlineLevel="1">
      <c r="A762" s="244" t="s">
        <v>384</v>
      </c>
      <c r="B762" s="350">
        <v>212732993</v>
      </c>
      <c r="C762" s="351">
        <v>0</v>
      </c>
      <c r="D762" s="351">
        <v>0</v>
      </c>
      <c r="E762" s="351">
        <v>0</v>
      </c>
      <c r="F762" s="351">
        <v>0</v>
      </c>
      <c r="G762" s="347">
        <f t="shared" si="14"/>
        <v>212732993</v>
      </c>
      <c r="H762" s="341" t="s">
        <v>1359</v>
      </c>
    </row>
    <row r="763" spans="1:8" hidden="1" outlineLevel="1">
      <c r="A763" s="244" t="s">
        <v>1139</v>
      </c>
      <c r="B763" s="350">
        <v>144140844</v>
      </c>
      <c r="C763" s="351">
        <v>0</v>
      </c>
      <c r="D763" s="351">
        <v>0</v>
      </c>
      <c r="E763" s="351">
        <v>0</v>
      </c>
      <c r="F763" s="351">
        <v>0</v>
      </c>
      <c r="G763" s="347">
        <f t="shared" si="14"/>
        <v>144140844</v>
      </c>
      <c r="H763" s="341" t="s">
        <v>1140</v>
      </c>
    </row>
    <row r="764" spans="1:8" hidden="1" outlineLevel="1">
      <c r="A764" s="244" t="s">
        <v>1211</v>
      </c>
      <c r="B764" s="350">
        <v>12051595</v>
      </c>
      <c r="C764" s="351">
        <v>0</v>
      </c>
      <c r="D764" s="351">
        <v>0</v>
      </c>
      <c r="E764" s="351">
        <v>0</v>
      </c>
      <c r="F764" s="351">
        <v>0</v>
      </c>
      <c r="G764" s="347">
        <f t="shared" si="14"/>
        <v>12051595</v>
      </c>
      <c r="H764" s="341" t="s">
        <v>1212</v>
      </c>
    </row>
    <row r="765" spans="1:8" hidden="1" outlineLevel="1">
      <c r="A765" s="244" t="s">
        <v>1297</v>
      </c>
      <c r="B765" s="350">
        <v>105412646</v>
      </c>
      <c r="C765" s="351">
        <v>0</v>
      </c>
      <c r="D765" s="351">
        <v>0</v>
      </c>
      <c r="E765" s="351">
        <v>0</v>
      </c>
      <c r="F765" s="351">
        <v>0</v>
      </c>
      <c r="G765" s="347">
        <f t="shared" si="14"/>
        <v>105412646</v>
      </c>
      <c r="H765" s="341" t="s">
        <v>1298</v>
      </c>
    </row>
    <row r="766" spans="1:8" hidden="1" outlineLevel="1">
      <c r="A766" s="244" t="s">
        <v>1287</v>
      </c>
      <c r="B766" s="350">
        <v>155709010</v>
      </c>
      <c r="C766" s="351">
        <v>0</v>
      </c>
      <c r="D766" s="351">
        <v>0</v>
      </c>
      <c r="E766" s="351">
        <v>0</v>
      </c>
      <c r="F766" s="351">
        <v>0</v>
      </c>
      <c r="G766" s="347">
        <f t="shared" si="14"/>
        <v>155709010</v>
      </c>
      <c r="H766" s="341" t="s">
        <v>1288</v>
      </c>
    </row>
    <row r="767" spans="1:8" hidden="1" outlineLevel="1">
      <c r="A767" s="244" t="s">
        <v>1289</v>
      </c>
      <c r="B767" s="350">
        <v>196592752</v>
      </c>
      <c r="C767" s="351">
        <v>0</v>
      </c>
      <c r="D767" s="351">
        <v>0</v>
      </c>
      <c r="E767" s="351">
        <v>0</v>
      </c>
      <c r="F767" s="351">
        <v>0</v>
      </c>
      <c r="G767" s="347">
        <f t="shared" si="14"/>
        <v>196592752</v>
      </c>
      <c r="H767" s="341" t="s">
        <v>1290</v>
      </c>
    </row>
    <row r="768" spans="1:8" hidden="1" outlineLevel="1">
      <c r="A768" s="244" t="s">
        <v>1135</v>
      </c>
      <c r="B768" s="350">
        <v>17193711</v>
      </c>
      <c r="C768" s="351">
        <v>0</v>
      </c>
      <c r="D768" s="351">
        <v>0</v>
      </c>
      <c r="E768" s="351">
        <v>0</v>
      </c>
      <c r="F768" s="351">
        <v>0</v>
      </c>
      <c r="G768" s="347">
        <f t="shared" si="14"/>
        <v>17193711</v>
      </c>
      <c r="H768" s="341" t="s">
        <v>1136</v>
      </c>
    </row>
    <row r="769" spans="1:8" hidden="1" outlineLevel="1">
      <c r="A769" s="244" t="s">
        <v>1173</v>
      </c>
      <c r="B769" s="350">
        <v>42906555</v>
      </c>
      <c r="C769" s="351">
        <v>0</v>
      </c>
      <c r="D769" s="351">
        <v>0</v>
      </c>
      <c r="E769" s="351">
        <v>0</v>
      </c>
      <c r="F769" s="351">
        <v>0</v>
      </c>
      <c r="G769" s="347">
        <f t="shared" si="14"/>
        <v>42906555</v>
      </c>
      <c r="H769" s="341" t="s">
        <v>1174</v>
      </c>
    </row>
    <row r="770" spans="1:8" hidden="1" outlineLevel="1">
      <c r="A770" s="244" t="s">
        <v>1805</v>
      </c>
      <c r="B770" s="350">
        <v>16752644</v>
      </c>
      <c r="C770" s="351">
        <v>0</v>
      </c>
      <c r="D770" s="351">
        <v>0</v>
      </c>
      <c r="E770" s="351">
        <v>0</v>
      </c>
      <c r="F770" s="351">
        <v>0</v>
      </c>
      <c r="G770" s="347">
        <f t="shared" si="14"/>
        <v>16752644</v>
      </c>
      <c r="H770" s="341" t="s">
        <v>1806</v>
      </c>
    </row>
    <row r="771" spans="1:8" hidden="1" outlineLevel="1">
      <c r="A771" s="244" t="s">
        <v>1366</v>
      </c>
      <c r="B771" s="350">
        <v>112010836</v>
      </c>
      <c r="C771" s="351">
        <v>0</v>
      </c>
      <c r="D771" s="351">
        <v>0</v>
      </c>
      <c r="E771" s="351">
        <v>0</v>
      </c>
      <c r="F771" s="351">
        <v>0</v>
      </c>
      <c r="G771" s="347">
        <f t="shared" si="14"/>
        <v>112010836</v>
      </c>
      <c r="H771" s="341" t="s">
        <v>1367</v>
      </c>
    </row>
    <row r="772" spans="1:8" hidden="1" outlineLevel="1">
      <c r="A772" s="244" t="s">
        <v>1807</v>
      </c>
      <c r="B772" s="350">
        <v>89661939</v>
      </c>
      <c r="C772" s="351">
        <v>0</v>
      </c>
      <c r="D772" s="351">
        <v>0</v>
      </c>
      <c r="E772" s="351">
        <v>0</v>
      </c>
      <c r="F772" s="351">
        <v>0</v>
      </c>
      <c r="G772" s="347">
        <f t="shared" si="14"/>
        <v>89661939</v>
      </c>
      <c r="H772" s="341" t="s">
        <v>1808</v>
      </c>
    </row>
    <row r="773" spans="1:8" hidden="1" outlineLevel="1">
      <c r="A773" s="244" t="s">
        <v>954</v>
      </c>
      <c r="B773" s="350">
        <v>4752607</v>
      </c>
      <c r="C773" s="351">
        <v>0</v>
      </c>
      <c r="D773" s="351">
        <v>0</v>
      </c>
      <c r="E773" s="351">
        <v>0</v>
      </c>
      <c r="F773" s="351">
        <v>0</v>
      </c>
      <c r="G773" s="347">
        <f t="shared" si="14"/>
        <v>4752607</v>
      </c>
      <c r="H773" s="341" t="s">
        <v>955</v>
      </c>
    </row>
    <row r="774" spans="1:8" hidden="1" outlineLevel="1">
      <c r="A774" s="244" t="s">
        <v>1133</v>
      </c>
      <c r="B774" s="350">
        <v>147123820</v>
      </c>
      <c r="C774" s="351">
        <v>0</v>
      </c>
      <c r="D774" s="351">
        <v>0</v>
      </c>
      <c r="E774" s="351">
        <v>0</v>
      </c>
      <c r="F774" s="351">
        <v>0</v>
      </c>
      <c r="G774" s="347">
        <f t="shared" si="14"/>
        <v>147123820</v>
      </c>
      <c r="H774" s="341" t="s">
        <v>1134</v>
      </c>
    </row>
    <row r="775" spans="1:8" hidden="1" outlineLevel="1">
      <c r="A775" s="244" t="s">
        <v>948</v>
      </c>
      <c r="B775" s="350">
        <v>140079070</v>
      </c>
      <c r="C775" s="351">
        <v>0</v>
      </c>
      <c r="D775" s="351">
        <v>0</v>
      </c>
      <c r="E775" s="351">
        <v>0</v>
      </c>
      <c r="F775" s="351">
        <v>0</v>
      </c>
      <c r="G775" s="347">
        <f t="shared" si="14"/>
        <v>140079070</v>
      </c>
      <c r="H775" s="341" t="s">
        <v>949</v>
      </c>
    </row>
    <row r="776" spans="1:8" hidden="1" outlineLevel="1">
      <c r="A776" s="244" t="s">
        <v>1809</v>
      </c>
      <c r="B776" s="350">
        <v>16220093</v>
      </c>
      <c r="C776" s="351">
        <v>0</v>
      </c>
      <c r="D776" s="351">
        <v>0</v>
      </c>
      <c r="E776" s="351">
        <v>0</v>
      </c>
      <c r="F776" s="351">
        <v>0</v>
      </c>
      <c r="G776" s="347">
        <f t="shared" si="14"/>
        <v>16220093</v>
      </c>
      <c r="H776" s="341" t="s">
        <v>1370</v>
      </c>
    </row>
    <row r="777" spans="1:8" hidden="1" outlineLevel="1">
      <c r="A777" s="244" t="s">
        <v>1249</v>
      </c>
      <c r="B777" s="350">
        <v>71036406</v>
      </c>
      <c r="C777" s="351">
        <v>0</v>
      </c>
      <c r="D777" s="351">
        <v>0</v>
      </c>
      <c r="E777" s="351">
        <v>0</v>
      </c>
      <c r="F777" s="351">
        <v>0</v>
      </c>
      <c r="G777" s="347">
        <f t="shared" si="14"/>
        <v>71036406</v>
      </c>
      <c r="H777" s="341" t="s">
        <v>1250</v>
      </c>
    </row>
    <row r="778" spans="1:8" hidden="1" outlineLevel="1">
      <c r="A778" s="244" t="s">
        <v>93</v>
      </c>
      <c r="B778" s="350">
        <v>5977603</v>
      </c>
      <c r="C778" s="351">
        <v>0</v>
      </c>
      <c r="D778" s="351">
        <v>0</v>
      </c>
      <c r="E778" s="351">
        <v>0</v>
      </c>
      <c r="F778" s="351">
        <v>0</v>
      </c>
      <c r="G778" s="347">
        <f t="shared" si="14"/>
        <v>5977603</v>
      </c>
      <c r="H778" s="341" t="s">
        <v>94</v>
      </c>
    </row>
    <row r="779" spans="1:8" hidden="1" outlineLevel="1">
      <c r="A779" s="244" t="s">
        <v>1810</v>
      </c>
      <c r="B779" s="350">
        <v>56452390</v>
      </c>
      <c r="C779" s="351">
        <v>0</v>
      </c>
      <c r="D779" s="351">
        <v>0</v>
      </c>
      <c r="E779" s="351">
        <v>0</v>
      </c>
      <c r="F779" s="351">
        <v>0</v>
      </c>
      <c r="G779" s="347">
        <f t="shared" si="14"/>
        <v>56452390</v>
      </c>
      <c r="H779" s="341" t="s">
        <v>1811</v>
      </c>
    </row>
    <row r="780" spans="1:8" hidden="1" outlineLevel="1">
      <c r="A780" s="244" t="s">
        <v>277</v>
      </c>
      <c r="B780" s="350">
        <v>28418032</v>
      </c>
      <c r="C780" s="351">
        <v>0</v>
      </c>
      <c r="D780" s="351">
        <v>0</v>
      </c>
      <c r="E780" s="351">
        <v>0</v>
      </c>
      <c r="F780" s="351">
        <v>0</v>
      </c>
      <c r="G780" s="347">
        <f t="shared" si="14"/>
        <v>28418032</v>
      </c>
      <c r="H780" s="341" t="s">
        <v>278</v>
      </c>
    </row>
    <row r="781" spans="1:8" hidden="1" outlineLevel="1">
      <c r="A781" s="244" t="s">
        <v>1368</v>
      </c>
      <c r="B781" s="350">
        <v>18762500</v>
      </c>
      <c r="C781" s="351">
        <v>0</v>
      </c>
      <c r="D781" s="351">
        <v>0</v>
      </c>
      <c r="E781" s="351">
        <v>0</v>
      </c>
      <c r="F781" s="351">
        <v>0</v>
      </c>
      <c r="G781" s="347">
        <f t="shared" si="14"/>
        <v>18762500</v>
      </c>
      <c r="H781" s="341" t="s">
        <v>1369</v>
      </c>
    </row>
    <row r="782" spans="1:8" hidden="1" outlineLevel="1">
      <c r="A782" s="244" t="s">
        <v>926</v>
      </c>
      <c r="B782" s="350">
        <v>288288640</v>
      </c>
      <c r="C782" s="351">
        <v>0</v>
      </c>
      <c r="D782" s="351">
        <v>0</v>
      </c>
      <c r="E782" s="351">
        <v>0</v>
      </c>
      <c r="F782" s="351">
        <v>0</v>
      </c>
      <c r="G782" s="347">
        <f t="shared" si="14"/>
        <v>288288640</v>
      </c>
      <c r="H782" s="341" t="s">
        <v>927</v>
      </c>
    </row>
    <row r="783" spans="1:8" hidden="1" outlineLevel="1">
      <c r="A783" s="244" t="s">
        <v>728</v>
      </c>
      <c r="B783" s="350">
        <v>84481051.180000007</v>
      </c>
      <c r="C783" s="351">
        <v>0</v>
      </c>
      <c r="D783" s="351">
        <v>0</v>
      </c>
      <c r="E783" s="351">
        <v>0</v>
      </c>
      <c r="F783" s="351">
        <v>0</v>
      </c>
      <c r="G783" s="347">
        <f t="shared" si="14"/>
        <v>84481051.180000007</v>
      </c>
      <c r="H783" s="341" t="s">
        <v>729</v>
      </c>
    </row>
    <row r="784" spans="1:8" hidden="1" outlineLevel="1">
      <c r="A784" s="244" t="s">
        <v>1171</v>
      </c>
      <c r="B784" s="350">
        <v>66101851.149999999</v>
      </c>
      <c r="C784" s="351">
        <v>0</v>
      </c>
      <c r="D784" s="351">
        <v>0</v>
      </c>
      <c r="E784" s="351">
        <v>0</v>
      </c>
      <c r="F784" s="351">
        <v>0</v>
      </c>
      <c r="G784" s="347">
        <f t="shared" si="14"/>
        <v>66101851.149999999</v>
      </c>
      <c r="H784" s="341" t="s">
        <v>1172</v>
      </c>
    </row>
    <row r="785" spans="1:8" hidden="1" outlineLevel="1">
      <c r="A785" s="244" t="s">
        <v>1291</v>
      </c>
      <c r="B785" s="350">
        <v>74137381.150000006</v>
      </c>
      <c r="C785" s="351">
        <v>0</v>
      </c>
      <c r="D785" s="351">
        <v>0</v>
      </c>
      <c r="E785" s="351">
        <v>0</v>
      </c>
      <c r="F785" s="351">
        <v>0</v>
      </c>
      <c r="G785" s="347">
        <f t="shared" si="14"/>
        <v>74137381.150000006</v>
      </c>
      <c r="H785" s="341" t="s">
        <v>1292</v>
      </c>
    </row>
    <row r="786" spans="1:8" hidden="1" outlineLevel="1">
      <c r="A786" s="244" t="s">
        <v>1069</v>
      </c>
      <c r="B786" s="350">
        <v>67276749</v>
      </c>
      <c r="C786" s="351">
        <v>0</v>
      </c>
      <c r="D786" s="351">
        <v>0</v>
      </c>
      <c r="E786" s="351">
        <v>0</v>
      </c>
      <c r="F786" s="351">
        <v>0</v>
      </c>
      <c r="G786" s="347">
        <f t="shared" si="14"/>
        <v>67276749</v>
      </c>
      <c r="H786" s="341" t="s">
        <v>1070</v>
      </c>
    </row>
    <row r="787" spans="1:8" hidden="1" outlineLevel="1">
      <c r="A787" s="244" t="s">
        <v>963</v>
      </c>
      <c r="B787" s="350">
        <v>55790499</v>
      </c>
      <c r="C787" s="351">
        <v>0</v>
      </c>
      <c r="D787" s="351">
        <v>0</v>
      </c>
      <c r="E787" s="351">
        <v>0</v>
      </c>
      <c r="F787" s="351">
        <v>0</v>
      </c>
      <c r="G787" s="347">
        <f t="shared" si="14"/>
        <v>55790499</v>
      </c>
      <c r="H787" s="341" t="s">
        <v>964</v>
      </c>
    </row>
    <row r="788" spans="1:8" hidden="1" outlineLevel="1">
      <c r="A788" s="244" t="s">
        <v>319</v>
      </c>
      <c r="B788" s="350">
        <v>18056024.73</v>
      </c>
      <c r="C788" s="351">
        <v>0</v>
      </c>
      <c r="D788" s="351">
        <v>0</v>
      </c>
      <c r="E788" s="351">
        <v>0</v>
      </c>
      <c r="F788" s="351">
        <v>0</v>
      </c>
      <c r="G788" s="347">
        <f t="shared" si="14"/>
        <v>18056024.73</v>
      </c>
      <c r="H788" s="341" t="s">
        <v>320</v>
      </c>
    </row>
    <row r="789" spans="1:8" hidden="1" outlineLevel="1">
      <c r="A789" s="244" t="s">
        <v>1812</v>
      </c>
      <c r="B789" s="350">
        <v>30733242</v>
      </c>
      <c r="C789" s="351">
        <v>0</v>
      </c>
      <c r="D789" s="351">
        <v>0</v>
      </c>
      <c r="E789" s="351">
        <v>0</v>
      </c>
      <c r="F789" s="351">
        <v>0</v>
      </c>
      <c r="G789" s="347">
        <f t="shared" si="14"/>
        <v>30733242</v>
      </c>
      <c r="H789" s="341" t="s">
        <v>1813</v>
      </c>
    </row>
    <row r="790" spans="1:8" hidden="1" outlineLevel="1">
      <c r="A790" s="244" t="s">
        <v>1814</v>
      </c>
      <c r="B790" s="350">
        <v>3354059</v>
      </c>
      <c r="C790" s="351">
        <v>0</v>
      </c>
      <c r="D790" s="351">
        <v>0</v>
      </c>
      <c r="E790" s="351">
        <v>0</v>
      </c>
      <c r="F790" s="351">
        <v>0</v>
      </c>
      <c r="G790" s="347">
        <f t="shared" si="14"/>
        <v>3354059</v>
      </c>
      <c r="H790" s="341" t="s">
        <v>1815</v>
      </c>
    </row>
    <row r="791" spans="1:8" ht="13.5" collapsed="1" thickBot="1">
      <c r="A791" s="245" t="s">
        <v>1371</v>
      </c>
      <c r="B791" s="353">
        <f>SUM(B792:B931)</f>
        <v>47838171025</v>
      </c>
      <c r="C791" s="354">
        <v>0</v>
      </c>
      <c r="D791" s="354">
        <f>SUM(D792:D931)</f>
        <v>0</v>
      </c>
      <c r="E791" s="354">
        <f>SUM(E792:E931)</f>
        <v>214076258</v>
      </c>
      <c r="F791" s="354">
        <f>SUM(F792:F931)</f>
        <v>2087024676</v>
      </c>
      <c r="G791" s="355">
        <f>SUM(B791:F791)</f>
        <v>50139271959</v>
      </c>
    </row>
    <row r="792" spans="1:8" hidden="1" outlineLevel="1">
      <c r="A792" s="244" t="s">
        <v>1548</v>
      </c>
      <c r="B792" s="350">
        <v>229041357</v>
      </c>
      <c r="C792" s="351">
        <v>0</v>
      </c>
      <c r="D792" s="351">
        <v>0</v>
      </c>
      <c r="E792" s="351">
        <v>0</v>
      </c>
      <c r="F792" s="351">
        <v>0</v>
      </c>
      <c r="G792" s="347">
        <f t="shared" ref="G792:G823" si="15">B792+C792+D792+E792+F792</f>
        <v>229041357</v>
      </c>
      <c r="H792" s="341" t="s">
        <v>1549</v>
      </c>
    </row>
    <row r="793" spans="1:8" hidden="1" outlineLevel="1">
      <c r="A793" s="244" t="s">
        <v>1428</v>
      </c>
      <c r="B793" s="350">
        <v>465361530</v>
      </c>
      <c r="C793" s="351">
        <v>0</v>
      </c>
      <c r="D793" s="351">
        <v>0</v>
      </c>
      <c r="E793" s="351">
        <v>0</v>
      </c>
      <c r="F793" s="351">
        <v>0</v>
      </c>
      <c r="G793" s="347">
        <f t="shared" si="15"/>
        <v>465361530</v>
      </c>
      <c r="H793" s="341" t="s">
        <v>1429</v>
      </c>
    </row>
    <row r="794" spans="1:8" hidden="1" outlineLevel="1">
      <c r="A794" s="244" t="s">
        <v>1538</v>
      </c>
      <c r="B794" s="350">
        <v>1327620764</v>
      </c>
      <c r="C794" s="351">
        <v>0</v>
      </c>
      <c r="D794" s="351">
        <v>0</v>
      </c>
      <c r="E794" s="351">
        <v>15089910</v>
      </c>
      <c r="F794" s="351">
        <v>0</v>
      </c>
      <c r="G794" s="347">
        <f t="shared" si="15"/>
        <v>1342710674</v>
      </c>
      <c r="H794" s="341" t="s">
        <v>1539</v>
      </c>
    </row>
    <row r="795" spans="1:8" hidden="1" outlineLevel="1">
      <c r="A795" s="244" t="s">
        <v>1816</v>
      </c>
      <c r="B795" s="350">
        <v>11825112</v>
      </c>
      <c r="C795" s="351">
        <v>0</v>
      </c>
      <c r="D795" s="351">
        <v>0</v>
      </c>
      <c r="E795" s="351">
        <v>0</v>
      </c>
      <c r="F795" s="351">
        <v>0</v>
      </c>
      <c r="G795" s="347">
        <f t="shared" si="15"/>
        <v>11825112</v>
      </c>
      <c r="H795" s="341" t="s">
        <v>1817</v>
      </c>
    </row>
    <row r="796" spans="1:8" hidden="1" outlineLevel="1">
      <c r="A796" s="244" t="s">
        <v>1706</v>
      </c>
      <c r="B796" s="350">
        <v>57056877</v>
      </c>
      <c r="C796" s="351">
        <v>0</v>
      </c>
      <c r="D796" s="351">
        <v>0</v>
      </c>
      <c r="E796" s="351">
        <v>178885646</v>
      </c>
      <c r="F796" s="351">
        <v>1960273008</v>
      </c>
      <c r="G796" s="347">
        <f t="shared" si="15"/>
        <v>2196215531</v>
      </c>
      <c r="H796" s="341" t="s">
        <v>1707</v>
      </c>
    </row>
    <row r="797" spans="1:8" hidden="1" outlineLevel="1">
      <c r="A797" s="244" t="s">
        <v>1422</v>
      </c>
      <c r="B797" s="350">
        <v>130803028</v>
      </c>
      <c r="C797" s="351">
        <v>0</v>
      </c>
      <c r="D797" s="351">
        <v>0</v>
      </c>
      <c r="E797" s="351">
        <v>0</v>
      </c>
      <c r="F797" s="351">
        <v>0</v>
      </c>
      <c r="G797" s="347">
        <f t="shared" si="15"/>
        <v>130803028</v>
      </c>
      <c r="H797" s="341" t="s">
        <v>1423</v>
      </c>
    </row>
    <row r="798" spans="1:8" hidden="1" outlineLevel="1">
      <c r="A798" s="244" t="s">
        <v>350</v>
      </c>
      <c r="B798" s="350">
        <v>1909525</v>
      </c>
      <c r="C798" s="351">
        <v>0</v>
      </c>
      <c r="D798" s="351">
        <v>0</v>
      </c>
      <c r="E798" s="351">
        <v>0</v>
      </c>
      <c r="F798" s="351">
        <v>0</v>
      </c>
      <c r="G798" s="347">
        <f t="shared" si="15"/>
        <v>1909525</v>
      </c>
      <c r="H798" s="341" t="s">
        <v>351</v>
      </c>
    </row>
    <row r="799" spans="1:8" hidden="1" outlineLevel="1">
      <c r="A799" s="244" t="s">
        <v>93</v>
      </c>
      <c r="B799" s="350">
        <v>3912741</v>
      </c>
      <c r="C799" s="351">
        <v>0</v>
      </c>
      <c r="D799" s="351">
        <v>0</v>
      </c>
      <c r="E799" s="351">
        <v>0</v>
      </c>
      <c r="F799" s="351">
        <v>0</v>
      </c>
      <c r="G799" s="347">
        <f t="shared" si="15"/>
        <v>3912741</v>
      </c>
      <c r="H799" s="341" t="s">
        <v>94</v>
      </c>
    </row>
    <row r="800" spans="1:8" hidden="1" outlineLevel="1">
      <c r="A800" s="244" t="s">
        <v>1574</v>
      </c>
      <c r="B800" s="350">
        <v>178198611</v>
      </c>
      <c r="C800" s="351">
        <v>0</v>
      </c>
      <c r="D800" s="351">
        <v>0</v>
      </c>
      <c r="E800" s="351">
        <v>0</v>
      </c>
      <c r="F800" s="351">
        <v>0</v>
      </c>
      <c r="G800" s="347">
        <f t="shared" si="15"/>
        <v>178198611</v>
      </c>
      <c r="H800" s="341" t="s">
        <v>1575</v>
      </c>
    </row>
    <row r="801" spans="1:8" hidden="1" outlineLevel="1">
      <c r="A801" s="244" t="s">
        <v>1432</v>
      </c>
      <c r="B801" s="350">
        <v>82386039</v>
      </c>
      <c r="C801" s="351">
        <v>0</v>
      </c>
      <c r="D801" s="351">
        <v>0</v>
      </c>
      <c r="E801" s="351">
        <v>0</v>
      </c>
      <c r="F801" s="351">
        <v>0</v>
      </c>
      <c r="G801" s="347">
        <f t="shared" si="15"/>
        <v>82386039</v>
      </c>
      <c r="H801" s="341" t="s">
        <v>1433</v>
      </c>
    </row>
    <row r="802" spans="1:8" hidden="1" outlineLevel="1">
      <c r="A802" s="244" t="s">
        <v>1482</v>
      </c>
      <c r="B802" s="350">
        <v>17520258</v>
      </c>
      <c r="C802" s="351">
        <v>0</v>
      </c>
      <c r="D802" s="351">
        <v>0</v>
      </c>
      <c r="E802" s="351">
        <v>0</v>
      </c>
      <c r="F802" s="351">
        <v>0</v>
      </c>
      <c r="G802" s="347">
        <f t="shared" si="15"/>
        <v>17520258</v>
      </c>
      <c r="H802" s="341" t="s">
        <v>1483</v>
      </c>
    </row>
    <row r="803" spans="1:8" hidden="1" outlineLevel="1">
      <c r="A803" s="244" t="s">
        <v>1430</v>
      </c>
      <c r="B803" s="350">
        <v>25473154</v>
      </c>
      <c r="C803" s="351">
        <v>0</v>
      </c>
      <c r="D803" s="351">
        <v>0</v>
      </c>
      <c r="E803" s="351">
        <v>0</v>
      </c>
      <c r="F803" s="351">
        <v>0</v>
      </c>
      <c r="G803" s="347">
        <f t="shared" si="15"/>
        <v>25473154</v>
      </c>
      <c r="H803" s="341" t="s">
        <v>1431</v>
      </c>
    </row>
    <row r="804" spans="1:8" hidden="1" outlineLevel="1">
      <c r="A804" s="244" t="s">
        <v>1402</v>
      </c>
      <c r="B804" s="350">
        <v>169917017</v>
      </c>
      <c r="C804" s="351">
        <v>0</v>
      </c>
      <c r="D804" s="351">
        <v>0</v>
      </c>
      <c r="E804" s="351">
        <v>0</v>
      </c>
      <c r="F804" s="351">
        <v>0</v>
      </c>
      <c r="G804" s="347">
        <f t="shared" si="15"/>
        <v>169917017</v>
      </c>
      <c r="H804" s="341" t="s">
        <v>1403</v>
      </c>
    </row>
    <row r="805" spans="1:8" hidden="1" outlineLevel="1">
      <c r="A805" s="244" t="s">
        <v>1588</v>
      </c>
      <c r="B805" s="350">
        <v>40218982</v>
      </c>
      <c r="C805" s="351">
        <v>0</v>
      </c>
      <c r="D805" s="351">
        <v>0</v>
      </c>
      <c r="E805" s="351">
        <v>0</v>
      </c>
      <c r="F805" s="351">
        <v>0</v>
      </c>
      <c r="G805" s="347">
        <f t="shared" si="15"/>
        <v>40218982</v>
      </c>
      <c r="H805" s="341" t="s">
        <v>1589</v>
      </c>
    </row>
    <row r="806" spans="1:8" hidden="1" outlineLevel="1">
      <c r="A806" s="244" t="s">
        <v>1818</v>
      </c>
      <c r="B806" s="350">
        <v>10478224</v>
      </c>
      <c r="C806" s="351">
        <v>0</v>
      </c>
      <c r="D806" s="351">
        <v>0</v>
      </c>
      <c r="E806" s="351">
        <v>0</v>
      </c>
      <c r="F806" s="351">
        <v>0</v>
      </c>
      <c r="G806" s="347">
        <f t="shared" si="15"/>
        <v>10478224</v>
      </c>
      <c r="H806" s="341" t="s">
        <v>1819</v>
      </c>
    </row>
    <row r="807" spans="1:8" hidden="1" outlineLevel="1">
      <c r="A807" s="244" t="s">
        <v>1384</v>
      </c>
      <c r="B807" s="350">
        <v>41144715</v>
      </c>
      <c r="C807" s="351">
        <v>0</v>
      </c>
      <c r="D807" s="351">
        <v>0</v>
      </c>
      <c r="E807" s="351">
        <v>0</v>
      </c>
      <c r="F807" s="351">
        <v>0</v>
      </c>
      <c r="G807" s="347">
        <f t="shared" si="15"/>
        <v>41144715</v>
      </c>
      <c r="H807" s="341" t="s">
        <v>1385</v>
      </c>
    </row>
    <row r="808" spans="1:8" hidden="1" outlineLevel="1">
      <c r="A808" s="244" t="s">
        <v>1566</v>
      </c>
      <c r="B808" s="350">
        <v>36859417</v>
      </c>
      <c r="C808" s="351">
        <v>0</v>
      </c>
      <c r="D808" s="351">
        <v>0</v>
      </c>
      <c r="E808" s="351">
        <v>0</v>
      </c>
      <c r="F808" s="351">
        <v>0</v>
      </c>
      <c r="G808" s="347">
        <f t="shared" si="15"/>
        <v>36859417</v>
      </c>
      <c r="H808" s="341" t="s">
        <v>1567</v>
      </c>
    </row>
    <row r="809" spans="1:8" hidden="1" outlineLevel="1">
      <c r="A809" s="244" t="s">
        <v>1382</v>
      </c>
      <c r="B809" s="350">
        <v>80370672</v>
      </c>
      <c r="C809" s="351">
        <v>0</v>
      </c>
      <c r="D809" s="351">
        <v>0</v>
      </c>
      <c r="E809" s="351">
        <v>0</v>
      </c>
      <c r="F809" s="351">
        <v>0</v>
      </c>
      <c r="G809" s="347">
        <f t="shared" si="15"/>
        <v>80370672</v>
      </c>
      <c r="H809" s="341" t="s">
        <v>1383</v>
      </c>
    </row>
    <row r="810" spans="1:8" hidden="1" outlineLevel="1">
      <c r="A810" s="244" t="s">
        <v>1570</v>
      </c>
      <c r="B810" s="350">
        <v>84390183</v>
      </c>
      <c r="C810" s="351">
        <v>0</v>
      </c>
      <c r="D810" s="351">
        <v>0</v>
      </c>
      <c r="E810" s="351">
        <v>0</v>
      </c>
      <c r="F810" s="351">
        <v>0</v>
      </c>
      <c r="G810" s="347">
        <f t="shared" si="15"/>
        <v>84390183</v>
      </c>
      <c r="H810" s="341" t="s">
        <v>1571</v>
      </c>
    </row>
    <row r="811" spans="1:8" hidden="1" outlineLevel="1">
      <c r="A811" s="244" t="s">
        <v>1466</v>
      </c>
      <c r="B811" s="350">
        <v>254365797</v>
      </c>
      <c r="C811" s="351">
        <v>0</v>
      </c>
      <c r="D811" s="351">
        <v>0</v>
      </c>
      <c r="E811" s="351">
        <v>0</v>
      </c>
      <c r="F811" s="351">
        <v>0</v>
      </c>
      <c r="G811" s="347">
        <f t="shared" si="15"/>
        <v>254365797</v>
      </c>
      <c r="H811" s="341" t="s">
        <v>1467</v>
      </c>
    </row>
    <row r="812" spans="1:8" hidden="1" outlineLevel="1">
      <c r="A812" s="244" t="s">
        <v>1540</v>
      </c>
      <c r="B812" s="350">
        <v>24319922</v>
      </c>
      <c r="C812" s="351">
        <v>0</v>
      </c>
      <c r="D812" s="351">
        <v>0</v>
      </c>
      <c r="E812" s="351">
        <v>0</v>
      </c>
      <c r="F812" s="351">
        <v>0</v>
      </c>
      <c r="G812" s="347">
        <f t="shared" si="15"/>
        <v>24319922</v>
      </c>
      <c r="H812" s="341" t="s">
        <v>1541</v>
      </c>
    </row>
    <row r="813" spans="1:8" hidden="1" outlineLevel="1">
      <c r="A813" s="244" t="s">
        <v>1376</v>
      </c>
      <c r="B813" s="350">
        <v>229314139</v>
      </c>
      <c r="C813" s="351">
        <v>0</v>
      </c>
      <c r="D813" s="351">
        <v>0</v>
      </c>
      <c r="E813" s="351">
        <v>0</v>
      </c>
      <c r="F813" s="351">
        <v>0</v>
      </c>
      <c r="G813" s="347">
        <f t="shared" si="15"/>
        <v>229314139</v>
      </c>
      <c r="H813" s="341" t="s">
        <v>1377</v>
      </c>
    </row>
    <row r="814" spans="1:8" hidden="1" outlineLevel="1">
      <c r="A814" s="244" t="s">
        <v>1528</v>
      </c>
      <c r="B814" s="350">
        <v>61322567</v>
      </c>
      <c r="C814" s="351">
        <v>0</v>
      </c>
      <c r="D814" s="351">
        <v>0</v>
      </c>
      <c r="E814" s="351">
        <v>0</v>
      </c>
      <c r="F814" s="351">
        <v>0</v>
      </c>
      <c r="G814" s="347">
        <f t="shared" si="15"/>
        <v>61322567</v>
      </c>
      <c r="H814" s="341" t="s">
        <v>1529</v>
      </c>
    </row>
    <row r="815" spans="1:8" hidden="1" outlineLevel="1">
      <c r="A815" s="244" t="s">
        <v>1458</v>
      </c>
      <c r="B815" s="350">
        <v>122664451</v>
      </c>
      <c r="C815" s="351">
        <v>0</v>
      </c>
      <c r="D815" s="351">
        <v>0</v>
      </c>
      <c r="E815" s="351">
        <v>0</v>
      </c>
      <c r="F815" s="351">
        <v>0</v>
      </c>
      <c r="G815" s="347">
        <f t="shared" si="15"/>
        <v>122664451</v>
      </c>
      <c r="H815" s="341" t="s">
        <v>1459</v>
      </c>
    </row>
    <row r="816" spans="1:8" hidden="1" outlineLevel="1">
      <c r="A816" s="244" t="s">
        <v>1400</v>
      </c>
      <c r="B816" s="350">
        <v>133155193</v>
      </c>
      <c r="C816" s="351">
        <v>0</v>
      </c>
      <c r="D816" s="351">
        <v>0</v>
      </c>
      <c r="E816" s="351">
        <v>0</v>
      </c>
      <c r="F816" s="351">
        <v>0</v>
      </c>
      <c r="G816" s="347">
        <f t="shared" si="15"/>
        <v>133155193</v>
      </c>
      <c r="H816" s="341" t="s">
        <v>1401</v>
      </c>
    </row>
    <row r="817" spans="1:8" hidden="1" outlineLevel="1">
      <c r="A817" s="244" t="s">
        <v>1500</v>
      </c>
      <c r="B817" s="350">
        <v>41299690</v>
      </c>
      <c r="C817" s="351">
        <v>0</v>
      </c>
      <c r="D817" s="351">
        <v>0</v>
      </c>
      <c r="E817" s="351">
        <v>0</v>
      </c>
      <c r="F817" s="351">
        <v>0</v>
      </c>
      <c r="G817" s="347">
        <f t="shared" si="15"/>
        <v>41299690</v>
      </c>
      <c r="H817" s="341" t="s">
        <v>1501</v>
      </c>
    </row>
    <row r="818" spans="1:8" hidden="1" outlineLevel="1">
      <c r="A818" s="244" t="s">
        <v>1464</v>
      </c>
      <c r="B818" s="350">
        <v>67784473</v>
      </c>
      <c r="C818" s="351">
        <v>0</v>
      </c>
      <c r="D818" s="351">
        <v>0</v>
      </c>
      <c r="E818" s="351">
        <v>0</v>
      </c>
      <c r="F818" s="351">
        <v>0</v>
      </c>
      <c r="G818" s="347">
        <f t="shared" si="15"/>
        <v>67784473</v>
      </c>
      <c r="H818" s="341" t="s">
        <v>1465</v>
      </c>
    </row>
    <row r="819" spans="1:8" hidden="1" outlineLevel="1">
      <c r="A819" s="244" t="s">
        <v>1506</v>
      </c>
      <c r="B819" s="350">
        <v>203653027</v>
      </c>
      <c r="C819" s="351">
        <v>0</v>
      </c>
      <c r="D819" s="351">
        <v>0</v>
      </c>
      <c r="E819" s="351">
        <v>0</v>
      </c>
      <c r="F819" s="351">
        <v>0</v>
      </c>
      <c r="G819" s="347">
        <f t="shared" si="15"/>
        <v>203653027</v>
      </c>
      <c r="H819" s="341" t="s">
        <v>1507</v>
      </c>
    </row>
    <row r="820" spans="1:8" hidden="1" outlineLevel="1">
      <c r="A820" s="244" t="s">
        <v>1412</v>
      </c>
      <c r="B820" s="350">
        <v>17960541</v>
      </c>
      <c r="C820" s="351">
        <v>0</v>
      </c>
      <c r="D820" s="351">
        <v>0</v>
      </c>
      <c r="E820" s="351">
        <v>0</v>
      </c>
      <c r="F820" s="351">
        <v>0</v>
      </c>
      <c r="G820" s="347">
        <f t="shared" si="15"/>
        <v>17960541</v>
      </c>
      <c r="H820" s="341" t="s">
        <v>1413</v>
      </c>
    </row>
    <row r="821" spans="1:8" hidden="1" outlineLevel="1">
      <c r="A821" s="244" t="s">
        <v>1596</v>
      </c>
      <c r="B821" s="350">
        <v>920797198</v>
      </c>
      <c r="C821" s="351">
        <v>0</v>
      </c>
      <c r="D821" s="351">
        <v>0</v>
      </c>
      <c r="E821" s="351">
        <v>0</v>
      </c>
      <c r="F821" s="351">
        <v>0</v>
      </c>
      <c r="G821" s="347">
        <f t="shared" si="15"/>
        <v>920797198</v>
      </c>
      <c r="H821" s="341" t="s">
        <v>1597</v>
      </c>
    </row>
    <row r="822" spans="1:8" hidden="1" outlineLevel="1">
      <c r="A822" s="244" t="s">
        <v>1820</v>
      </c>
      <c r="B822" s="350">
        <v>50973394</v>
      </c>
      <c r="C822" s="351">
        <v>0</v>
      </c>
      <c r="D822" s="351">
        <v>0</v>
      </c>
      <c r="E822" s="351">
        <v>0</v>
      </c>
      <c r="F822" s="351">
        <v>0</v>
      </c>
      <c r="G822" s="347">
        <f t="shared" si="15"/>
        <v>50973394</v>
      </c>
      <c r="H822" s="341" t="s">
        <v>1821</v>
      </c>
    </row>
    <row r="823" spans="1:8" hidden="1" outlineLevel="1">
      <c r="A823" s="244" t="s">
        <v>1822</v>
      </c>
      <c r="B823" s="350">
        <v>75109830</v>
      </c>
      <c r="C823" s="351">
        <v>0</v>
      </c>
      <c r="D823" s="351">
        <v>0</v>
      </c>
      <c r="E823" s="351">
        <v>0</v>
      </c>
      <c r="F823" s="351">
        <v>0</v>
      </c>
      <c r="G823" s="347">
        <f t="shared" si="15"/>
        <v>75109830</v>
      </c>
      <c r="H823" s="341" t="s">
        <v>1823</v>
      </c>
    </row>
    <row r="824" spans="1:8" hidden="1" outlineLevel="1">
      <c r="A824" s="244" t="s">
        <v>1452</v>
      </c>
      <c r="B824" s="350">
        <v>14327224</v>
      </c>
      <c r="C824" s="351">
        <v>0</v>
      </c>
      <c r="D824" s="351">
        <v>0</v>
      </c>
      <c r="E824" s="351">
        <v>0</v>
      </c>
      <c r="F824" s="351">
        <v>0</v>
      </c>
      <c r="G824" s="347">
        <f t="shared" ref="G824:G855" si="16">B824+C824+D824+E824+F824</f>
        <v>14327224</v>
      </c>
      <c r="H824" s="341" t="s">
        <v>1453</v>
      </c>
    </row>
    <row r="825" spans="1:8" hidden="1" outlineLevel="1">
      <c r="A825" s="244" t="s">
        <v>1824</v>
      </c>
      <c r="B825" s="350">
        <v>24213856</v>
      </c>
      <c r="C825" s="351">
        <v>0</v>
      </c>
      <c r="D825" s="351">
        <v>0</v>
      </c>
      <c r="E825" s="351">
        <v>0</v>
      </c>
      <c r="F825" s="351">
        <v>0</v>
      </c>
      <c r="G825" s="347">
        <f t="shared" si="16"/>
        <v>24213856</v>
      </c>
      <c r="H825" s="341" t="s">
        <v>1825</v>
      </c>
    </row>
    <row r="826" spans="1:8" hidden="1" outlineLevel="1">
      <c r="A826" s="244" t="s">
        <v>1424</v>
      </c>
      <c r="B826" s="350">
        <v>10605092</v>
      </c>
      <c r="C826" s="351">
        <v>0</v>
      </c>
      <c r="D826" s="351">
        <v>0</v>
      </c>
      <c r="E826" s="351">
        <v>0</v>
      </c>
      <c r="F826" s="351">
        <v>0</v>
      </c>
      <c r="G826" s="347">
        <f t="shared" si="16"/>
        <v>10605092</v>
      </c>
      <c r="H826" s="341" t="s">
        <v>1425</v>
      </c>
    </row>
    <row r="827" spans="1:8" hidden="1" outlineLevel="1">
      <c r="A827" s="244" t="s">
        <v>1600</v>
      </c>
      <c r="B827" s="350">
        <v>44008021</v>
      </c>
      <c r="C827" s="351">
        <v>0</v>
      </c>
      <c r="D827" s="351">
        <v>0</v>
      </c>
      <c r="E827" s="351">
        <v>0</v>
      </c>
      <c r="F827" s="351">
        <v>0</v>
      </c>
      <c r="G827" s="347">
        <f t="shared" si="16"/>
        <v>44008021</v>
      </c>
      <c r="H827" s="341" t="s">
        <v>1601</v>
      </c>
    </row>
    <row r="828" spans="1:8" hidden="1" outlineLevel="1">
      <c r="A828" s="244" t="s">
        <v>1426</v>
      </c>
      <c r="B828" s="350">
        <v>26346754</v>
      </c>
      <c r="C828" s="351">
        <v>0</v>
      </c>
      <c r="D828" s="351">
        <v>0</v>
      </c>
      <c r="E828" s="351">
        <v>0</v>
      </c>
      <c r="F828" s="351">
        <v>0</v>
      </c>
      <c r="G828" s="347">
        <f t="shared" si="16"/>
        <v>26346754</v>
      </c>
      <c r="H828" s="341" t="s">
        <v>1427</v>
      </c>
    </row>
    <row r="829" spans="1:8" hidden="1" outlineLevel="1">
      <c r="A829" s="244" t="s">
        <v>1378</v>
      </c>
      <c r="B829" s="350">
        <v>52432368</v>
      </c>
      <c r="C829" s="351">
        <v>0</v>
      </c>
      <c r="D829" s="351">
        <v>0</v>
      </c>
      <c r="E829" s="351">
        <v>0</v>
      </c>
      <c r="F829" s="351">
        <v>0</v>
      </c>
      <c r="G829" s="347">
        <f t="shared" si="16"/>
        <v>52432368</v>
      </c>
      <c r="H829" s="341" t="s">
        <v>1379</v>
      </c>
    </row>
    <row r="830" spans="1:8" hidden="1" outlineLevel="1">
      <c r="A830" s="244" t="s">
        <v>1520</v>
      </c>
      <c r="B830" s="350">
        <v>29539135</v>
      </c>
      <c r="C830" s="351">
        <v>0</v>
      </c>
      <c r="D830" s="351">
        <v>0</v>
      </c>
      <c r="E830" s="351">
        <v>0</v>
      </c>
      <c r="F830" s="351">
        <v>0</v>
      </c>
      <c r="G830" s="347">
        <f t="shared" si="16"/>
        <v>29539135</v>
      </c>
      <c r="H830" s="341" t="s">
        <v>1521</v>
      </c>
    </row>
    <row r="831" spans="1:8" hidden="1" outlineLevel="1">
      <c r="A831" s="244" t="s">
        <v>1552</v>
      </c>
      <c r="B831" s="350">
        <v>18921266</v>
      </c>
      <c r="C831" s="351">
        <v>0</v>
      </c>
      <c r="D831" s="351">
        <v>0</v>
      </c>
      <c r="E831" s="351">
        <v>0</v>
      </c>
      <c r="F831" s="351">
        <v>0</v>
      </c>
      <c r="G831" s="347">
        <f t="shared" si="16"/>
        <v>18921266</v>
      </c>
      <c r="H831" s="341" t="s">
        <v>1553</v>
      </c>
    </row>
    <row r="832" spans="1:8" hidden="1" outlineLevel="1">
      <c r="A832" s="244" t="s">
        <v>1734</v>
      </c>
      <c r="B832" s="350">
        <v>3424648</v>
      </c>
      <c r="C832" s="351">
        <v>0</v>
      </c>
      <c r="D832" s="351">
        <v>0</v>
      </c>
      <c r="E832" s="351">
        <v>0</v>
      </c>
      <c r="F832" s="351">
        <v>0</v>
      </c>
      <c r="G832" s="347">
        <f t="shared" si="16"/>
        <v>3424648</v>
      </c>
      <c r="H832" s="341" t="s">
        <v>1735</v>
      </c>
    </row>
    <row r="833" spans="1:8" hidden="1" outlineLevel="1">
      <c r="A833" s="244" t="s">
        <v>7</v>
      </c>
      <c r="B833" s="350">
        <v>42129437</v>
      </c>
      <c r="C833" s="351">
        <v>0</v>
      </c>
      <c r="D833" s="351">
        <v>0</v>
      </c>
      <c r="E833" s="351">
        <v>0</v>
      </c>
      <c r="F833" s="351">
        <v>0</v>
      </c>
      <c r="G833" s="347">
        <f t="shared" si="16"/>
        <v>42129437</v>
      </c>
      <c r="H833" s="341" t="s">
        <v>8</v>
      </c>
    </row>
    <row r="834" spans="1:8" hidden="1" outlineLevel="1">
      <c r="A834" s="244" t="s">
        <v>319</v>
      </c>
      <c r="B834" s="350">
        <v>1318689</v>
      </c>
      <c r="C834" s="351">
        <v>0</v>
      </c>
      <c r="D834" s="351">
        <v>0</v>
      </c>
      <c r="E834" s="351">
        <v>0</v>
      </c>
      <c r="F834" s="351">
        <v>0</v>
      </c>
      <c r="G834" s="347">
        <f t="shared" si="16"/>
        <v>1318689</v>
      </c>
      <c r="H834" s="341" t="s">
        <v>320</v>
      </c>
    </row>
    <row r="835" spans="1:8" hidden="1" outlineLevel="1">
      <c r="A835" s="244" t="s">
        <v>1442</v>
      </c>
      <c r="B835" s="350">
        <v>4693194</v>
      </c>
      <c r="C835" s="351">
        <v>0</v>
      </c>
      <c r="D835" s="351">
        <v>0</v>
      </c>
      <c r="E835" s="351">
        <v>0</v>
      </c>
      <c r="F835" s="351">
        <v>0</v>
      </c>
      <c r="G835" s="347">
        <f t="shared" si="16"/>
        <v>4693194</v>
      </c>
      <c r="H835" s="341" t="s">
        <v>1443</v>
      </c>
    </row>
    <row r="836" spans="1:8" hidden="1" outlineLevel="1">
      <c r="A836" s="244" t="s">
        <v>1394</v>
      </c>
      <c r="B836" s="350">
        <v>25843491</v>
      </c>
      <c r="C836" s="351">
        <v>0</v>
      </c>
      <c r="D836" s="351">
        <v>0</v>
      </c>
      <c r="E836" s="351">
        <v>0</v>
      </c>
      <c r="F836" s="351">
        <v>0</v>
      </c>
      <c r="G836" s="347">
        <f t="shared" si="16"/>
        <v>25843491</v>
      </c>
      <c r="H836" s="341" t="s">
        <v>1395</v>
      </c>
    </row>
    <row r="837" spans="1:8" hidden="1" outlineLevel="1">
      <c r="A837" s="244" t="s">
        <v>1826</v>
      </c>
      <c r="B837" s="350">
        <v>1704067</v>
      </c>
      <c r="C837" s="351">
        <v>0</v>
      </c>
      <c r="D837" s="351">
        <v>0</v>
      </c>
      <c r="E837" s="351">
        <v>0</v>
      </c>
      <c r="F837" s="351">
        <v>0</v>
      </c>
      <c r="G837" s="347">
        <f t="shared" si="16"/>
        <v>1704067</v>
      </c>
      <c r="H837" s="341" t="s">
        <v>1827</v>
      </c>
    </row>
    <row r="838" spans="1:8" hidden="1" outlineLevel="1">
      <c r="A838" s="244" t="s">
        <v>1418</v>
      </c>
      <c r="B838" s="350">
        <v>189415224</v>
      </c>
      <c r="C838" s="351">
        <v>0</v>
      </c>
      <c r="D838" s="351">
        <v>0</v>
      </c>
      <c r="E838" s="351">
        <v>0</v>
      </c>
      <c r="F838" s="351">
        <v>0</v>
      </c>
      <c r="G838" s="347">
        <f t="shared" si="16"/>
        <v>189415224</v>
      </c>
      <c r="H838" s="341" t="s">
        <v>1419</v>
      </c>
    </row>
    <row r="839" spans="1:8" hidden="1" outlineLevel="1">
      <c r="A839" s="244" t="s">
        <v>1828</v>
      </c>
      <c r="B839" s="350">
        <v>1394376</v>
      </c>
      <c r="C839" s="351">
        <v>0</v>
      </c>
      <c r="D839" s="351">
        <v>0</v>
      </c>
      <c r="E839" s="351">
        <v>0</v>
      </c>
      <c r="F839" s="351">
        <v>0</v>
      </c>
      <c r="G839" s="347">
        <f t="shared" si="16"/>
        <v>1394376</v>
      </c>
      <c r="H839" s="341" t="s">
        <v>1829</v>
      </c>
    </row>
    <row r="840" spans="1:8" hidden="1" outlineLevel="1">
      <c r="A840" s="244" t="s">
        <v>1830</v>
      </c>
      <c r="B840" s="350">
        <v>2085854</v>
      </c>
      <c r="C840" s="351">
        <v>0</v>
      </c>
      <c r="D840" s="351">
        <v>0</v>
      </c>
      <c r="E840" s="351">
        <v>0</v>
      </c>
      <c r="F840" s="351">
        <v>0</v>
      </c>
      <c r="G840" s="347">
        <f t="shared" si="16"/>
        <v>2085854</v>
      </c>
      <c r="H840" s="341" t="s">
        <v>1831</v>
      </c>
    </row>
    <row r="841" spans="1:8" hidden="1" outlineLevel="1">
      <c r="A841" s="244" t="s">
        <v>1516</v>
      </c>
      <c r="B841" s="350">
        <v>105069351</v>
      </c>
      <c r="C841" s="351">
        <v>0</v>
      </c>
      <c r="D841" s="351">
        <v>0</v>
      </c>
      <c r="E841" s="351">
        <v>0</v>
      </c>
      <c r="F841" s="351">
        <v>0</v>
      </c>
      <c r="G841" s="347">
        <f t="shared" si="16"/>
        <v>105069351</v>
      </c>
      <c r="H841" s="341" t="s">
        <v>1517</v>
      </c>
    </row>
    <row r="842" spans="1:8" hidden="1" outlineLevel="1">
      <c r="A842" s="244" t="s">
        <v>1518</v>
      </c>
      <c r="B842" s="350">
        <v>5822355</v>
      </c>
      <c r="C842" s="351">
        <v>0</v>
      </c>
      <c r="D842" s="351">
        <v>0</v>
      </c>
      <c r="E842" s="351">
        <v>0</v>
      </c>
      <c r="F842" s="351">
        <v>0</v>
      </c>
      <c r="G842" s="347">
        <f t="shared" si="16"/>
        <v>5822355</v>
      </c>
      <c r="H842" s="341" t="s">
        <v>1519</v>
      </c>
    </row>
    <row r="843" spans="1:8" hidden="1" outlineLevel="1">
      <c r="A843" s="244" t="s">
        <v>1550</v>
      </c>
      <c r="B843" s="350">
        <v>1306141</v>
      </c>
      <c r="C843" s="351">
        <v>0</v>
      </c>
      <c r="D843" s="351">
        <v>0</v>
      </c>
      <c r="E843" s="351">
        <v>0</v>
      </c>
      <c r="F843" s="351">
        <v>0</v>
      </c>
      <c r="G843" s="347">
        <f t="shared" si="16"/>
        <v>1306141</v>
      </c>
      <c r="H843" s="341" t="s">
        <v>1551</v>
      </c>
    </row>
    <row r="844" spans="1:8" hidden="1" outlineLevel="1">
      <c r="A844" s="244" t="s">
        <v>1698</v>
      </c>
      <c r="B844" s="350">
        <v>390053</v>
      </c>
      <c r="C844" s="351">
        <v>0</v>
      </c>
      <c r="D844" s="351">
        <v>0</v>
      </c>
      <c r="E844" s="351">
        <v>0</v>
      </c>
      <c r="F844" s="351">
        <v>0</v>
      </c>
      <c r="G844" s="347">
        <f t="shared" si="16"/>
        <v>390053</v>
      </c>
      <c r="H844" s="341" t="s">
        <v>1699</v>
      </c>
    </row>
    <row r="845" spans="1:8" hidden="1" outlineLevel="1">
      <c r="A845" s="244" t="s">
        <v>1590</v>
      </c>
      <c r="B845" s="350">
        <v>1686326981</v>
      </c>
      <c r="C845" s="351">
        <v>0</v>
      </c>
      <c r="D845" s="351">
        <v>0</v>
      </c>
      <c r="E845" s="351">
        <v>0</v>
      </c>
      <c r="F845" s="351">
        <v>0</v>
      </c>
      <c r="G845" s="347">
        <f t="shared" si="16"/>
        <v>1686326981</v>
      </c>
      <c r="H845" s="341" t="s">
        <v>1591</v>
      </c>
    </row>
    <row r="846" spans="1:8" hidden="1" outlineLevel="1">
      <c r="A846" s="244" t="s">
        <v>1480</v>
      </c>
      <c r="B846" s="350">
        <v>1930221512</v>
      </c>
      <c r="C846" s="351">
        <v>0</v>
      </c>
      <c r="D846" s="351">
        <v>0</v>
      </c>
      <c r="E846" s="351">
        <v>0</v>
      </c>
      <c r="F846" s="351">
        <v>0</v>
      </c>
      <c r="G846" s="347">
        <f t="shared" si="16"/>
        <v>1930221512</v>
      </c>
      <c r="H846" s="341" t="s">
        <v>1481</v>
      </c>
    </row>
    <row r="847" spans="1:8" hidden="1" outlineLevel="1">
      <c r="A847" s="244" t="s">
        <v>946</v>
      </c>
      <c r="B847" s="350">
        <v>183607023</v>
      </c>
      <c r="C847" s="351">
        <v>0</v>
      </c>
      <c r="D847" s="351">
        <v>0</v>
      </c>
      <c r="E847" s="351">
        <v>0</v>
      </c>
      <c r="F847" s="351">
        <v>0</v>
      </c>
      <c r="G847" s="347">
        <f t="shared" si="16"/>
        <v>183607023</v>
      </c>
      <c r="H847" s="341" t="s">
        <v>947</v>
      </c>
    </row>
    <row r="848" spans="1:8" hidden="1" outlineLevel="1">
      <c r="A848" s="244" t="s">
        <v>1392</v>
      </c>
      <c r="B848" s="350">
        <v>29887435</v>
      </c>
      <c r="C848" s="351">
        <v>0</v>
      </c>
      <c r="D848" s="351">
        <v>0</v>
      </c>
      <c r="E848" s="351">
        <v>0</v>
      </c>
      <c r="F848" s="351">
        <v>0</v>
      </c>
      <c r="G848" s="347">
        <f t="shared" si="16"/>
        <v>29887435</v>
      </c>
      <c r="H848" s="341" t="s">
        <v>1393</v>
      </c>
    </row>
    <row r="849" spans="1:8" hidden="1" outlineLevel="1">
      <c r="A849" s="244" t="s">
        <v>1498</v>
      </c>
      <c r="B849" s="350">
        <v>16764334645</v>
      </c>
      <c r="C849" s="351">
        <v>0</v>
      </c>
      <c r="D849" s="351">
        <v>0</v>
      </c>
      <c r="E849" s="351">
        <v>0</v>
      </c>
      <c r="F849" s="351">
        <v>11022311</v>
      </c>
      <c r="G849" s="347">
        <f t="shared" si="16"/>
        <v>16775356956</v>
      </c>
      <c r="H849" s="341" t="s">
        <v>1499</v>
      </c>
    </row>
    <row r="850" spans="1:8" hidden="1" outlineLevel="1">
      <c r="A850" s="244" t="s">
        <v>1444</v>
      </c>
      <c r="B850" s="350">
        <v>120322640</v>
      </c>
      <c r="C850" s="351">
        <v>0</v>
      </c>
      <c r="D850" s="351">
        <v>0</v>
      </c>
      <c r="E850" s="351">
        <v>0</v>
      </c>
      <c r="F850" s="351">
        <v>0</v>
      </c>
      <c r="G850" s="347">
        <f t="shared" si="16"/>
        <v>120322640</v>
      </c>
      <c r="H850" s="341" t="s">
        <v>1445</v>
      </c>
    </row>
    <row r="851" spans="1:8" hidden="1" outlineLevel="1">
      <c r="A851" s="244" t="s">
        <v>1454</v>
      </c>
      <c r="B851" s="350">
        <v>1922926876</v>
      </c>
      <c r="C851" s="351">
        <v>0</v>
      </c>
      <c r="D851" s="351">
        <v>0</v>
      </c>
      <c r="E851" s="351">
        <v>0</v>
      </c>
      <c r="F851" s="351">
        <v>0</v>
      </c>
      <c r="G851" s="347">
        <f t="shared" si="16"/>
        <v>1922926876</v>
      </c>
      <c r="H851" s="341" t="s">
        <v>1455</v>
      </c>
    </row>
    <row r="852" spans="1:8" hidden="1" outlineLevel="1">
      <c r="A852" s="244" t="s">
        <v>1602</v>
      </c>
      <c r="B852" s="350">
        <v>679146181</v>
      </c>
      <c r="C852" s="351">
        <v>0</v>
      </c>
      <c r="D852" s="351">
        <v>0</v>
      </c>
      <c r="E852" s="351">
        <v>0</v>
      </c>
      <c r="F852" s="351">
        <v>0</v>
      </c>
      <c r="G852" s="347">
        <f t="shared" si="16"/>
        <v>679146181</v>
      </c>
      <c r="H852" s="341" t="s">
        <v>1603</v>
      </c>
    </row>
    <row r="853" spans="1:8" hidden="1" outlineLevel="1">
      <c r="A853" s="244" t="s">
        <v>1468</v>
      </c>
      <c r="B853" s="350">
        <v>13620733</v>
      </c>
      <c r="C853" s="351">
        <v>0</v>
      </c>
      <c r="D853" s="351">
        <v>0</v>
      </c>
      <c r="E853" s="351">
        <v>0</v>
      </c>
      <c r="F853" s="351">
        <v>0</v>
      </c>
      <c r="G853" s="347">
        <f t="shared" si="16"/>
        <v>13620733</v>
      </c>
      <c r="H853" s="341" t="s">
        <v>1469</v>
      </c>
    </row>
    <row r="854" spans="1:8" hidden="1" outlineLevel="1">
      <c r="A854" s="244" t="s">
        <v>1832</v>
      </c>
      <c r="B854" s="350">
        <v>102744328</v>
      </c>
      <c r="C854" s="351">
        <v>0</v>
      </c>
      <c r="D854" s="351">
        <v>0</v>
      </c>
      <c r="E854" s="351">
        <v>0</v>
      </c>
      <c r="F854" s="351">
        <v>0</v>
      </c>
      <c r="G854" s="347">
        <f t="shared" si="16"/>
        <v>102744328</v>
      </c>
      <c r="H854" s="341" t="s">
        <v>1833</v>
      </c>
    </row>
    <row r="855" spans="1:8" hidden="1" outlineLevel="1">
      <c r="A855" s="244" t="s">
        <v>1470</v>
      </c>
      <c r="B855" s="350">
        <v>69754018</v>
      </c>
      <c r="C855" s="351">
        <v>0</v>
      </c>
      <c r="D855" s="351">
        <v>0</v>
      </c>
      <c r="E855" s="351">
        <v>0</v>
      </c>
      <c r="F855" s="351">
        <v>0</v>
      </c>
      <c r="G855" s="347">
        <f t="shared" si="16"/>
        <v>69754018</v>
      </c>
      <c r="H855" s="341" t="s">
        <v>1471</v>
      </c>
    </row>
    <row r="856" spans="1:8" hidden="1" outlineLevel="1">
      <c r="A856" s="244" t="s">
        <v>1564</v>
      </c>
      <c r="B856" s="350">
        <v>213378283</v>
      </c>
      <c r="C856" s="351">
        <v>0</v>
      </c>
      <c r="D856" s="351">
        <v>0</v>
      </c>
      <c r="E856" s="351">
        <v>0</v>
      </c>
      <c r="F856" s="351">
        <v>0</v>
      </c>
      <c r="G856" s="347">
        <f t="shared" ref="G856:G887" si="17">B856+C856+D856+E856+F856</f>
        <v>213378283</v>
      </c>
      <c r="H856" s="341" t="s">
        <v>1565</v>
      </c>
    </row>
    <row r="857" spans="1:8" hidden="1" outlineLevel="1">
      <c r="A857" s="244" t="s">
        <v>1576</v>
      </c>
      <c r="B857" s="350">
        <v>152571451</v>
      </c>
      <c r="C857" s="351">
        <v>0</v>
      </c>
      <c r="D857" s="351">
        <v>0</v>
      </c>
      <c r="E857" s="351">
        <v>0</v>
      </c>
      <c r="F857" s="351">
        <v>0</v>
      </c>
      <c r="G857" s="347">
        <f t="shared" si="17"/>
        <v>152571451</v>
      </c>
      <c r="H857" s="341" t="s">
        <v>1577</v>
      </c>
    </row>
    <row r="858" spans="1:8" hidden="1" outlineLevel="1">
      <c r="A858" s="244" t="s">
        <v>1598</v>
      </c>
      <c r="B858" s="350">
        <v>431894421</v>
      </c>
      <c r="C858" s="351">
        <v>0</v>
      </c>
      <c r="D858" s="351">
        <v>0</v>
      </c>
      <c r="E858" s="351">
        <v>0</v>
      </c>
      <c r="F858" s="351">
        <v>0</v>
      </c>
      <c r="G858" s="347">
        <f t="shared" si="17"/>
        <v>431894421</v>
      </c>
      <c r="H858" s="341" t="s">
        <v>1599</v>
      </c>
    </row>
    <row r="859" spans="1:8" hidden="1" outlineLevel="1">
      <c r="A859" s="244" t="s">
        <v>1460</v>
      </c>
      <c r="B859" s="350">
        <v>92100563</v>
      </c>
      <c r="C859" s="351">
        <v>0</v>
      </c>
      <c r="D859" s="351">
        <v>0</v>
      </c>
      <c r="E859" s="351">
        <v>0</v>
      </c>
      <c r="F859" s="351">
        <v>0</v>
      </c>
      <c r="G859" s="347">
        <f t="shared" si="17"/>
        <v>92100563</v>
      </c>
      <c r="H859" s="341" t="s">
        <v>1461</v>
      </c>
    </row>
    <row r="860" spans="1:8" hidden="1" outlineLevel="1">
      <c r="A860" s="244" t="s">
        <v>1580</v>
      </c>
      <c r="B860" s="350">
        <v>197058291</v>
      </c>
      <c r="C860" s="351">
        <v>0</v>
      </c>
      <c r="D860" s="351">
        <v>0</v>
      </c>
      <c r="E860" s="351">
        <v>0</v>
      </c>
      <c r="F860" s="351">
        <v>0</v>
      </c>
      <c r="G860" s="347">
        <f t="shared" si="17"/>
        <v>197058291</v>
      </c>
      <c r="H860" s="341" t="s">
        <v>1581</v>
      </c>
    </row>
    <row r="861" spans="1:8" hidden="1" outlineLevel="1">
      <c r="A861" s="244" t="s">
        <v>1492</v>
      </c>
      <c r="B861" s="350">
        <v>41430408</v>
      </c>
      <c r="C861" s="351">
        <v>0</v>
      </c>
      <c r="D861" s="351">
        <v>0</v>
      </c>
      <c r="E861" s="351">
        <v>0</v>
      </c>
      <c r="F861" s="351">
        <v>0</v>
      </c>
      <c r="G861" s="347">
        <f t="shared" si="17"/>
        <v>41430408</v>
      </c>
      <c r="H861" s="341" t="s">
        <v>1493</v>
      </c>
    </row>
    <row r="862" spans="1:8" hidden="1" outlineLevel="1">
      <c r="A862" s="244" t="s">
        <v>1512</v>
      </c>
      <c r="B862" s="350">
        <v>19543006</v>
      </c>
      <c r="C862" s="351">
        <v>0</v>
      </c>
      <c r="D862" s="351">
        <v>0</v>
      </c>
      <c r="E862" s="351">
        <v>0</v>
      </c>
      <c r="F862" s="351">
        <v>0</v>
      </c>
      <c r="G862" s="347">
        <f t="shared" si="17"/>
        <v>19543006</v>
      </c>
      <c r="H862" s="341" t="s">
        <v>1513</v>
      </c>
    </row>
    <row r="863" spans="1:8" hidden="1" outlineLevel="1">
      <c r="A863" s="244" t="s">
        <v>1446</v>
      </c>
      <c r="B863" s="350">
        <v>75124234</v>
      </c>
      <c r="C863" s="351">
        <v>0</v>
      </c>
      <c r="D863" s="351">
        <v>0</v>
      </c>
      <c r="E863" s="351">
        <v>0</v>
      </c>
      <c r="F863" s="351">
        <v>0</v>
      </c>
      <c r="G863" s="347">
        <f t="shared" si="17"/>
        <v>75124234</v>
      </c>
      <c r="H863" s="341" t="s">
        <v>1447</v>
      </c>
    </row>
    <row r="864" spans="1:8" hidden="1" outlineLevel="1">
      <c r="A864" s="244" t="s">
        <v>1474</v>
      </c>
      <c r="B864" s="350">
        <v>55590208</v>
      </c>
      <c r="C864" s="351">
        <v>0</v>
      </c>
      <c r="D864" s="351">
        <v>0</v>
      </c>
      <c r="E864" s="351">
        <v>0</v>
      </c>
      <c r="F864" s="351">
        <v>0</v>
      </c>
      <c r="G864" s="347">
        <f t="shared" si="17"/>
        <v>55590208</v>
      </c>
      <c r="H864" s="341" t="s">
        <v>1475</v>
      </c>
    </row>
    <row r="865" spans="1:8" hidden="1" outlineLevel="1">
      <c r="A865" s="244" t="s">
        <v>1484</v>
      </c>
      <c r="B865" s="350">
        <v>37128299</v>
      </c>
      <c r="C865" s="351">
        <v>0</v>
      </c>
      <c r="D865" s="351">
        <v>0</v>
      </c>
      <c r="E865" s="351">
        <v>0</v>
      </c>
      <c r="F865" s="351">
        <v>156539</v>
      </c>
      <c r="G865" s="347">
        <f t="shared" si="17"/>
        <v>37284838</v>
      </c>
      <c r="H865" s="341" t="s">
        <v>1485</v>
      </c>
    </row>
    <row r="866" spans="1:8" hidden="1" outlineLevel="1">
      <c r="A866" s="244" t="s">
        <v>1438</v>
      </c>
      <c r="B866" s="350">
        <v>221012011</v>
      </c>
      <c r="C866" s="351">
        <v>0</v>
      </c>
      <c r="D866" s="351">
        <v>0</v>
      </c>
      <c r="E866" s="351">
        <v>0</v>
      </c>
      <c r="F866" s="351">
        <v>0</v>
      </c>
      <c r="G866" s="347">
        <f t="shared" si="17"/>
        <v>221012011</v>
      </c>
      <c r="H866" s="341" t="s">
        <v>1439</v>
      </c>
    </row>
    <row r="867" spans="1:8" hidden="1" outlineLevel="1">
      <c r="A867" s="244" t="s">
        <v>1532</v>
      </c>
      <c r="B867" s="350">
        <v>133767572</v>
      </c>
      <c r="C867" s="351">
        <v>0</v>
      </c>
      <c r="D867" s="351">
        <v>0</v>
      </c>
      <c r="E867" s="351">
        <v>0</v>
      </c>
      <c r="F867" s="351">
        <v>0</v>
      </c>
      <c r="G867" s="347">
        <f t="shared" si="17"/>
        <v>133767572</v>
      </c>
      <c r="H867" s="341" t="s">
        <v>1533</v>
      </c>
    </row>
    <row r="868" spans="1:8" hidden="1" outlineLevel="1">
      <c r="A868" s="244" t="s">
        <v>1374</v>
      </c>
      <c r="B868" s="350">
        <v>211310593</v>
      </c>
      <c r="C868" s="351">
        <v>0</v>
      </c>
      <c r="D868" s="351">
        <v>0</v>
      </c>
      <c r="E868" s="351">
        <v>0</v>
      </c>
      <c r="F868" s="351">
        <v>0</v>
      </c>
      <c r="G868" s="347">
        <f t="shared" si="17"/>
        <v>211310593</v>
      </c>
      <c r="H868" s="341" t="s">
        <v>1375</v>
      </c>
    </row>
    <row r="869" spans="1:8" hidden="1" outlineLevel="1">
      <c r="A869" s="244" t="s">
        <v>1380</v>
      </c>
      <c r="B869" s="350">
        <v>141610635</v>
      </c>
      <c r="C869" s="351">
        <v>0</v>
      </c>
      <c r="D869" s="351">
        <v>0</v>
      </c>
      <c r="E869" s="351">
        <v>0</v>
      </c>
      <c r="F869" s="351">
        <v>0</v>
      </c>
      <c r="G869" s="347">
        <f t="shared" si="17"/>
        <v>141610635</v>
      </c>
      <c r="H869" s="341" t="s">
        <v>1381</v>
      </c>
    </row>
    <row r="870" spans="1:8" hidden="1" outlineLevel="1">
      <c r="A870" s="244" t="s">
        <v>1408</v>
      </c>
      <c r="B870" s="350">
        <v>54210017</v>
      </c>
      <c r="C870" s="351">
        <v>0</v>
      </c>
      <c r="D870" s="351">
        <v>0</v>
      </c>
      <c r="E870" s="351">
        <v>0</v>
      </c>
      <c r="F870" s="351">
        <v>0</v>
      </c>
      <c r="G870" s="347">
        <f t="shared" si="17"/>
        <v>54210017</v>
      </c>
      <c r="H870" s="341" t="s">
        <v>1409</v>
      </c>
    </row>
    <row r="871" spans="1:8" hidden="1" outlineLevel="1">
      <c r="A871" s="244" t="s">
        <v>1390</v>
      </c>
      <c r="B871" s="350">
        <v>211632699</v>
      </c>
      <c r="C871" s="351">
        <v>0</v>
      </c>
      <c r="D871" s="351">
        <v>0</v>
      </c>
      <c r="E871" s="351">
        <v>0</v>
      </c>
      <c r="F871" s="351">
        <v>0</v>
      </c>
      <c r="G871" s="347">
        <f t="shared" si="17"/>
        <v>211632699</v>
      </c>
      <c r="H871" s="341" t="s">
        <v>1391</v>
      </c>
    </row>
    <row r="872" spans="1:8" hidden="1" outlineLevel="1">
      <c r="A872" s="244" t="s">
        <v>1448</v>
      </c>
      <c r="B872" s="350">
        <v>251668545</v>
      </c>
      <c r="C872" s="351">
        <v>0</v>
      </c>
      <c r="D872" s="351">
        <v>0</v>
      </c>
      <c r="E872" s="351">
        <v>0</v>
      </c>
      <c r="F872" s="351">
        <v>0</v>
      </c>
      <c r="G872" s="347">
        <f t="shared" si="17"/>
        <v>251668545</v>
      </c>
      <c r="H872" s="341" t="s">
        <v>1449</v>
      </c>
    </row>
    <row r="873" spans="1:8" hidden="1" outlineLevel="1">
      <c r="A873" s="244" t="s">
        <v>1594</v>
      </c>
      <c r="B873" s="350">
        <v>151358609</v>
      </c>
      <c r="C873" s="351">
        <v>0</v>
      </c>
      <c r="D873" s="351">
        <v>0</v>
      </c>
      <c r="E873" s="351">
        <v>0</v>
      </c>
      <c r="F873" s="351">
        <v>0</v>
      </c>
      <c r="G873" s="347">
        <f t="shared" si="17"/>
        <v>151358609</v>
      </c>
      <c r="H873" s="341" t="s">
        <v>1595</v>
      </c>
    </row>
    <row r="874" spans="1:8" hidden="1" outlineLevel="1">
      <c r="A874" s="244" t="s">
        <v>1476</v>
      </c>
      <c r="B874" s="350">
        <v>63036195</v>
      </c>
      <c r="C874" s="351">
        <v>0</v>
      </c>
      <c r="D874" s="351">
        <v>0</v>
      </c>
      <c r="E874" s="351">
        <v>0</v>
      </c>
      <c r="F874" s="351">
        <v>0</v>
      </c>
      <c r="G874" s="347">
        <f t="shared" si="17"/>
        <v>63036195</v>
      </c>
      <c r="H874" s="341" t="s">
        <v>1477</v>
      </c>
    </row>
    <row r="875" spans="1:8" hidden="1" outlineLevel="1">
      <c r="A875" s="244" t="s">
        <v>1494</v>
      </c>
      <c r="B875" s="350">
        <v>110266550</v>
      </c>
      <c r="C875" s="351">
        <v>0</v>
      </c>
      <c r="D875" s="351">
        <v>0</v>
      </c>
      <c r="E875" s="351">
        <v>0</v>
      </c>
      <c r="F875" s="351">
        <v>0</v>
      </c>
      <c r="G875" s="347">
        <f t="shared" si="17"/>
        <v>110266550</v>
      </c>
      <c r="H875" s="341" t="s">
        <v>1495</v>
      </c>
    </row>
    <row r="876" spans="1:8" hidden="1" outlineLevel="1">
      <c r="A876" s="244" t="s">
        <v>1834</v>
      </c>
      <c r="B876" s="350">
        <v>32374599</v>
      </c>
      <c r="C876" s="351">
        <v>0</v>
      </c>
      <c r="D876" s="351">
        <v>0</v>
      </c>
      <c r="E876" s="351">
        <v>0</v>
      </c>
      <c r="F876" s="351">
        <v>0</v>
      </c>
      <c r="G876" s="347">
        <f t="shared" si="17"/>
        <v>32374599</v>
      </c>
      <c r="H876" s="341" t="s">
        <v>1835</v>
      </c>
    </row>
    <row r="877" spans="1:8" hidden="1" outlineLevel="1">
      <c r="A877" s="244" t="s">
        <v>1536</v>
      </c>
      <c r="B877" s="350">
        <v>164774748</v>
      </c>
      <c r="C877" s="351">
        <v>0</v>
      </c>
      <c r="D877" s="351">
        <v>0</v>
      </c>
      <c r="E877" s="351">
        <v>0</v>
      </c>
      <c r="F877" s="351">
        <v>927393</v>
      </c>
      <c r="G877" s="347">
        <f t="shared" si="17"/>
        <v>165702141</v>
      </c>
      <c r="H877" s="341" t="s">
        <v>1537</v>
      </c>
    </row>
    <row r="878" spans="1:8" hidden="1" outlineLevel="1">
      <c r="A878" s="244" t="s">
        <v>1560</v>
      </c>
      <c r="B878" s="350">
        <v>131568122</v>
      </c>
      <c r="C878" s="351">
        <v>0</v>
      </c>
      <c r="D878" s="351">
        <v>0</v>
      </c>
      <c r="E878" s="351">
        <v>0</v>
      </c>
      <c r="F878" s="351">
        <v>0</v>
      </c>
      <c r="G878" s="347">
        <f t="shared" si="17"/>
        <v>131568122</v>
      </c>
      <c r="H878" s="341" t="s">
        <v>1561</v>
      </c>
    </row>
    <row r="879" spans="1:8" hidden="1" outlineLevel="1">
      <c r="A879" s="244" t="s">
        <v>1420</v>
      </c>
      <c r="B879" s="350">
        <v>96315234</v>
      </c>
      <c r="C879" s="351">
        <v>0</v>
      </c>
      <c r="D879" s="351">
        <v>0</v>
      </c>
      <c r="E879" s="351">
        <v>0</v>
      </c>
      <c r="F879" s="351">
        <v>0</v>
      </c>
      <c r="G879" s="347">
        <f t="shared" si="17"/>
        <v>96315234</v>
      </c>
      <c r="H879" s="341" t="s">
        <v>1421</v>
      </c>
    </row>
    <row r="880" spans="1:8" hidden="1" outlineLevel="1">
      <c r="A880" s="244" t="s">
        <v>1410</v>
      </c>
      <c r="B880" s="350">
        <v>23939846</v>
      </c>
      <c r="C880" s="351">
        <v>0</v>
      </c>
      <c r="D880" s="351">
        <v>0</v>
      </c>
      <c r="E880" s="351">
        <v>0</v>
      </c>
      <c r="F880" s="351">
        <v>0</v>
      </c>
      <c r="G880" s="347">
        <f t="shared" si="17"/>
        <v>23939846</v>
      </c>
      <c r="H880" s="341" t="s">
        <v>1411</v>
      </c>
    </row>
    <row r="881" spans="1:8" hidden="1" outlineLevel="1">
      <c r="A881" s="244" t="s">
        <v>1592</v>
      </c>
      <c r="B881" s="350">
        <v>37683874</v>
      </c>
      <c r="C881" s="351">
        <v>0</v>
      </c>
      <c r="D881" s="351">
        <v>0</v>
      </c>
      <c r="E881" s="351">
        <v>0</v>
      </c>
      <c r="F881" s="351">
        <v>0</v>
      </c>
      <c r="G881" s="347">
        <f t="shared" si="17"/>
        <v>37683874</v>
      </c>
      <c r="H881" s="341" t="s">
        <v>1593</v>
      </c>
    </row>
    <row r="882" spans="1:8" hidden="1" outlineLevel="1">
      <c r="A882" s="244" t="s">
        <v>1462</v>
      </c>
      <c r="B882" s="350">
        <v>779503373</v>
      </c>
      <c r="C882" s="351">
        <v>0</v>
      </c>
      <c r="D882" s="351">
        <v>0</v>
      </c>
      <c r="E882" s="351">
        <v>0</v>
      </c>
      <c r="F882" s="351">
        <v>0</v>
      </c>
      <c r="G882" s="347">
        <f t="shared" si="17"/>
        <v>779503373</v>
      </c>
      <c r="H882" s="341" t="s">
        <v>1463</v>
      </c>
    </row>
    <row r="883" spans="1:8" hidden="1" outlineLevel="1">
      <c r="A883" s="244" t="s">
        <v>1542</v>
      </c>
      <c r="B883" s="350">
        <v>81041339</v>
      </c>
      <c r="C883" s="351">
        <v>0</v>
      </c>
      <c r="D883" s="351">
        <v>0</v>
      </c>
      <c r="E883" s="351">
        <v>0</v>
      </c>
      <c r="F883" s="351">
        <v>0</v>
      </c>
      <c r="G883" s="347">
        <f t="shared" si="17"/>
        <v>81041339</v>
      </c>
      <c r="H883" s="341" t="s">
        <v>1543</v>
      </c>
    </row>
    <row r="884" spans="1:8" hidden="1" outlineLevel="1">
      <c r="A884" s="244" t="s">
        <v>1554</v>
      </c>
      <c r="B884" s="350">
        <v>1263302387</v>
      </c>
      <c r="C884" s="351">
        <v>0</v>
      </c>
      <c r="D884" s="351">
        <v>0</v>
      </c>
      <c r="E884" s="351">
        <v>15909702</v>
      </c>
      <c r="F884" s="351">
        <v>15457182</v>
      </c>
      <c r="G884" s="347">
        <f t="shared" si="17"/>
        <v>1294669271</v>
      </c>
      <c r="H884" s="341" t="s">
        <v>1555</v>
      </c>
    </row>
    <row r="885" spans="1:8" hidden="1" outlineLevel="1">
      <c r="A885" s="244" t="s">
        <v>1556</v>
      </c>
      <c r="B885" s="350">
        <v>249655252</v>
      </c>
      <c r="C885" s="351">
        <v>0</v>
      </c>
      <c r="D885" s="351">
        <v>0</v>
      </c>
      <c r="E885" s="351">
        <v>0</v>
      </c>
      <c r="F885" s="351">
        <v>0</v>
      </c>
      <c r="G885" s="347">
        <f>B885+C885+D885+E885+F885</f>
        <v>249655252</v>
      </c>
      <c r="H885" s="341" t="s">
        <v>1557</v>
      </c>
    </row>
    <row r="886" spans="1:8" hidden="1" outlineLevel="1">
      <c r="A886" s="244" t="s">
        <v>1504</v>
      </c>
      <c r="B886" s="350">
        <v>139008028</v>
      </c>
      <c r="C886" s="351">
        <v>0</v>
      </c>
      <c r="D886" s="351">
        <v>0</v>
      </c>
      <c r="E886" s="351">
        <v>0</v>
      </c>
      <c r="F886" s="351">
        <v>0</v>
      </c>
      <c r="G886" s="347">
        <f t="shared" si="17"/>
        <v>139008028</v>
      </c>
      <c r="H886" s="341" t="s">
        <v>1505</v>
      </c>
    </row>
    <row r="887" spans="1:8" hidden="1" outlineLevel="1">
      <c r="A887" s="244" t="s">
        <v>644</v>
      </c>
      <c r="B887" s="350">
        <v>386907060</v>
      </c>
      <c r="C887" s="351">
        <v>0</v>
      </c>
      <c r="D887" s="351">
        <v>0</v>
      </c>
      <c r="E887" s="351">
        <v>0</v>
      </c>
      <c r="F887" s="351">
        <v>0</v>
      </c>
      <c r="G887" s="347">
        <f t="shared" si="17"/>
        <v>386907060</v>
      </c>
      <c r="H887" s="341" t="s">
        <v>645</v>
      </c>
    </row>
    <row r="888" spans="1:8" hidden="1" outlineLevel="1">
      <c r="A888" s="244" t="s">
        <v>1526</v>
      </c>
      <c r="B888" s="350">
        <v>40001747</v>
      </c>
      <c r="C888" s="351">
        <v>0</v>
      </c>
      <c r="D888" s="351">
        <v>0</v>
      </c>
      <c r="E888" s="351">
        <v>0</v>
      </c>
      <c r="F888" s="351">
        <v>0</v>
      </c>
      <c r="G888" s="347">
        <f t="shared" ref="G888:G919" si="18">B888+C888+D888+E888+F888</f>
        <v>40001747</v>
      </c>
      <c r="H888" s="341" t="s">
        <v>1527</v>
      </c>
    </row>
    <row r="889" spans="1:8" hidden="1" outlineLevel="1">
      <c r="A889" s="244" t="s">
        <v>1524</v>
      </c>
      <c r="B889" s="350">
        <v>87816069</v>
      </c>
      <c r="C889" s="351">
        <v>0</v>
      </c>
      <c r="D889" s="351">
        <v>0</v>
      </c>
      <c r="E889" s="351">
        <v>0</v>
      </c>
      <c r="F889" s="351">
        <v>0</v>
      </c>
      <c r="G889" s="347">
        <f t="shared" si="18"/>
        <v>87816069</v>
      </c>
      <c r="H889" s="341" t="s">
        <v>1525</v>
      </c>
    </row>
    <row r="890" spans="1:8" hidden="1" outlineLevel="1">
      <c r="A890" s="244" t="s">
        <v>1584</v>
      </c>
      <c r="B890" s="350">
        <v>119205746</v>
      </c>
      <c r="C890" s="351">
        <v>0</v>
      </c>
      <c r="D890" s="351">
        <v>0</v>
      </c>
      <c r="E890" s="351">
        <v>0</v>
      </c>
      <c r="F890" s="351">
        <v>0</v>
      </c>
      <c r="G890" s="347">
        <f t="shared" si="18"/>
        <v>119205746</v>
      </c>
      <c r="H890" s="341" t="s">
        <v>1585</v>
      </c>
    </row>
    <row r="891" spans="1:8" hidden="1" outlineLevel="1">
      <c r="A891" s="244" t="s">
        <v>1488</v>
      </c>
      <c r="B891" s="350">
        <v>54386658</v>
      </c>
      <c r="C891" s="351">
        <v>0</v>
      </c>
      <c r="D891" s="351">
        <v>0</v>
      </c>
      <c r="E891" s="351">
        <v>0</v>
      </c>
      <c r="F891" s="351">
        <v>0</v>
      </c>
      <c r="G891" s="347">
        <f t="shared" si="18"/>
        <v>54386658</v>
      </c>
      <c r="H891" s="341" t="s">
        <v>1489</v>
      </c>
    </row>
    <row r="892" spans="1:8" hidden="1" outlineLevel="1">
      <c r="A892" s="244" t="s">
        <v>1508</v>
      </c>
      <c r="B892" s="350">
        <v>129405671</v>
      </c>
      <c r="C892" s="351">
        <v>0</v>
      </c>
      <c r="D892" s="351">
        <v>0</v>
      </c>
      <c r="E892" s="351">
        <v>0</v>
      </c>
      <c r="F892" s="351">
        <v>0</v>
      </c>
      <c r="G892" s="347">
        <f>B892+C892+D892+E892+F892</f>
        <v>129405671</v>
      </c>
      <c r="H892" s="341" t="s">
        <v>1509</v>
      </c>
    </row>
    <row r="893" spans="1:8" hidden="1" outlineLevel="1">
      <c r="A893" s="244" t="s">
        <v>1414</v>
      </c>
      <c r="B893" s="350">
        <v>26142569</v>
      </c>
      <c r="C893" s="351">
        <v>0</v>
      </c>
      <c r="D893" s="351">
        <v>0</v>
      </c>
      <c r="E893" s="351">
        <v>0</v>
      </c>
      <c r="F893" s="351">
        <v>0</v>
      </c>
      <c r="G893" s="347">
        <f t="shared" si="18"/>
        <v>26142569</v>
      </c>
      <c r="H893" s="341" t="s">
        <v>1415</v>
      </c>
    </row>
    <row r="894" spans="1:8" hidden="1" outlineLevel="1">
      <c r="A894" s="244" t="s">
        <v>1496</v>
      </c>
      <c r="B894" s="350">
        <v>127844969</v>
      </c>
      <c r="C894" s="351">
        <v>0</v>
      </c>
      <c r="D894" s="351">
        <v>0</v>
      </c>
      <c r="E894" s="351">
        <v>0</v>
      </c>
      <c r="F894" s="351">
        <v>0</v>
      </c>
      <c r="G894" s="347">
        <f t="shared" si="18"/>
        <v>127844969</v>
      </c>
      <c r="H894" s="341" t="s">
        <v>1497</v>
      </c>
    </row>
    <row r="895" spans="1:8" hidden="1" outlineLevel="1">
      <c r="A895" s="244" t="s">
        <v>1534</v>
      </c>
      <c r="B895" s="350">
        <v>79217325</v>
      </c>
      <c r="C895" s="351">
        <v>0</v>
      </c>
      <c r="D895" s="351">
        <v>0</v>
      </c>
      <c r="E895" s="351">
        <v>0</v>
      </c>
      <c r="F895" s="351">
        <v>0</v>
      </c>
      <c r="G895" s="347">
        <f t="shared" si="18"/>
        <v>79217325</v>
      </c>
      <c r="H895" s="341" t="s">
        <v>1535</v>
      </c>
    </row>
    <row r="896" spans="1:8" hidden="1" outlineLevel="1">
      <c r="A896" s="244" t="s">
        <v>1562</v>
      </c>
      <c r="B896" s="350">
        <v>107375467</v>
      </c>
      <c r="C896" s="351">
        <v>0</v>
      </c>
      <c r="D896" s="351">
        <v>0</v>
      </c>
      <c r="E896" s="351">
        <v>0</v>
      </c>
      <c r="F896" s="351">
        <v>0</v>
      </c>
      <c r="G896" s="347">
        <f t="shared" si="18"/>
        <v>107375467</v>
      </c>
      <c r="H896" s="341" t="s">
        <v>1563</v>
      </c>
    </row>
    <row r="897" spans="1:8" hidden="1" outlineLevel="1">
      <c r="A897" s="244" t="s">
        <v>1388</v>
      </c>
      <c r="B897" s="350">
        <v>153814486</v>
      </c>
      <c r="C897" s="351">
        <v>0</v>
      </c>
      <c r="D897" s="351">
        <v>0</v>
      </c>
      <c r="E897" s="351">
        <v>0</v>
      </c>
      <c r="F897" s="351">
        <v>0</v>
      </c>
      <c r="G897" s="347">
        <f t="shared" si="18"/>
        <v>153814486</v>
      </c>
      <c r="H897" s="341" t="s">
        <v>1389</v>
      </c>
    </row>
    <row r="898" spans="1:8" hidden="1" outlineLevel="1">
      <c r="A898" s="244" t="s">
        <v>1450</v>
      </c>
      <c r="B898" s="350">
        <v>117496542</v>
      </c>
      <c r="C898" s="351">
        <v>0</v>
      </c>
      <c r="D898" s="351">
        <v>0</v>
      </c>
      <c r="E898" s="351">
        <v>0</v>
      </c>
      <c r="F898" s="351">
        <v>0</v>
      </c>
      <c r="G898" s="347">
        <f t="shared" si="18"/>
        <v>117496542</v>
      </c>
      <c r="H898" s="341" t="s">
        <v>1451</v>
      </c>
    </row>
    <row r="899" spans="1:8" hidden="1" outlineLevel="1">
      <c r="A899" s="244" t="s">
        <v>1478</v>
      </c>
      <c r="B899" s="350">
        <v>152293583</v>
      </c>
      <c r="C899" s="351">
        <v>0</v>
      </c>
      <c r="D899" s="351">
        <v>0</v>
      </c>
      <c r="E899" s="351">
        <v>0</v>
      </c>
      <c r="F899" s="351">
        <v>0</v>
      </c>
      <c r="G899" s="347">
        <f t="shared" si="18"/>
        <v>152293583</v>
      </c>
      <c r="H899" s="341" t="s">
        <v>1479</v>
      </c>
    </row>
    <row r="900" spans="1:8" hidden="1" outlineLevel="1">
      <c r="A900" s="244" t="s">
        <v>1530</v>
      </c>
      <c r="B900" s="350">
        <v>307952593</v>
      </c>
      <c r="C900" s="351">
        <v>0</v>
      </c>
      <c r="D900" s="351">
        <v>0</v>
      </c>
      <c r="E900" s="351">
        <v>0</v>
      </c>
      <c r="F900" s="351">
        <v>0</v>
      </c>
      <c r="G900" s="347">
        <f t="shared" si="18"/>
        <v>307952593</v>
      </c>
      <c r="H900" s="341" t="s">
        <v>1531</v>
      </c>
    </row>
    <row r="901" spans="1:8" hidden="1" outlineLevel="1">
      <c r="A901" s="244" t="s">
        <v>1578</v>
      </c>
      <c r="B901" s="350">
        <v>255512132</v>
      </c>
      <c r="C901" s="351">
        <v>0</v>
      </c>
      <c r="D901" s="351">
        <v>0</v>
      </c>
      <c r="E901" s="351">
        <v>0</v>
      </c>
      <c r="F901" s="351">
        <v>0</v>
      </c>
      <c r="G901" s="347">
        <f t="shared" si="18"/>
        <v>255512132</v>
      </c>
      <c r="H901" s="341" t="s">
        <v>1579</v>
      </c>
    </row>
    <row r="902" spans="1:8" hidden="1" outlineLevel="1">
      <c r="A902" s="244" t="s">
        <v>1416</v>
      </c>
      <c r="B902" s="350">
        <v>76423229</v>
      </c>
      <c r="C902" s="351">
        <v>0</v>
      </c>
      <c r="D902" s="351">
        <v>0</v>
      </c>
      <c r="E902" s="351">
        <v>0</v>
      </c>
      <c r="F902" s="351">
        <v>0</v>
      </c>
      <c r="G902" s="347">
        <f t="shared" si="18"/>
        <v>76423229</v>
      </c>
      <c r="H902" s="341" t="s">
        <v>1417</v>
      </c>
    </row>
    <row r="903" spans="1:8" hidden="1" outlineLevel="1">
      <c r="A903" s="244" t="s">
        <v>1510</v>
      </c>
      <c r="B903" s="350">
        <v>209320248</v>
      </c>
      <c r="C903" s="351">
        <v>0</v>
      </c>
      <c r="D903" s="351">
        <v>0</v>
      </c>
      <c r="E903" s="351">
        <v>0</v>
      </c>
      <c r="F903" s="351">
        <v>0</v>
      </c>
      <c r="G903" s="347">
        <f t="shared" si="18"/>
        <v>209320248</v>
      </c>
      <c r="H903" s="341" t="s">
        <v>1511</v>
      </c>
    </row>
    <row r="904" spans="1:8" hidden="1" outlineLevel="1">
      <c r="A904" s="244" t="s">
        <v>1582</v>
      </c>
      <c r="B904" s="350">
        <v>81149964</v>
      </c>
      <c r="C904" s="351">
        <v>0</v>
      </c>
      <c r="D904" s="351">
        <v>0</v>
      </c>
      <c r="E904" s="351">
        <v>0</v>
      </c>
      <c r="F904" s="351">
        <v>0</v>
      </c>
      <c r="G904" s="347">
        <f t="shared" si="18"/>
        <v>81149964</v>
      </c>
      <c r="H904" s="341" t="s">
        <v>1583</v>
      </c>
    </row>
    <row r="905" spans="1:8" hidden="1" outlineLevel="1">
      <c r="A905" s="244" t="s">
        <v>1404</v>
      </c>
      <c r="B905" s="350">
        <v>456361681</v>
      </c>
      <c r="C905" s="351">
        <v>0</v>
      </c>
      <c r="D905" s="351">
        <v>0</v>
      </c>
      <c r="E905" s="351">
        <v>0</v>
      </c>
      <c r="F905" s="351">
        <v>0</v>
      </c>
      <c r="G905" s="347">
        <f t="shared" si="18"/>
        <v>456361681</v>
      </c>
      <c r="H905" s="341" t="s">
        <v>1405</v>
      </c>
    </row>
    <row r="906" spans="1:8" hidden="1" outlineLevel="1">
      <c r="A906" s="244" t="s">
        <v>1406</v>
      </c>
      <c r="B906" s="350">
        <v>210798487</v>
      </c>
      <c r="C906" s="351">
        <v>0</v>
      </c>
      <c r="D906" s="351">
        <v>0</v>
      </c>
      <c r="E906" s="351">
        <v>0</v>
      </c>
      <c r="F906" s="351">
        <v>0</v>
      </c>
      <c r="G906" s="347">
        <f t="shared" si="18"/>
        <v>210798487</v>
      </c>
      <c r="H906" s="341" t="s">
        <v>1407</v>
      </c>
    </row>
    <row r="907" spans="1:8" hidden="1" outlineLevel="1">
      <c r="A907" s="244" t="s">
        <v>452</v>
      </c>
      <c r="B907" s="350">
        <v>900020782</v>
      </c>
      <c r="C907" s="351">
        <v>0</v>
      </c>
      <c r="D907" s="351">
        <v>0</v>
      </c>
      <c r="E907" s="351">
        <v>4191000</v>
      </c>
      <c r="F907" s="351">
        <v>0</v>
      </c>
      <c r="G907" s="347">
        <f t="shared" si="18"/>
        <v>904211782</v>
      </c>
      <c r="H907" s="341" t="s">
        <v>453</v>
      </c>
    </row>
    <row r="908" spans="1:8" hidden="1" outlineLevel="1">
      <c r="A908" s="244" t="s">
        <v>1522</v>
      </c>
      <c r="B908" s="350">
        <v>95995598</v>
      </c>
      <c r="C908" s="351">
        <v>0</v>
      </c>
      <c r="D908" s="351">
        <v>0</v>
      </c>
      <c r="E908" s="351">
        <v>0</v>
      </c>
      <c r="F908" s="351">
        <v>0</v>
      </c>
      <c r="G908" s="347">
        <f t="shared" si="18"/>
        <v>95995598</v>
      </c>
      <c r="H908" s="341" t="s">
        <v>1523</v>
      </c>
    </row>
    <row r="909" spans="1:8" hidden="1" outlineLevel="1">
      <c r="A909" s="244" t="s">
        <v>1396</v>
      </c>
      <c r="B909" s="350">
        <v>402396533</v>
      </c>
      <c r="C909" s="351">
        <v>0</v>
      </c>
      <c r="D909" s="351">
        <v>0</v>
      </c>
      <c r="E909" s="351">
        <v>0</v>
      </c>
      <c r="F909" s="351">
        <v>0</v>
      </c>
      <c r="G909" s="347">
        <f t="shared" si="18"/>
        <v>402396533</v>
      </c>
      <c r="H909" s="341" t="s">
        <v>1397</v>
      </c>
    </row>
    <row r="910" spans="1:8" hidden="1" outlineLevel="1">
      <c r="A910" s="244" t="s">
        <v>1398</v>
      </c>
      <c r="B910" s="350">
        <v>94836721</v>
      </c>
      <c r="C910" s="351">
        <v>0</v>
      </c>
      <c r="D910" s="351">
        <v>0</v>
      </c>
      <c r="E910" s="351">
        <v>0</v>
      </c>
      <c r="F910" s="351">
        <v>0</v>
      </c>
      <c r="G910" s="347">
        <f t="shared" si="18"/>
        <v>94836721</v>
      </c>
      <c r="H910" s="341" t="s">
        <v>1399</v>
      </c>
    </row>
    <row r="911" spans="1:8" hidden="1" outlineLevel="1">
      <c r="A911" s="244" t="s">
        <v>1440</v>
      </c>
      <c r="B911" s="350">
        <v>83939520</v>
      </c>
      <c r="C911" s="351">
        <v>0</v>
      </c>
      <c r="D911" s="351">
        <v>0</v>
      </c>
      <c r="E911" s="351">
        <v>0</v>
      </c>
      <c r="F911" s="351">
        <v>0</v>
      </c>
      <c r="G911" s="347">
        <f t="shared" si="18"/>
        <v>83939520</v>
      </c>
      <c r="H911" s="341" t="s">
        <v>1441</v>
      </c>
    </row>
    <row r="912" spans="1:8" hidden="1" outlineLevel="1">
      <c r="A912" s="244" t="s">
        <v>1486</v>
      </c>
      <c r="B912" s="350">
        <v>59591318</v>
      </c>
      <c r="C912" s="351">
        <v>0</v>
      </c>
      <c r="D912" s="351">
        <v>0</v>
      </c>
      <c r="E912" s="351">
        <v>0</v>
      </c>
      <c r="F912" s="351">
        <v>0</v>
      </c>
      <c r="G912" s="347">
        <f t="shared" si="18"/>
        <v>59591318</v>
      </c>
      <c r="H912" s="341" t="s">
        <v>1487</v>
      </c>
    </row>
    <row r="913" spans="1:8" hidden="1" outlineLevel="1">
      <c r="A913" s="244" t="s">
        <v>1546</v>
      </c>
      <c r="B913" s="350">
        <v>59089966</v>
      </c>
      <c r="C913" s="351">
        <v>0</v>
      </c>
      <c r="D913" s="351">
        <v>0</v>
      </c>
      <c r="E913" s="351">
        <v>0</v>
      </c>
      <c r="F913" s="351">
        <v>0</v>
      </c>
      <c r="G913" s="347">
        <f t="shared" si="18"/>
        <v>59089966</v>
      </c>
      <c r="H913" s="341" t="s">
        <v>1547</v>
      </c>
    </row>
    <row r="914" spans="1:8" hidden="1" outlineLevel="1">
      <c r="A914" s="244" t="s">
        <v>1456</v>
      </c>
      <c r="B914" s="350">
        <v>177311552</v>
      </c>
      <c r="C914" s="351">
        <v>0</v>
      </c>
      <c r="D914" s="351">
        <v>0</v>
      </c>
      <c r="E914" s="351">
        <v>0</v>
      </c>
      <c r="F914" s="351">
        <v>0</v>
      </c>
      <c r="G914" s="347">
        <f t="shared" si="18"/>
        <v>177311552</v>
      </c>
      <c r="H914" s="341" t="s">
        <v>1457</v>
      </c>
    </row>
    <row r="915" spans="1:8" hidden="1" outlineLevel="1">
      <c r="A915" s="244" t="s">
        <v>1267</v>
      </c>
      <c r="B915" s="350">
        <v>139593954</v>
      </c>
      <c r="C915" s="351">
        <v>0</v>
      </c>
      <c r="D915" s="351">
        <v>0</v>
      </c>
      <c r="E915" s="351">
        <v>0</v>
      </c>
      <c r="F915" s="351">
        <v>0</v>
      </c>
      <c r="G915" s="347">
        <f t="shared" si="18"/>
        <v>139593954</v>
      </c>
      <c r="H915" s="341" t="s">
        <v>1268</v>
      </c>
    </row>
    <row r="916" spans="1:8" hidden="1" outlineLevel="1">
      <c r="A916" s="244" t="s">
        <v>1568</v>
      </c>
      <c r="B916" s="350">
        <v>100992809</v>
      </c>
      <c r="C916" s="351">
        <v>0</v>
      </c>
      <c r="D916" s="351">
        <v>0</v>
      </c>
      <c r="E916" s="351">
        <v>0</v>
      </c>
      <c r="F916" s="351">
        <v>0</v>
      </c>
      <c r="G916" s="347">
        <f t="shared" si="18"/>
        <v>100992809</v>
      </c>
      <c r="H916" s="341" t="s">
        <v>1569</v>
      </c>
    </row>
    <row r="917" spans="1:8" hidden="1" outlineLevel="1">
      <c r="A917" s="244" t="s">
        <v>1502</v>
      </c>
      <c r="B917" s="350">
        <v>98558056</v>
      </c>
      <c r="C917" s="351">
        <v>0</v>
      </c>
      <c r="D917" s="351">
        <v>0</v>
      </c>
      <c r="E917" s="351">
        <v>0</v>
      </c>
      <c r="F917" s="351">
        <v>0</v>
      </c>
      <c r="G917" s="347">
        <f t="shared" si="18"/>
        <v>98558056</v>
      </c>
      <c r="H917" s="341" t="s">
        <v>1503</v>
      </c>
    </row>
    <row r="918" spans="1:8" hidden="1" outlineLevel="1">
      <c r="A918" s="244" t="s">
        <v>1514</v>
      </c>
      <c r="B918" s="350">
        <v>38322547</v>
      </c>
      <c r="C918" s="351">
        <v>0</v>
      </c>
      <c r="D918" s="351">
        <v>0</v>
      </c>
      <c r="E918" s="351">
        <v>0</v>
      </c>
      <c r="F918" s="351">
        <v>0</v>
      </c>
      <c r="G918" s="347">
        <f t="shared" si="18"/>
        <v>38322547</v>
      </c>
      <c r="H918" s="341" t="s">
        <v>1515</v>
      </c>
    </row>
    <row r="919" spans="1:8" hidden="1" outlineLevel="1">
      <c r="A919" s="244" t="s">
        <v>1490</v>
      </c>
      <c r="B919" s="350">
        <v>2859017264</v>
      </c>
      <c r="C919" s="351">
        <v>0</v>
      </c>
      <c r="D919" s="351">
        <v>0</v>
      </c>
      <c r="E919" s="351">
        <v>0</v>
      </c>
      <c r="F919" s="351">
        <v>97483979</v>
      </c>
      <c r="G919" s="347">
        <f t="shared" si="18"/>
        <v>2956501243</v>
      </c>
      <c r="H919" s="341" t="s">
        <v>1491</v>
      </c>
    </row>
    <row r="920" spans="1:8" hidden="1" outlineLevel="1">
      <c r="A920" s="244" t="s">
        <v>1544</v>
      </c>
      <c r="B920" s="350">
        <v>143085899</v>
      </c>
      <c r="C920" s="351">
        <v>0</v>
      </c>
      <c r="D920" s="351">
        <v>0</v>
      </c>
      <c r="E920" s="351">
        <v>0</v>
      </c>
      <c r="F920" s="351">
        <v>1704264</v>
      </c>
      <c r="G920" s="347">
        <f t="shared" ref="G920:G931" si="19">B920+C920+D920+E920+F920</f>
        <v>144790163</v>
      </c>
      <c r="H920" s="341" t="s">
        <v>1545</v>
      </c>
    </row>
    <row r="921" spans="1:8" hidden="1" outlineLevel="1">
      <c r="A921" s="244" t="s">
        <v>1434</v>
      </c>
      <c r="B921" s="350">
        <v>607896455</v>
      </c>
      <c r="C921" s="351">
        <v>0</v>
      </c>
      <c r="D921" s="351">
        <v>0</v>
      </c>
      <c r="E921" s="351">
        <v>0</v>
      </c>
      <c r="F921" s="351">
        <v>0</v>
      </c>
      <c r="G921" s="347">
        <f t="shared" si="19"/>
        <v>607896455</v>
      </c>
      <c r="H921" s="341" t="s">
        <v>1435</v>
      </c>
    </row>
    <row r="922" spans="1:8" hidden="1" outlineLevel="1">
      <c r="A922" s="244" t="s">
        <v>366</v>
      </c>
      <c r="B922" s="350">
        <v>287142067</v>
      </c>
      <c r="C922" s="351">
        <v>0</v>
      </c>
      <c r="D922" s="351">
        <v>0</v>
      </c>
      <c r="E922" s="351">
        <v>0</v>
      </c>
      <c r="F922" s="351">
        <v>0</v>
      </c>
      <c r="G922" s="347">
        <f t="shared" si="19"/>
        <v>287142067</v>
      </c>
      <c r="H922" s="341" t="s">
        <v>367</v>
      </c>
    </row>
    <row r="923" spans="1:8" hidden="1" outlineLevel="1">
      <c r="A923" s="244" t="s">
        <v>1472</v>
      </c>
      <c r="B923" s="350">
        <v>4431895</v>
      </c>
      <c r="C923" s="351">
        <v>0</v>
      </c>
      <c r="D923" s="351">
        <v>0</v>
      </c>
      <c r="E923" s="351">
        <v>0</v>
      </c>
      <c r="F923" s="351">
        <v>0</v>
      </c>
      <c r="G923" s="347">
        <f t="shared" si="19"/>
        <v>4431895</v>
      </c>
      <c r="H923" s="341" t="s">
        <v>1473</v>
      </c>
    </row>
    <row r="924" spans="1:8" hidden="1" outlineLevel="1">
      <c r="A924" s="244" t="s">
        <v>704</v>
      </c>
      <c r="B924" s="350">
        <v>255630651</v>
      </c>
      <c r="C924" s="351">
        <v>0</v>
      </c>
      <c r="D924" s="351">
        <v>0</v>
      </c>
      <c r="E924" s="351">
        <v>0</v>
      </c>
      <c r="F924" s="351">
        <v>0</v>
      </c>
      <c r="G924" s="347">
        <f t="shared" si="19"/>
        <v>255630651</v>
      </c>
      <c r="H924" s="341" t="s">
        <v>705</v>
      </c>
    </row>
    <row r="925" spans="1:8" hidden="1" outlineLevel="1">
      <c r="A925" s="244" t="s">
        <v>1586</v>
      </c>
      <c r="B925" s="350">
        <v>823911415</v>
      </c>
      <c r="C925" s="351">
        <v>0</v>
      </c>
      <c r="D925" s="351">
        <v>0</v>
      </c>
      <c r="E925" s="351">
        <v>0</v>
      </c>
      <c r="F925" s="351">
        <v>0</v>
      </c>
      <c r="G925" s="347">
        <f t="shared" si="19"/>
        <v>823911415</v>
      </c>
      <c r="H925" s="341" t="s">
        <v>1587</v>
      </c>
    </row>
    <row r="926" spans="1:8" hidden="1" outlineLevel="1">
      <c r="A926" s="244" t="s">
        <v>1572</v>
      </c>
      <c r="B926" s="350">
        <v>315981078</v>
      </c>
      <c r="C926" s="351">
        <v>0</v>
      </c>
      <c r="D926" s="351">
        <v>0</v>
      </c>
      <c r="E926" s="351">
        <v>0</v>
      </c>
      <c r="F926" s="351">
        <v>0</v>
      </c>
      <c r="G926" s="347">
        <f t="shared" si="19"/>
        <v>315981078</v>
      </c>
      <c r="H926" s="341" t="s">
        <v>1573</v>
      </c>
    </row>
    <row r="927" spans="1:8" hidden="1" outlineLevel="1">
      <c r="A927" s="244" t="s">
        <v>1558</v>
      </c>
      <c r="B927" s="350">
        <v>40233817</v>
      </c>
      <c r="C927" s="351">
        <v>0</v>
      </c>
      <c r="D927" s="351">
        <v>0</v>
      </c>
      <c r="E927" s="351">
        <v>0</v>
      </c>
      <c r="F927" s="351">
        <v>0</v>
      </c>
      <c r="G927" s="347">
        <f t="shared" si="19"/>
        <v>40233817</v>
      </c>
      <c r="H927" s="341" t="s">
        <v>1559</v>
      </c>
    </row>
    <row r="928" spans="1:8" hidden="1" outlineLevel="1">
      <c r="A928" s="244" t="s">
        <v>1386</v>
      </c>
      <c r="B928" s="350">
        <v>1838990673</v>
      </c>
      <c r="C928" s="351">
        <v>0</v>
      </c>
      <c r="D928" s="351">
        <v>0</v>
      </c>
      <c r="E928" s="351">
        <v>0</v>
      </c>
      <c r="F928" s="351">
        <v>0</v>
      </c>
      <c r="G928" s="347">
        <f t="shared" si="19"/>
        <v>1838990673</v>
      </c>
      <c r="H928" s="341" t="s">
        <v>1387</v>
      </c>
    </row>
    <row r="929" spans="1:8" hidden="1" outlineLevel="1">
      <c r="A929" s="244" t="s">
        <v>1836</v>
      </c>
      <c r="B929" s="350">
        <v>11360463</v>
      </c>
      <c r="C929" s="351">
        <v>0</v>
      </c>
      <c r="D929" s="351">
        <v>0</v>
      </c>
      <c r="E929" s="351">
        <v>0</v>
      </c>
      <c r="F929" s="351">
        <v>0</v>
      </c>
      <c r="G929" s="347">
        <f t="shared" si="19"/>
        <v>11360463</v>
      </c>
      <c r="H929" s="341" t="s">
        <v>1837</v>
      </c>
    </row>
    <row r="930" spans="1:8" hidden="1" outlineLevel="1">
      <c r="A930" s="244" t="s">
        <v>1436</v>
      </c>
      <c r="B930" s="350">
        <v>45207307</v>
      </c>
      <c r="C930" s="351">
        <v>0</v>
      </c>
      <c r="D930" s="351">
        <v>0</v>
      </c>
      <c r="E930" s="351">
        <v>0</v>
      </c>
      <c r="F930" s="351">
        <v>0</v>
      </c>
      <c r="G930" s="347">
        <f t="shared" si="19"/>
        <v>45207307</v>
      </c>
      <c r="H930" s="341" t="s">
        <v>1437</v>
      </c>
    </row>
    <row r="931" spans="1:8" hidden="1" outlineLevel="1">
      <c r="A931" s="244" t="s">
        <v>1372</v>
      </c>
      <c r="B931" s="350">
        <v>5255671</v>
      </c>
      <c r="C931" s="351">
        <v>0</v>
      </c>
      <c r="D931" s="351">
        <v>0</v>
      </c>
      <c r="E931" s="351">
        <v>0</v>
      </c>
      <c r="F931" s="351">
        <v>0</v>
      </c>
      <c r="G931" s="347">
        <f t="shared" si="19"/>
        <v>5255671</v>
      </c>
      <c r="H931" s="341" t="s">
        <v>1373</v>
      </c>
    </row>
    <row r="932" spans="1:8" ht="13.5" collapsed="1" thickBot="1">
      <c r="A932" s="238" t="s">
        <v>1604</v>
      </c>
      <c r="B932" s="356">
        <f>B6+B175+B409+B791</f>
        <v>333367388446.74799</v>
      </c>
      <c r="C932" s="357">
        <f t="shared" ref="C932:G932" si="20">C6+C175+C409+C791</f>
        <v>0</v>
      </c>
      <c r="D932" s="357">
        <f t="shared" si="20"/>
        <v>866582826</v>
      </c>
      <c r="E932" s="357">
        <f t="shared" si="20"/>
        <v>2669137307</v>
      </c>
      <c r="F932" s="357">
        <f t="shared" si="20"/>
        <v>12056782284</v>
      </c>
      <c r="G932" s="358">
        <f t="shared" si="20"/>
        <v>348959890863.74799</v>
      </c>
    </row>
    <row r="933" spans="1:8">
      <c r="A933" s="7"/>
      <c r="B933" s="308"/>
      <c r="C933" s="308"/>
      <c r="D933" s="308"/>
      <c r="E933" s="308"/>
      <c r="F933" s="308"/>
      <c r="G933" s="308"/>
      <c r="H933" s="308"/>
    </row>
    <row r="934" spans="1:8">
      <c r="A934" s="43" t="s">
        <v>1838</v>
      </c>
      <c r="B934" s="308"/>
      <c r="C934" s="308"/>
      <c r="D934" s="308"/>
      <c r="E934" s="308"/>
      <c r="F934" s="308"/>
      <c r="G934" s="308"/>
      <c r="H934" s="308"/>
    </row>
    <row r="935" spans="1:8" ht="13.5" thickBot="1">
      <c r="D935" s="29"/>
    </row>
    <row r="936" spans="1:8" ht="39" thickBot="1">
      <c r="A936" s="246"/>
      <c r="B936" s="342" t="s">
        <v>1650</v>
      </c>
      <c r="C936" s="343" t="s">
        <v>1651</v>
      </c>
      <c r="D936" s="343" t="s">
        <v>1652</v>
      </c>
      <c r="E936" s="343" t="s">
        <v>1653</v>
      </c>
      <c r="F936" s="343" t="s">
        <v>1654</v>
      </c>
      <c r="G936" s="344" t="s">
        <v>1604</v>
      </c>
    </row>
    <row r="937" spans="1:8" ht="13.9" customHeight="1">
      <c r="A937" s="247" t="str">
        <f>A6</f>
        <v>Regelzone 50Hertz (gesamt)</v>
      </c>
      <c r="B937" s="359">
        <f>+SUM(B938:B1105)</f>
        <v>239387425.56960002</v>
      </c>
      <c r="C937" s="360">
        <f t="shared" ref="C937:F937" si="21">+SUM(C938:C1105)</f>
        <v>0</v>
      </c>
      <c r="D937" s="360">
        <f t="shared" si="21"/>
        <v>0</v>
      </c>
      <c r="E937" s="360">
        <f t="shared" si="21"/>
        <v>411580.71599999996</v>
      </c>
      <c r="F937" s="360">
        <f t="shared" si="21"/>
        <v>679616.90460000001</v>
      </c>
      <c r="G937" s="361">
        <f>+SUM(G938:G1105)</f>
        <v>240478623.19019997</v>
      </c>
    </row>
    <row r="938" spans="1:8" ht="13.9" hidden="1" customHeight="1" outlineLevel="1">
      <c r="A938" s="243" t="s">
        <v>7</v>
      </c>
      <c r="B938" s="350">
        <f t="shared" ref="B938:B969" si="22">0.357/100*B7</f>
        <v>259945.5159</v>
      </c>
      <c r="C938" s="351">
        <f t="shared" ref="C938:C969" si="23">0/100*C7</f>
        <v>0</v>
      </c>
      <c r="D938" s="351">
        <f t="shared" ref="D938:D969" si="24">0.15*0.357/100*D7</f>
        <v>0</v>
      </c>
      <c r="E938" s="351">
        <f t="shared" ref="E938:E969" si="25">0.04/100*E7</f>
        <v>0</v>
      </c>
      <c r="F938" s="351">
        <f t="shared" ref="F938:F969" si="26">0.03/100*F7</f>
        <v>0</v>
      </c>
      <c r="G938" s="347">
        <f>+SUM(B938:F938)</f>
        <v>259945.5159</v>
      </c>
      <c r="H938" s="341" t="s">
        <v>8</v>
      </c>
    </row>
    <row r="939" spans="1:8" ht="13.9" hidden="1" customHeight="1" outlineLevel="1">
      <c r="A939" s="243" t="s">
        <v>9</v>
      </c>
      <c r="B939" s="350">
        <f t="shared" si="22"/>
        <v>270709.11588</v>
      </c>
      <c r="C939" s="351">
        <f t="shared" si="23"/>
        <v>0</v>
      </c>
      <c r="D939" s="351">
        <f t="shared" si="24"/>
        <v>0</v>
      </c>
      <c r="E939" s="351">
        <f t="shared" si="25"/>
        <v>0</v>
      </c>
      <c r="F939" s="351">
        <f t="shared" si="26"/>
        <v>0</v>
      </c>
      <c r="G939" s="347">
        <f t="shared" ref="G939:G1002" si="27">+SUM(B939:F939)</f>
        <v>270709.11588</v>
      </c>
      <c r="H939" s="341" t="s">
        <v>10</v>
      </c>
    </row>
    <row r="940" spans="1:8" ht="13.9" hidden="1" customHeight="1" outlineLevel="1">
      <c r="A940" s="243" t="s">
        <v>11</v>
      </c>
      <c r="B940" s="350">
        <f t="shared" si="22"/>
        <v>720612.03983999998</v>
      </c>
      <c r="C940" s="351">
        <f t="shared" si="23"/>
        <v>0</v>
      </c>
      <c r="D940" s="351">
        <f t="shared" si="24"/>
        <v>0</v>
      </c>
      <c r="E940" s="351">
        <f t="shared" si="25"/>
        <v>0</v>
      </c>
      <c r="F940" s="351">
        <f t="shared" si="26"/>
        <v>0</v>
      </c>
      <c r="G940" s="347">
        <f t="shared" si="27"/>
        <v>720612.03983999998</v>
      </c>
      <c r="H940" s="341" t="s">
        <v>12</v>
      </c>
    </row>
    <row r="941" spans="1:8" ht="13.9" hidden="1" customHeight="1" outlineLevel="1">
      <c r="A941" s="243" t="s">
        <v>13</v>
      </c>
      <c r="B941" s="350">
        <f t="shared" si="22"/>
        <v>207787.94798999999</v>
      </c>
      <c r="C941" s="351">
        <f t="shared" si="23"/>
        <v>0</v>
      </c>
      <c r="D941" s="351">
        <f t="shared" si="24"/>
        <v>0</v>
      </c>
      <c r="E941" s="351">
        <f t="shared" si="25"/>
        <v>0</v>
      </c>
      <c r="F941" s="351">
        <f t="shared" si="26"/>
        <v>0</v>
      </c>
      <c r="G941" s="347">
        <f t="shared" si="27"/>
        <v>207787.94798999999</v>
      </c>
      <c r="H941" s="341" t="s">
        <v>14</v>
      </c>
    </row>
    <row r="942" spans="1:8" ht="13.9" hidden="1" customHeight="1" outlineLevel="1">
      <c r="A942" s="243" t="s">
        <v>15</v>
      </c>
      <c r="B942" s="350">
        <f t="shared" si="22"/>
        <v>287794.12199999997</v>
      </c>
      <c r="C942" s="351">
        <f t="shared" si="23"/>
        <v>0</v>
      </c>
      <c r="D942" s="351">
        <f t="shared" si="24"/>
        <v>0</v>
      </c>
      <c r="E942" s="351">
        <f t="shared" si="25"/>
        <v>0</v>
      </c>
      <c r="F942" s="351">
        <f t="shared" si="26"/>
        <v>93.701099999999997</v>
      </c>
      <c r="G942" s="347">
        <f t="shared" si="27"/>
        <v>287887.82309999998</v>
      </c>
      <c r="H942" s="341" t="s">
        <v>16</v>
      </c>
    </row>
    <row r="943" spans="1:8" ht="13.9" hidden="1" customHeight="1" outlineLevel="1">
      <c r="A943" s="243" t="s">
        <v>17</v>
      </c>
      <c r="B943" s="350">
        <f t="shared" si="22"/>
        <v>1197078.2806499999</v>
      </c>
      <c r="C943" s="351">
        <f t="shared" si="23"/>
        <v>0</v>
      </c>
      <c r="D943" s="351">
        <f t="shared" si="24"/>
        <v>0</v>
      </c>
      <c r="E943" s="351">
        <f t="shared" si="25"/>
        <v>0</v>
      </c>
      <c r="F943" s="351">
        <f t="shared" si="26"/>
        <v>0</v>
      </c>
      <c r="G943" s="347">
        <f t="shared" si="27"/>
        <v>1197078.2806499999</v>
      </c>
      <c r="H943" s="341" t="s">
        <v>18</v>
      </c>
    </row>
    <row r="944" spans="1:8" ht="13.9" hidden="1" customHeight="1" outlineLevel="1">
      <c r="A944" s="243" t="s">
        <v>19</v>
      </c>
      <c r="B944" s="350">
        <f t="shared" si="22"/>
        <v>288689.37089999998</v>
      </c>
      <c r="C944" s="351">
        <f t="shared" si="23"/>
        <v>0</v>
      </c>
      <c r="D944" s="351">
        <f t="shared" si="24"/>
        <v>0</v>
      </c>
      <c r="E944" s="351">
        <f t="shared" si="25"/>
        <v>0</v>
      </c>
      <c r="F944" s="351">
        <f t="shared" si="26"/>
        <v>0</v>
      </c>
      <c r="G944" s="347">
        <f t="shared" si="27"/>
        <v>288689.37089999998</v>
      </c>
      <c r="H944" s="341" t="s">
        <v>20</v>
      </c>
    </row>
    <row r="945" spans="1:8" ht="13.9" hidden="1" customHeight="1" outlineLevel="1">
      <c r="A945" s="243" t="s">
        <v>21</v>
      </c>
      <c r="B945" s="350">
        <f t="shared" si="22"/>
        <v>362686.50662999996</v>
      </c>
      <c r="C945" s="351">
        <f t="shared" si="23"/>
        <v>0</v>
      </c>
      <c r="D945" s="351">
        <f t="shared" si="24"/>
        <v>0</v>
      </c>
      <c r="E945" s="351">
        <f t="shared" si="25"/>
        <v>0</v>
      </c>
      <c r="F945" s="351">
        <f t="shared" si="26"/>
        <v>0</v>
      </c>
      <c r="G945" s="347">
        <f t="shared" si="27"/>
        <v>362686.50662999996</v>
      </c>
      <c r="H945" s="341" t="s">
        <v>22</v>
      </c>
    </row>
    <row r="946" spans="1:8" ht="13.9" hidden="1" customHeight="1" outlineLevel="1">
      <c r="A946" s="243" t="s">
        <v>350</v>
      </c>
      <c r="B946" s="350">
        <f t="shared" si="22"/>
        <v>6359.4159300000001</v>
      </c>
      <c r="C946" s="351">
        <f t="shared" si="23"/>
        <v>0</v>
      </c>
      <c r="D946" s="351">
        <f t="shared" si="24"/>
        <v>0</v>
      </c>
      <c r="E946" s="351">
        <f t="shared" si="25"/>
        <v>0</v>
      </c>
      <c r="F946" s="351">
        <f t="shared" si="26"/>
        <v>0</v>
      </c>
      <c r="G946" s="347">
        <f t="shared" si="27"/>
        <v>6359.4159300000001</v>
      </c>
      <c r="H946" s="341" t="s">
        <v>1655</v>
      </c>
    </row>
    <row r="947" spans="1:8" ht="13.9" hidden="1" customHeight="1" outlineLevel="1">
      <c r="A947" s="243" t="s">
        <v>23</v>
      </c>
      <c r="B947" s="350">
        <f t="shared" si="22"/>
        <v>338515.53245999996</v>
      </c>
      <c r="C947" s="351">
        <f t="shared" si="23"/>
        <v>0</v>
      </c>
      <c r="D947" s="351">
        <f t="shared" si="24"/>
        <v>0</v>
      </c>
      <c r="E947" s="351">
        <f t="shared" si="25"/>
        <v>0</v>
      </c>
      <c r="F947" s="351">
        <f t="shared" si="26"/>
        <v>0</v>
      </c>
      <c r="G947" s="347">
        <f t="shared" si="27"/>
        <v>338515.53245999996</v>
      </c>
      <c r="H947" s="341" t="s">
        <v>24</v>
      </c>
    </row>
    <row r="948" spans="1:8" ht="13.9" hidden="1" customHeight="1" outlineLevel="1">
      <c r="A948" s="243" t="s">
        <v>25</v>
      </c>
      <c r="B948" s="350">
        <f t="shared" si="22"/>
        <v>192718.13903999998</v>
      </c>
      <c r="C948" s="351">
        <f t="shared" si="23"/>
        <v>0</v>
      </c>
      <c r="D948" s="351">
        <f t="shared" si="24"/>
        <v>0</v>
      </c>
      <c r="E948" s="351">
        <f t="shared" si="25"/>
        <v>0</v>
      </c>
      <c r="F948" s="351">
        <f t="shared" si="26"/>
        <v>0</v>
      </c>
      <c r="G948" s="347">
        <f t="shared" si="27"/>
        <v>192718.13903999998</v>
      </c>
      <c r="H948" s="341" t="s">
        <v>26</v>
      </c>
    </row>
    <row r="949" spans="1:8" ht="13.9" hidden="1" customHeight="1" outlineLevel="1">
      <c r="A949" s="243" t="s">
        <v>27</v>
      </c>
      <c r="B949" s="350">
        <f t="shared" si="22"/>
        <v>612180.84395999997</v>
      </c>
      <c r="C949" s="351">
        <f t="shared" si="23"/>
        <v>0</v>
      </c>
      <c r="D949" s="351">
        <f t="shared" si="24"/>
        <v>0</v>
      </c>
      <c r="E949" s="351">
        <f t="shared" si="25"/>
        <v>0</v>
      </c>
      <c r="F949" s="351">
        <f t="shared" si="26"/>
        <v>0</v>
      </c>
      <c r="G949" s="347">
        <f t="shared" si="27"/>
        <v>612180.84395999997</v>
      </c>
      <c r="H949" s="341" t="s">
        <v>28</v>
      </c>
    </row>
    <row r="950" spans="1:8" ht="13.9" hidden="1" customHeight="1" outlineLevel="1">
      <c r="A950" s="243" t="s">
        <v>29</v>
      </c>
      <c r="B950" s="350">
        <f t="shared" si="22"/>
        <v>138075.24779999998</v>
      </c>
      <c r="C950" s="351">
        <f t="shared" si="23"/>
        <v>0</v>
      </c>
      <c r="D950" s="351">
        <f t="shared" si="24"/>
        <v>0</v>
      </c>
      <c r="E950" s="351">
        <f t="shared" si="25"/>
        <v>0</v>
      </c>
      <c r="F950" s="351">
        <f t="shared" si="26"/>
        <v>0</v>
      </c>
      <c r="G950" s="347">
        <f t="shared" si="27"/>
        <v>138075.24779999998</v>
      </c>
      <c r="H950" s="341" t="s">
        <v>30</v>
      </c>
    </row>
    <row r="951" spans="1:8" ht="13.9" hidden="1" customHeight="1" outlineLevel="1">
      <c r="A951" s="243" t="s">
        <v>31</v>
      </c>
      <c r="B951" s="350">
        <f t="shared" si="22"/>
        <v>87718.005899999989</v>
      </c>
      <c r="C951" s="351">
        <f t="shared" si="23"/>
        <v>0</v>
      </c>
      <c r="D951" s="351">
        <f t="shared" si="24"/>
        <v>0</v>
      </c>
      <c r="E951" s="351">
        <f t="shared" si="25"/>
        <v>0</v>
      </c>
      <c r="F951" s="351">
        <f t="shared" si="26"/>
        <v>0</v>
      </c>
      <c r="G951" s="347">
        <f t="shared" si="27"/>
        <v>87718.005899999989</v>
      </c>
      <c r="H951" s="341" t="s">
        <v>32</v>
      </c>
    </row>
    <row r="952" spans="1:8" ht="13.9" hidden="1" customHeight="1" outlineLevel="1">
      <c r="A952" s="243" t="s">
        <v>33</v>
      </c>
      <c r="B952" s="350">
        <f t="shared" si="22"/>
        <v>622356.63630000001</v>
      </c>
      <c r="C952" s="351">
        <f t="shared" si="23"/>
        <v>0</v>
      </c>
      <c r="D952" s="351">
        <f t="shared" si="24"/>
        <v>0</v>
      </c>
      <c r="E952" s="351">
        <f t="shared" si="25"/>
        <v>0</v>
      </c>
      <c r="F952" s="351">
        <f t="shared" si="26"/>
        <v>0</v>
      </c>
      <c r="G952" s="347">
        <f t="shared" si="27"/>
        <v>622356.63630000001</v>
      </c>
      <c r="H952" s="341" t="s">
        <v>1656</v>
      </c>
    </row>
    <row r="953" spans="1:8" ht="13.9" hidden="1" customHeight="1" outlineLevel="1">
      <c r="A953" s="243" t="s">
        <v>35</v>
      </c>
      <c r="B953" s="350">
        <f t="shared" si="22"/>
        <v>30538499.744129997</v>
      </c>
      <c r="C953" s="351">
        <f t="shared" si="23"/>
        <v>0</v>
      </c>
      <c r="D953" s="351">
        <f t="shared" si="24"/>
        <v>0</v>
      </c>
      <c r="E953" s="351">
        <f t="shared" si="25"/>
        <v>0</v>
      </c>
      <c r="F953" s="351">
        <f t="shared" si="26"/>
        <v>240.31919999999997</v>
      </c>
      <c r="G953" s="347">
        <f t="shared" si="27"/>
        <v>30538740.063329998</v>
      </c>
      <c r="H953" s="341" t="s">
        <v>36</v>
      </c>
    </row>
    <row r="954" spans="1:8" ht="13.9" hidden="1" customHeight="1" outlineLevel="1">
      <c r="A954" s="243" t="s">
        <v>37</v>
      </c>
      <c r="B954" s="350">
        <f t="shared" si="22"/>
        <v>2434994.1839999999</v>
      </c>
      <c r="C954" s="351">
        <f t="shared" si="23"/>
        <v>0</v>
      </c>
      <c r="D954" s="351">
        <f t="shared" si="24"/>
        <v>0</v>
      </c>
      <c r="E954" s="351">
        <f t="shared" si="25"/>
        <v>381.62479999999999</v>
      </c>
      <c r="F954" s="351">
        <f t="shared" si="26"/>
        <v>2508.1826999999998</v>
      </c>
      <c r="G954" s="347">
        <f t="shared" si="27"/>
        <v>2437883.9914999995</v>
      </c>
      <c r="H954" s="341" t="s">
        <v>38</v>
      </c>
    </row>
    <row r="955" spans="1:8" ht="13.9" hidden="1" customHeight="1" outlineLevel="1">
      <c r="A955" s="243" t="s">
        <v>39</v>
      </c>
      <c r="B955" s="350">
        <f t="shared" si="22"/>
        <v>347871.75276</v>
      </c>
      <c r="C955" s="351">
        <f t="shared" si="23"/>
        <v>0</v>
      </c>
      <c r="D955" s="351">
        <f t="shared" si="24"/>
        <v>0</v>
      </c>
      <c r="E955" s="351">
        <f t="shared" si="25"/>
        <v>0</v>
      </c>
      <c r="F955" s="351">
        <f t="shared" si="26"/>
        <v>0</v>
      </c>
      <c r="G955" s="347">
        <f t="shared" si="27"/>
        <v>347871.75276</v>
      </c>
      <c r="H955" s="341" t="s">
        <v>40</v>
      </c>
    </row>
    <row r="956" spans="1:8" ht="13.9" hidden="1" customHeight="1" outlineLevel="1">
      <c r="A956" s="243" t="s">
        <v>41</v>
      </c>
      <c r="B956" s="350">
        <f t="shared" si="22"/>
        <v>126991.6473</v>
      </c>
      <c r="C956" s="351">
        <f t="shared" si="23"/>
        <v>0</v>
      </c>
      <c r="D956" s="351">
        <f t="shared" si="24"/>
        <v>0</v>
      </c>
      <c r="E956" s="351">
        <f t="shared" si="25"/>
        <v>0</v>
      </c>
      <c r="F956" s="351">
        <f t="shared" si="26"/>
        <v>0</v>
      </c>
      <c r="G956" s="347">
        <f t="shared" si="27"/>
        <v>126991.6473</v>
      </c>
      <c r="H956" s="341" t="s">
        <v>42</v>
      </c>
    </row>
    <row r="957" spans="1:8" ht="13.9" hidden="1" customHeight="1" outlineLevel="1">
      <c r="A957" s="243" t="s">
        <v>43</v>
      </c>
      <c r="B957" s="350">
        <f t="shared" si="22"/>
        <v>255015.35660999999</v>
      </c>
      <c r="C957" s="351">
        <f t="shared" si="23"/>
        <v>0</v>
      </c>
      <c r="D957" s="351">
        <f t="shared" si="24"/>
        <v>0</v>
      </c>
      <c r="E957" s="351">
        <f t="shared" si="25"/>
        <v>0</v>
      </c>
      <c r="F957" s="351">
        <f t="shared" si="26"/>
        <v>0</v>
      </c>
      <c r="G957" s="347">
        <f t="shared" si="27"/>
        <v>255015.35660999999</v>
      </c>
      <c r="H957" s="341" t="s">
        <v>44</v>
      </c>
    </row>
    <row r="958" spans="1:8" ht="13.9" hidden="1" customHeight="1" outlineLevel="1">
      <c r="A958" s="243" t="s">
        <v>45</v>
      </c>
      <c r="B958" s="350">
        <f t="shared" si="22"/>
        <v>213480.78422999999</v>
      </c>
      <c r="C958" s="351">
        <f t="shared" si="23"/>
        <v>0</v>
      </c>
      <c r="D958" s="351">
        <f t="shared" si="24"/>
        <v>0</v>
      </c>
      <c r="E958" s="351">
        <f t="shared" si="25"/>
        <v>0</v>
      </c>
      <c r="F958" s="351">
        <f t="shared" si="26"/>
        <v>0</v>
      </c>
      <c r="G958" s="347">
        <f t="shared" si="27"/>
        <v>213480.78422999999</v>
      </c>
      <c r="H958" s="341" t="s">
        <v>46</v>
      </c>
    </row>
    <row r="959" spans="1:8" ht="13.9" hidden="1" customHeight="1" outlineLevel="1">
      <c r="A959" s="243" t="s">
        <v>1657</v>
      </c>
      <c r="B959" s="350">
        <f t="shared" si="22"/>
        <v>58983.09375</v>
      </c>
      <c r="C959" s="351">
        <f t="shared" si="23"/>
        <v>0</v>
      </c>
      <c r="D959" s="351">
        <f t="shared" si="24"/>
        <v>0</v>
      </c>
      <c r="E959" s="351">
        <f t="shared" si="25"/>
        <v>0</v>
      </c>
      <c r="F959" s="351">
        <f t="shared" si="26"/>
        <v>0</v>
      </c>
      <c r="G959" s="347">
        <f t="shared" si="27"/>
        <v>58983.09375</v>
      </c>
      <c r="H959" s="341" t="s">
        <v>1658</v>
      </c>
    </row>
    <row r="960" spans="1:8" ht="13.9" hidden="1" customHeight="1" outlineLevel="1">
      <c r="A960" s="243" t="s">
        <v>47</v>
      </c>
      <c r="B960" s="350">
        <f t="shared" si="22"/>
        <v>289890.26892</v>
      </c>
      <c r="C960" s="351">
        <f t="shared" si="23"/>
        <v>0</v>
      </c>
      <c r="D960" s="351">
        <f t="shared" si="24"/>
        <v>0</v>
      </c>
      <c r="E960" s="351">
        <f t="shared" si="25"/>
        <v>0</v>
      </c>
      <c r="F960" s="351">
        <f t="shared" si="26"/>
        <v>0</v>
      </c>
      <c r="G960" s="347">
        <f t="shared" si="27"/>
        <v>289890.26892</v>
      </c>
      <c r="H960" s="341" t="s">
        <v>48</v>
      </c>
    </row>
    <row r="961" spans="1:8" ht="13.9" hidden="1" customHeight="1" outlineLevel="1">
      <c r="A961" s="243" t="s">
        <v>49</v>
      </c>
      <c r="B961" s="350">
        <f t="shared" si="22"/>
        <v>227748.42488999999</v>
      </c>
      <c r="C961" s="351">
        <f t="shared" si="23"/>
        <v>0</v>
      </c>
      <c r="D961" s="351">
        <f t="shared" si="24"/>
        <v>0</v>
      </c>
      <c r="E961" s="351">
        <f t="shared" si="25"/>
        <v>0</v>
      </c>
      <c r="F961" s="351">
        <f t="shared" si="26"/>
        <v>0</v>
      </c>
      <c r="G961" s="347">
        <f t="shared" si="27"/>
        <v>227748.42488999999</v>
      </c>
      <c r="H961" s="341" t="s">
        <v>50</v>
      </c>
    </row>
    <row r="962" spans="1:8" ht="13.9" hidden="1" customHeight="1" outlineLevel="1">
      <c r="A962" s="243" t="s">
        <v>51</v>
      </c>
      <c r="B962" s="350">
        <f t="shared" si="22"/>
        <v>114776.33180999999</v>
      </c>
      <c r="C962" s="351">
        <f t="shared" si="23"/>
        <v>0</v>
      </c>
      <c r="D962" s="351">
        <f t="shared" si="24"/>
        <v>0</v>
      </c>
      <c r="E962" s="351">
        <f t="shared" si="25"/>
        <v>0</v>
      </c>
      <c r="F962" s="351">
        <f t="shared" si="26"/>
        <v>0</v>
      </c>
      <c r="G962" s="347">
        <f t="shared" si="27"/>
        <v>114776.33180999999</v>
      </c>
      <c r="H962" s="341" t="s">
        <v>52</v>
      </c>
    </row>
    <row r="963" spans="1:8" ht="13.9" hidden="1" customHeight="1" outlineLevel="1">
      <c r="A963" s="243" t="s">
        <v>53</v>
      </c>
      <c r="B963" s="350">
        <f t="shared" si="22"/>
        <v>328128.81737999996</v>
      </c>
      <c r="C963" s="351">
        <f t="shared" si="23"/>
        <v>0</v>
      </c>
      <c r="D963" s="351">
        <f t="shared" si="24"/>
        <v>0</v>
      </c>
      <c r="E963" s="351">
        <f t="shared" si="25"/>
        <v>0</v>
      </c>
      <c r="F963" s="351">
        <f t="shared" si="26"/>
        <v>0</v>
      </c>
      <c r="G963" s="347">
        <f t="shared" si="27"/>
        <v>328128.81737999996</v>
      </c>
      <c r="H963" s="341" t="s">
        <v>54</v>
      </c>
    </row>
    <row r="964" spans="1:8" ht="13.9" hidden="1" customHeight="1" outlineLevel="1">
      <c r="A964" s="243" t="s">
        <v>1659</v>
      </c>
      <c r="B964" s="350">
        <f t="shared" si="22"/>
        <v>377714.67866999999</v>
      </c>
      <c r="C964" s="351">
        <f t="shared" si="23"/>
        <v>0</v>
      </c>
      <c r="D964" s="351">
        <f t="shared" si="24"/>
        <v>0</v>
      </c>
      <c r="E964" s="351">
        <f t="shared" si="25"/>
        <v>0</v>
      </c>
      <c r="F964" s="351">
        <f t="shared" si="26"/>
        <v>0</v>
      </c>
      <c r="G964" s="347">
        <f t="shared" si="27"/>
        <v>377714.67866999999</v>
      </c>
      <c r="H964" s="341" t="s">
        <v>1660</v>
      </c>
    </row>
    <row r="965" spans="1:8" ht="13.9" hidden="1" customHeight="1" outlineLevel="1">
      <c r="A965" s="243" t="s">
        <v>55</v>
      </c>
      <c r="B965" s="350">
        <f t="shared" si="22"/>
        <v>278749.85187000001</v>
      </c>
      <c r="C965" s="351">
        <f t="shared" si="23"/>
        <v>0</v>
      </c>
      <c r="D965" s="351">
        <f t="shared" si="24"/>
        <v>0</v>
      </c>
      <c r="E965" s="351">
        <f t="shared" si="25"/>
        <v>0</v>
      </c>
      <c r="F965" s="351">
        <f t="shared" si="26"/>
        <v>0</v>
      </c>
      <c r="G965" s="347">
        <f t="shared" si="27"/>
        <v>278749.85187000001</v>
      </c>
      <c r="H965" s="341" t="s">
        <v>56</v>
      </c>
    </row>
    <row r="966" spans="1:8" ht="13.9" hidden="1" customHeight="1" outlineLevel="1">
      <c r="A966" s="243" t="s">
        <v>57</v>
      </c>
      <c r="B966" s="350">
        <f t="shared" si="22"/>
        <v>572774.86622999993</v>
      </c>
      <c r="C966" s="351">
        <f t="shared" si="23"/>
        <v>0</v>
      </c>
      <c r="D966" s="351">
        <f t="shared" si="24"/>
        <v>0</v>
      </c>
      <c r="E966" s="351">
        <f t="shared" si="25"/>
        <v>12.593200000000001</v>
      </c>
      <c r="F966" s="351">
        <f t="shared" si="26"/>
        <v>0</v>
      </c>
      <c r="G966" s="347">
        <f t="shared" si="27"/>
        <v>572787.45942999993</v>
      </c>
      <c r="H966" s="341" t="s">
        <v>58</v>
      </c>
    </row>
    <row r="967" spans="1:8" ht="13.9" hidden="1" customHeight="1" outlineLevel="1">
      <c r="A967" s="243" t="s">
        <v>59</v>
      </c>
      <c r="B967" s="350">
        <f t="shared" si="22"/>
        <v>20872.22277</v>
      </c>
      <c r="C967" s="351">
        <f t="shared" si="23"/>
        <v>0</v>
      </c>
      <c r="D967" s="351">
        <f t="shared" si="24"/>
        <v>0</v>
      </c>
      <c r="E967" s="351">
        <f t="shared" si="25"/>
        <v>0</v>
      </c>
      <c r="F967" s="351">
        <f t="shared" si="26"/>
        <v>0</v>
      </c>
      <c r="G967" s="347">
        <f t="shared" si="27"/>
        <v>20872.22277</v>
      </c>
      <c r="H967" s="341" t="s">
        <v>60</v>
      </c>
    </row>
    <row r="968" spans="1:8" ht="13.9" hidden="1" customHeight="1" outlineLevel="1">
      <c r="A968" s="243" t="s">
        <v>61</v>
      </c>
      <c r="B968" s="350">
        <f t="shared" si="22"/>
        <v>136676.65745999999</v>
      </c>
      <c r="C968" s="351">
        <f t="shared" si="23"/>
        <v>0</v>
      </c>
      <c r="D968" s="351">
        <f t="shared" si="24"/>
        <v>0</v>
      </c>
      <c r="E968" s="351">
        <f t="shared" si="25"/>
        <v>0</v>
      </c>
      <c r="F968" s="351">
        <f t="shared" si="26"/>
        <v>0</v>
      </c>
      <c r="G968" s="347">
        <f t="shared" si="27"/>
        <v>136676.65745999999</v>
      </c>
      <c r="H968" s="341" t="s">
        <v>62</v>
      </c>
    </row>
    <row r="969" spans="1:8" ht="13.9" hidden="1" customHeight="1" outlineLevel="1">
      <c r="A969" s="243" t="s">
        <v>63</v>
      </c>
      <c r="B969" s="350">
        <f t="shared" si="22"/>
        <v>100400.30952</v>
      </c>
      <c r="C969" s="351">
        <f t="shared" si="23"/>
        <v>0</v>
      </c>
      <c r="D969" s="351">
        <f t="shared" si="24"/>
        <v>0</v>
      </c>
      <c r="E969" s="351">
        <f t="shared" si="25"/>
        <v>0</v>
      </c>
      <c r="F969" s="351">
        <f t="shared" si="26"/>
        <v>0</v>
      </c>
      <c r="G969" s="347">
        <f t="shared" si="27"/>
        <v>100400.30952</v>
      </c>
      <c r="H969" s="341" t="s">
        <v>64</v>
      </c>
    </row>
    <row r="970" spans="1:8" ht="13.9" hidden="1" customHeight="1" outlineLevel="1">
      <c r="A970" s="243" t="s">
        <v>65</v>
      </c>
      <c r="B970" s="350">
        <f t="shared" ref="B970:B1001" si="28">0.357/100*B39</f>
        <v>355951.09472999995</v>
      </c>
      <c r="C970" s="351">
        <f t="shared" ref="C970:C1001" si="29">0/100*C39</f>
        <v>0</v>
      </c>
      <c r="D970" s="351">
        <f t="shared" ref="D970:D1001" si="30">0.15*0.357/100*D39</f>
        <v>0</v>
      </c>
      <c r="E970" s="351">
        <f t="shared" ref="E970:E1001" si="31">0.04/100*E39</f>
        <v>0</v>
      </c>
      <c r="F970" s="351">
        <f t="shared" ref="F970:F1001" si="32">0.03/100*F39</f>
        <v>0</v>
      </c>
      <c r="G970" s="347">
        <f t="shared" si="27"/>
        <v>355951.09472999995</v>
      </c>
      <c r="H970" s="341" t="s">
        <v>1661</v>
      </c>
    </row>
    <row r="971" spans="1:8" ht="13.9" hidden="1" customHeight="1" outlineLevel="1">
      <c r="A971" s="243" t="s">
        <v>67</v>
      </c>
      <c r="B971" s="350">
        <f t="shared" si="28"/>
        <v>277531.93922999996</v>
      </c>
      <c r="C971" s="351">
        <f t="shared" si="29"/>
        <v>0</v>
      </c>
      <c r="D971" s="351">
        <f t="shared" si="30"/>
        <v>0</v>
      </c>
      <c r="E971" s="351">
        <f t="shared" si="31"/>
        <v>0</v>
      </c>
      <c r="F971" s="351">
        <f t="shared" si="32"/>
        <v>0</v>
      </c>
      <c r="G971" s="347">
        <f t="shared" si="27"/>
        <v>277531.93922999996</v>
      </c>
      <c r="H971" s="341" t="s">
        <v>68</v>
      </c>
    </row>
    <row r="972" spans="1:8" ht="13.9" hidden="1" customHeight="1" outlineLevel="1">
      <c r="A972" s="243" t="s">
        <v>69</v>
      </c>
      <c r="B972" s="350">
        <f t="shared" si="28"/>
        <v>930710.32760999992</v>
      </c>
      <c r="C972" s="351">
        <f t="shared" si="29"/>
        <v>0</v>
      </c>
      <c r="D972" s="351">
        <f t="shared" si="30"/>
        <v>0</v>
      </c>
      <c r="E972" s="351">
        <f t="shared" si="31"/>
        <v>1020.6384</v>
      </c>
      <c r="F972" s="351">
        <f t="shared" si="32"/>
        <v>0</v>
      </c>
      <c r="G972" s="347">
        <f t="shared" si="27"/>
        <v>931730.96600999997</v>
      </c>
      <c r="H972" s="341" t="s">
        <v>70</v>
      </c>
    </row>
    <row r="973" spans="1:8" ht="13.9" hidden="1" customHeight="1" outlineLevel="1">
      <c r="A973" s="243" t="s">
        <v>71</v>
      </c>
      <c r="B973" s="350">
        <f t="shared" si="28"/>
        <v>287218.63085999998</v>
      </c>
      <c r="C973" s="351">
        <f t="shared" si="29"/>
        <v>0</v>
      </c>
      <c r="D973" s="351">
        <f t="shared" si="30"/>
        <v>0</v>
      </c>
      <c r="E973" s="351">
        <f t="shared" si="31"/>
        <v>0</v>
      </c>
      <c r="F973" s="351">
        <f t="shared" si="32"/>
        <v>0</v>
      </c>
      <c r="G973" s="347">
        <f t="shared" si="27"/>
        <v>287218.63085999998</v>
      </c>
      <c r="H973" s="341" t="s">
        <v>72</v>
      </c>
    </row>
    <row r="974" spans="1:8" ht="13.9" hidden="1" customHeight="1" outlineLevel="1">
      <c r="A974" s="243" t="s">
        <v>73</v>
      </c>
      <c r="B974" s="350">
        <f t="shared" si="28"/>
        <v>203794.08903</v>
      </c>
      <c r="C974" s="351">
        <f t="shared" si="29"/>
        <v>0</v>
      </c>
      <c r="D974" s="351">
        <f t="shared" si="30"/>
        <v>0</v>
      </c>
      <c r="E974" s="351">
        <f t="shared" si="31"/>
        <v>0</v>
      </c>
      <c r="F974" s="351">
        <f t="shared" si="32"/>
        <v>0</v>
      </c>
      <c r="G974" s="347">
        <f t="shared" si="27"/>
        <v>203794.08903</v>
      </c>
      <c r="H974" s="341" t="s">
        <v>74</v>
      </c>
    </row>
    <row r="975" spans="1:8" ht="13.9" hidden="1" customHeight="1" outlineLevel="1">
      <c r="A975" s="243" t="s">
        <v>75</v>
      </c>
      <c r="B975" s="350">
        <f t="shared" si="28"/>
        <v>666887.15981999994</v>
      </c>
      <c r="C975" s="351">
        <f t="shared" si="29"/>
        <v>0</v>
      </c>
      <c r="D975" s="351">
        <f t="shared" si="30"/>
        <v>0</v>
      </c>
      <c r="E975" s="351">
        <f t="shared" si="31"/>
        <v>0</v>
      </c>
      <c r="F975" s="351">
        <f t="shared" si="32"/>
        <v>0</v>
      </c>
      <c r="G975" s="347">
        <f t="shared" si="27"/>
        <v>666887.15981999994</v>
      </c>
      <c r="H975" s="341" t="s">
        <v>76</v>
      </c>
    </row>
    <row r="976" spans="1:8" ht="13.9" hidden="1" customHeight="1" outlineLevel="1">
      <c r="A976" s="243" t="s">
        <v>77</v>
      </c>
      <c r="B976" s="350">
        <f t="shared" si="28"/>
        <v>145504.03581</v>
      </c>
      <c r="C976" s="351">
        <f t="shared" si="29"/>
        <v>0</v>
      </c>
      <c r="D976" s="351">
        <f t="shared" si="30"/>
        <v>0</v>
      </c>
      <c r="E976" s="351">
        <f t="shared" si="31"/>
        <v>0</v>
      </c>
      <c r="F976" s="351">
        <f t="shared" si="32"/>
        <v>0</v>
      </c>
      <c r="G976" s="347">
        <f t="shared" si="27"/>
        <v>145504.03581</v>
      </c>
      <c r="H976" s="341" t="s">
        <v>78</v>
      </c>
    </row>
    <row r="977" spans="1:8" ht="13.9" hidden="1" customHeight="1" outlineLevel="1">
      <c r="A977" s="243" t="s">
        <v>79</v>
      </c>
      <c r="B977" s="350">
        <f t="shared" si="28"/>
        <v>336410.46054</v>
      </c>
      <c r="C977" s="351">
        <f t="shared" si="29"/>
        <v>0</v>
      </c>
      <c r="D977" s="351">
        <f t="shared" si="30"/>
        <v>0</v>
      </c>
      <c r="E977" s="351">
        <f t="shared" si="31"/>
        <v>0</v>
      </c>
      <c r="F977" s="351">
        <f t="shared" si="32"/>
        <v>0</v>
      </c>
      <c r="G977" s="347">
        <f t="shared" si="27"/>
        <v>336410.46054</v>
      </c>
      <c r="H977" s="341" t="s">
        <v>80</v>
      </c>
    </row>
    <row r="978" spans="1:8" ht="13.9" hidden="1" customHeight="1" outlineLevel="1">
      <c r="A978" s="243" t="s">
        <v>81</v>
      </c>
      <c r="B978" s="350">
        <f t="shared" si="28"/>
        <v>403670.06735999999</v>
      </c>
      <c r="C978" s="351">
        <f t="shared" si="29"/>
        <v>0</v>
      </c>
      <c r="D978" s="351">
        <f t="shared" si="30"/>
        <v>0</v>
      </c>
      <c r="E978" s="351">
        <f t="shared" si="31"/>
        <v>0</v>
      </c>
      <c r="F978" s="351">
        <f t="shared" si="32"/>
        <v>0</v>
      </c>
      <c r="G978" s="347">
        <f t="shared" si="27"/>
        <v>403670.06735999999</v>
      </c>
      <c r="H978" s="341" t="s">
        <v>82</v>
      </c>
    </row>
    <row r="979" spans="1:8" ht="13.9" hidden="1" customHeight="1" outlineLevel="1">
      <c r="A979" s="243" t="s">
        <v>83</v>
      </c>
      <c r="B979" s="350">
        <f t="shared" si="28"/>
        <v>129365.23676999999</v>
      </c>
      <c r="C979" s="351">
        <f t="shared" si="29"/>
        <v>0</v>
      </c>
      <c r="D979" s="351">
        <f t="shared" si="30"/>
        <v>0</v>
      </c>
      <c r="E979" s="351">
        <f t="shared" si="31"/>
        <v>0</v>
      </c>
      <c r="F979" s="351">
        <f t="shared" si="32"/>
        <v>0</v>
      </c>
      <c r="G979" s="347">
        <f t="shared" si="27"/>
        <v>129365.23676999999</v>
      </c>
      <c r="H979" s="341" t="s">
        <v>84</v>
      </c>
    </row>
    <row r="980" spans="1:8" ht="13.9" hidden="1" customHeight="1" outlineLevel="1">
      <c r="A980" s="243" t="s">
        <v>85</v>
      </c>
      <c r="B980" s="350">
        <f t="shared" si="28"/>
        <v>188365.27017</v>
      </c>
      <c r="C980" s="351">
        <f t="shared" si="29"/>
        <v>0</v>
      </c>
      <c r="D980" s="351">
        <f t="shared" si="30"/>
        <v>0</v>
      </c>
      <c r="E980" s="351">
        <f t="shared" si="31"/>
        <v>0</v>
      </c>
      <c r="F980" s="351">
        <f t="shared" si="32"/>
        <v>0</v>
      </c>
      <c r="G980" s="347">
        <f t="shared" si="27"/>
        <v>188365.27017</v>
      </c>
      <c r="H980" s="341" t="s">
        <v>86</v>
      </c>
    </row>
    <row r="981" spans="1:8" ht="13.9" hidden="1" customHeight="1" outlineLevel="1">
      <c r="A981" s="243" t="s">
        <v>87</v>
      </c>
      <c r="B981" s="350">
        <f t="shared" si="28"/>
        <v>3458871.1943099997</v>
      </c>
      <c r="C981" s="351">
        <f t="shared" si="29"/>
        <v>0</v>
      </c>
      <c r="D981" s="351">
        <f t="shared" si="30"/>
        <v>0</v>
      </c>
      <c r="E981" s="351">
        <f t="shared" si="31"/>
        <v>0</v>
      </c>
      <c r="F981" s="351">
        <f t="shared" si="32"/>
        <v>0</v>
      </c>
      <c r="G981" s="347">
        <f t="shared" si="27"/>
        <v>3458871.1943099997</v>
      </c>
      <c r="H981" s="341" t="s">
        <v>88</v>
      </c>
    </row>
    <row r="982" spans="1:8" ht="13.9" hidden="1" customHeight="1" outlineLevel="1">
      <c r="A982" s="243" t="s">
        <v>89</v>
      </c>
      <c r="B982" s="350">
        <f t="shared" si="28"/>
        <v>1826008.4614799998</v>
      </c>
      <c r="C982" s="351">
        <f t="shared" si="29"/>
        <v>0</v>
      </c>
      <c r="D982" s="351">
        <f t="shared" si="30"/>
        <v>0</v>
      </c>
      <c r="E982" s="351">
        <f t="shared" si="31"/>
        <v>0</v>
      </c>
      <c r="F982" s="351">
        <f t="shared" si="32"/>
        <v>2967.9983999999999</v>
      </c>
      <c r="G982" s="347">
        <f t="shared" si="27"/>
        <v>1828976.4598799997</v>
      </c>
      <c r="H982" s="341" t="s">
        <v>90</v>
      </c>
    </row>
    <row r="983" spans="1:8" ht="13.9" hidden="1" customHeight="1" outlineLevel="1">
      <c r="A983" s="243" t="s">
        <v>91</v>
      </c>
      <c r="B983" s="350">
        <f t="shared" si="28"/>
        <v>221114.43669</v>
      </c>
      <c r="C983" s="351">
        <f t="shared" si="29"/>
        <v>0</v>
      </c>
      <c r="D983" s="351">
        <f t="shared" si="30"/>
        <v>0</v>
      </c>
      <c r="E983" s="351">
        <f t="shared" si="31"/>
        <v>0</v>
      </c>
      <c r="F983" s="351">
        <f t="shared" si="32"/>
        <v>0</v>
      </c>
      <c r="G983" s="347">
        <f t="shared" si="27"/>
        <v>221114.43669</v>
      </c>
      <c r="H983" s="341" t="s">
        <v>92</v>
      </c>
    </row>
    <row r="984" spans="1:8" ht="13.9" hidden="1" customHeight="1" outlineLevel="1">
      <c r="A984" s="243" t="s">
        <v>93</v>
      </c>
      <c r="B984" s="350">
        <f t="shared" si="28"/>
        <v>22943.454659999999</v>
      </c>
      <c r="C984" s="351">
        <f t="shared" si="29"/>
        <v>0</v>
      </c>
      <c r="D984" s="351">
        <f t="shared" si="30"/>
        <v>0</v>
      </c>
      <c r="E984" s="351">
        <f t="shared" si="31"/>
        <v>0</v>
      </c>
      <c r="F984" s="351">
        <f t="shared" si="32"/>
        <v>0</v>
      </c>
      <c r="G984" s="347">
        <f t="shared" si="27"/>
        <v>22943.454659999999</v>
      </c>
      <c r="H984" s="341" t="s">
        <v>94</v>
      </c>
    </row>
    <row r="985" spans="1:8" ht="13.9" hidden="1" customHeight="1" outlineLevel="1">
      <c r="A985" s="243" t="s">
        <v>95</v>
      </c>
      <c r="B985" s="350">
        <f t="shared" si="28"/>
        <v>120446.17010999999</v>
      </c>
      <c r="C985" s="351">
        <f t="shared" si="29"/>
        <v>0</v>
      </c>
      <c r="D985" s="351">
        <f t="shared" si="30"/>
        <v>0</v>
      </c>
      <c r="E985" s="351">
        <f t="shared" si="31"/>
        <v>0</v>
      </c>
      <c r="F985" s="351">
        <f t="shared" si="32"/>
        <v>0</v>
      </c>
      <c r="G985" s="347">
        <f t="shared" si="27"/>
        <v>120446.17010999999</v>
      </c>
      <c r="H985" s="341" t="s">
        <v>96</v>
      </c>
    </row>
    <row r="986" spans="1:8" ht="13.9" hidden="1" customHeight="1" outlineLevel="1">
      <c r="A986" s="243" t="s">
        <v>97</v>
      </c>
      <c r="B986" s="350">
        <f t="shared" si="28"/>
        <v>767078.03885999997</v>
      </c>
      <c r="C986" s="351">
        <f t="shared" si="29"/>
        <v>0</v>
      </c>
      <c r="D986" s="351">
        <f t="shared" si="30"/>
        <v>0</v>
      </c>
      <c r="E986" s="351">
        <f t="shared" si="31"/>
        <v>1385.3948</v>
      </c>
      <c r="F986" s="351">
        <f t="shared" si="32"/>
        <v>0</v>
      </c>
      <c r="G986" s="347">
        <f t="shared" si="27"/>
        <v>768463.43365999998</v>
      </c>
      <c r="H986" s="341" t="s">
        <v>98</v>
      </c>
    </row>
    <row r="987" spans="1:8" ht="13.9" hidden="1" customHeight="1" outlineLevel="1">
      <c r="A987" s="243" t="s">
        <v>99</v>
      </c>
      <c r="B987" s="350">
        <f t="shared" si="28"/>
        <v>357440.40947999997</v>
      </c>
      <c r="C987" s="351">
        <f t="shared" si="29"/>
        <v>0</v>
      </c>
      <c r="D987" s="351">
        <f t="shared" si="30"/>
        <v>0</v>
      </c>
      <c r="E987" s="351">
        <f t="shared" si="31"/>
        <v>0</v>
      </c>
      <c r="F987" s="351">
        <f t="shared" si="32"/>
        <v>0</v>
      </c>
      <c r="G987" s="347">
        <f t="shared" si="27"/>
        <v>357440.40947999997</v>
      </c>
      <c r="H987" s="341" t="s">
        <v>100</v>
      </c>
    </row>
    <row r="988" spans="1:8" ht="13.9" hidden="1" customHeight="1" outlineLevel="1">
      <c r="A988" s="243" t="s">
        <v>101</v>
      </c>
      <c r="B988" s="350">
        <f t="shared" si="28"/>
        <v>162333.06935999999</v>
      </c>
      <c r="C988" s="351">
        <f t="shared" si="29"/>
        <v>0</v>
      </c>
      <c r="D988" s="351">
        <f t="shared" si="30"/>
        <v>0</v>
      </c>
      <c r="E988" s="351">
        <f t="shared" si="31"/>
        <v>0</v>
      </c>
      <c r="F988" s="351">
        <f t="shared" si="32"/>
        <v>0</v>
      </c>
      <c r="G988" s="347">
        <f t="shared" si="27"/>
        <v>162333.06935999999</v>
      </c>
      <c r="H988" s="341" t="s">
        <v>102</v>
      </c>
    </row>
    <row r="989" spans="1:8" ht="13.9" hidden="1" customHeight="1" outlineLevel="1">
      <c r="A989" s="243" t="s">
        <v>103</v>
      </c>
      <c r="B989" s="350">
        <f t="shared" si="28"/>
        <v>935700.17372999992</v>
      </c>
      <c r="C989" s="351">
        <f t="shared" si="29"/>
        <v>0</v>
      </c>
      <c r="D989" s="351">
        <f t="shared" si="30"/>
        <v>0</v>
      </c>
      <c r="E989" s="351">
        <f t="shared" si="31"/>
        <v>0</v>
      </c>
      <c r="F989" s="351">
        <f t="shared" si="32"/>
        <v>0</v>
      </c>
      <c r="G989" s="347">
        <f t="shared" si="27"/>
        <v>935700.17372999992</v>
      </c>
      <c r="H989" s="341" t="s">
        <v>104</v>
      </c>
    </row>
    <row r="990" spans="1:8" ht="13.9" hidden="1" customHeight="1" outlineLevel="1">
      <c r="A990" s="243" t="s">
        <v>105</v>
      </c>
      <c r="B990" s="350">
        <f t="shared" si="28"/>
        <v>129887.74910999999</v>
      </c>
      <c r="C990" s="351">
        <f t="shared" si="29"/>
        <v>0</v>
      </c>
      <c r="D990" s="351">
        <f t="shared" si="30"/>
        <v>0</v>
      </c>
      <c r="E990" s="351">
        <f t="shared" si="31"/>
        <v>0</v>
      </c>
      <c r="F990" s="351">
        <f t="shared" si="32"/>
        <v>0</v>
      </c>
      <c r="G990" s="347">
        <f t="shared" si="27"/>
        <v>129887.74910999999</v>
      </c>
      <c r="H990" s="341" t="s">
        <v>106</v>
      </c>
    </row>
    <row r="991" spans="1:8" ht="13.9" hidden="1" customHeight="1" outlineLevel="1">
      <c r="A991" s="243" t="s">
        <v>107</v>
      </c>
      <c r="B991" s="350">
        <f t="shared" si="28"/>
        <v>199360.94514</v>
      </c>
      <c r="C991" s="351">
        <f t="shared" si="29"/>
        <v>0</v>
      </c>
      <c r="D991" s="351">
        <f t="shared" si="30"/>
        <v>0</v>
      </c>
      <c r="E991" s="351">
        <f t="shared" si="31"/>
        <v>0</v>
      </c>
      <c r="F991" s="351">
        <f t="shared" si="32"/>
        <v>0</v>
      </c>
      <c r="G991" s="347">
        <f t="shared" si="27"/>
        <v>199360.94514</v>
      </c>
      <c r="H991" s="341" t="s">
        <v>108</v>
      </c>
    </row>
    <row r="992" spans="1:8" ht="13.9" hidden="1" customHeight="1" outlineLevel="1">
      <c r="A992" s="243" t="s">
        <v>109</v>
      </c>
      <c r="B992" s="350">
        <f t="shared" si="28"/>
        <v>463072.34693999996</v>
      </c>
      <c r="C992" s="351">
        <f t="shared" si="29"/>
        <v>0</v>
      </c>
      <c r="D992" s="351">
        <f t="shared" si="30"/>
        <v>0</v>
      </c>
      <c r="E992" s="351">
        <f t="shared" si="31"/>
        <v>0</v>
      </c>
      <c r="F992" s="351">
        <f t="shared" si="32"/>
        <v>0</v>
      </c>
      <c r="G992" s="347">
        <f t="shared" si="27"/>
        <v>463072.34693999996</v>
      </c>
      <c r="H992" s="341" t="s">
        <v>110</v>
      </c>
    </row>
    <row r="993" spans="1:8" ht="13.9" hidden="1" customHeight="1" outlineLevel="1">
      <c r="A993" s="243" t="s">
        <v>111</v>
      </c>
      <c r="B993" s="350">
        <f t="shared" si="28"/>
        <v>2598766.4310300001</v>
      </c>
      <c r="C993" s="351">
        <f t="shared" si="29"/>
        <v>0</v>
      </c>
      <c r="D993" s="351">
        <f t="shared" si="30"/>
        <v>0</v>
      </c>
      <c r="E993" s="351">
        <f t="shared" si="31"/>
        <v>0</v>
      </c>
      <c r="F993" s="351">
        <f t="shared" si="32"/>
        <v>6527.1368999999995</v>
      </c>
      <c r="G993" s="347">
        <f t="shared" si="27"/>
        <v>2605293.5679299999</v>
      </c>
      <c r="H993" s="341" t="s">
        <v>112</v>
      </c>
    </row>
    <row r="994" spans="1:8" ht="13.9" hidden="1" customHeight="1" outlineLevel="1">
      <c r="A994" s="243" t="s">
        <v>113</v>
      </c>
      <c r="B994" s="350">
        <f t="shared" si="28"/>
        <v>226399.74672</v>
      </c>
      <c r="C994" s="351">
        <f t="shared" si="29"/>
        <v>0</v>
      </c>
      <c r="D994" s="351">
        <f t="shared" si="30"/>
        <v>0</v>
      </c>
      <c r="E994" s="351">
        <f t="shared" si="31"/>
        <v>0</v>
      </c>
      <c r="F994" s="351">
        <f t="shared" si="32"/>
        <v>0</v>
      </c>
      <c r="G994" s="347">
        <f t="shared" si="27"/>
        <v>226399.74672</v>
      </c>
      <c r="H994" s="341" t="s">
        <v>114</v>
      </c>
    </row>
    <row r="995" spans="1:8" ht="13.9" hidden="1" customHeight="1" outlineLevel="1">
      <c r="A995" s="243" t="s">
        <v>115</v>
      </c>
      <c r="B995" s="350">
        <f t="shared" si="28"/>
        <v>69296.063339999993</v>
      </c>
      <c r="C995" s="351">
        <f t="shared" si="29"/>
        <v>0</v>
      </c>
      <c r="D995" s="351">
        <f t="shared" si="30"/>
        <v>0</v>
      </c>
      <c r="E995" s="351">
        <f t="shared" si="31"/>
        <v>0</v>
      </c>
      <c r="F995" s="351">
        <f t="shared" si="32"/>
        <v>0</v>
      </c>
      <c r="G995" s="347">
        <f t="shared" si="27"/>
        <v>69296.063339999993</v>
      </c>
      <c r="H995" s="341" t="s">
        <v>116</v>
      </c>
    </row>
    <row r="996" spans="1:8" ht="13.9" hidden="1" customHeight="1" outlineLevel="1">
      <c r="A996" s="243" t="s">
        <v>117</v>
      </c>
      <c r="B996" s="350">
        <f t="shared" si="28"/>
        <v>98208.111749999996</v>
      </c>
      <c r="C996" s="351">
        <f t="shared" si="29"/>
        <v>0</v>
      </c>
      <c r="D996" s="351">
        <f t="shared" si="30"/>
        <v>0</v>
      </c>
      <c r="E996" s="351">
        <f t="shared" si="31"/>
        <v>0</v>
      </c>
      <c r="F996" s="351">
        <f t="shared" si="32"/>
        <v>0</v>
      </c>
      <c r="G996" s="347">
        <f t="shared" si="27"/>
        <v>98208.111749999996</v>
      </c>
      <c r="H996" s="341" t="s">
        <v>118</v>
      </c>
    </row>
    <row r="997" spans="1:8" ht="13.9" hidden="1" customHeight="1" outlineLevel="1">
      <c r="A997" s="243" t="s">
        <v>119</v>
      </c>
      <c r="B997" s="350">
        <f t="shared" si="28"/>
        <v>299736.63951000001</v>
      </c>
      <c r="C997" s="351">
        <f t="shared" si="29"/>
        <v>0</v>
      </c>
      <c r="D997" s="351">
        <f t="shared" si="30"/>
        <v>0</v>
      </c>
      <c r="E997" s="351">
        <f t="shared" si="31"/>
        <v>0</v>
      </c>
      <c r="F997" s="351">
        <f t="shared" si="32"/>
        <v>0</v>
      </c>
      <c r="G997" s="347">
        <f t="shared" si="27"/>
        <v>299736.63951000001</v>
      </c>
      <c r="H997" s="341" t="s">
        <v>120</v>
      </c>
    </row>
    <row r="998" spans="1:8" ht="13.9" hidden="1" customHeight="1" outlineLevel="1">
      <c r="A998" s="243" t="s">
        <v>121</v>
      </c>
      <c r="B998" s="350">
        <f t="shared" si="28"/>
        <v>140649.85326</v>
      </c>
      <c r="C998" s="351">
        <f t="shared" si="29"/>
        <v>0</v>
      </c>
      <c r="D998" s="351">
        <f t="shared" si="30"/>
        <v>0</v>
      </c>
      <c r="E998" s="351">
        <f t="shared" si="31"/>
        <v>0</v>
      </c>
      <c r="F998" s="351">
        <f t="shared" si="32"/>
        <v>0</v>
      </c>
      <c r="G998" s="347">
        <f t="shared" si="27"/>
        <v>140649.85326</v>
      </c>
      <c r="H998" s="341" t="s">
        <v>122</v>
      </c>
    </row>
    <row r="999" spans="1:8" ht="13.9" hidden="1" customHeight="1" outlineLevel="1">
      <c r="A999" s="243" t="s">
        <v>123</v>
      </c>
      <c r="B999" s="350">
        <f t="shared" si="28"/>
        <v>598799.24517000001</v>
      </c>
      <c r="C999" s="351">
        <f t="shared" si="29"/>
        <v>0</v>
      </c>
      <c r="D999" s="351">
        <f t="shared" si="30"/>
        <v>0</v>
      </c>
      <c r="E999" s="351">
        <f t="shared" si="31"/>
        <v>0</v>
      </c>
      <c r="F999" s="351">
        <f t="shared" si="32"/>
        <v>0</v>
      </c>
      <c r="G999" s="347">
        <f t="shared" si="27"/>
        <v>598799.24517000001</v>
      </c>
      <c r="H999" s="341" t="s">
        <v>124</v>
      </c>
    </row>
    <row r="1000" spans="1:8" ht="13.9" hidden="1" customHeight="1" outlineLevel="1">
      <c r="A1000" s="243" t="s">
        <v>125</v>
      </c>
      <c r="B1000" s="350">
        <f t="shared" si="28"/>
        <v>439918.54073999997</v>
      </c>
      <c r="C1000" s="351">
        <f t="shared" si="29"/>
        <v>0</v>
      </c>
      <c r="D1000" s="351">
        <f t="shared" si="30"/>
        <v>0</v>
      </c>
      <c r="E1000" s="351">
        <f t="shared" si="31"/>
        <v>0</v>
      </c>
      <c r="F1000" s="351">
        <f t="shared" si="32"/>
        <v>0</v>
      </c>
      <c r="G1000" s="347">
        <f t="shared" si="27"/>
        <v>439918.54073999997</v>
      </c>
      <c r="H1000" s="341" t="s">
        <v>1662</v>
      </c>
    </row>
    <row r="1001" spans="1:8" ht="13.9" hidden="1" customHeight="1" outlineLevel="1">
      <c r="A1001" s="243" t="s">
        <v>127</v>
      </c>
      <c r="B1001" s="350">
        <f t="shared" si="28"/>
        <v>2726.5482299999999</v>
      </c>
      <c r="C1001" s="351">
        <f t="shared" si="29"/>
        <v>0</v>
      </c>
      <c r="D1001" s="351">
        <f t="shared" si="30"/>
        <v>0</v>
      </c>
      <c r="E1001" s="351">
        <f t="shared" si="31"/>
        <v>0</v>
      </c>
      <c r="F1001" s="351">
        <f t="shared" si="32"/>
        <v>0</v>
      </c>
      <c r="G1001" s="347">
        <f t="shared" si="27"/>
        <v>2726.5482299999999</v>
      </c>
      <c r="H1001" s="341" t="s">
        <v>1663</v>
      </c>
    </row>
    <row r="1002" spans="1:8" ht="13.9" hidden="1" customHeight="1" outlineLevel="1">
      <c r="A1002" s="243" t="s">
        <v>129</v>
      </c>
      <c r="B1002" s="350">
        <f t="shared" ref="B1002:B1033" si="33">0.357/100*B71</f>
        <v>342912.22664999997</v>
      </c>
      <c r="C1002" s="351">
        <f t="shared" ref="C1002:C1033" si="34">0/100*C71</f>
        <v>0</v>
      </c>
      <c r="D1002" s="351">
        <f t="shared" ref="D1002:D1033" si="35">0.15*0.357/100*D71</f>
        <v>0</v>
      </c>
      <c r="E1002" s="351">
        <f t="shared" ref="E1002:E1033" si="36">0.04/100*E71</f>
        <v>0</v>
      </c>
      <c r="F1002" s="351">
        <f t="shared" ref="F1002:F1033" si="37">0.03/100*F71</f>
        <v>0</v>
      </c>
      <c r="G1002" s="347">
        <f t="shared" si="27"/>
        <v>342912.22664999997</v>
      </c>
      <c r="H1002" s="341" t="s">
        <v>130</v>
      </c>
    </row>
    <row r="1003" spans="1:8" ht="13.9" hidden="1" customHeight="1" outlineLevel="1">
      <c r="A1003" s="243" t="s">
        <v>131</v>
      </c>
      <c r="B1003" s="350">
        <f t="shared" si="33"/>
        <v>211671.95804999999</v>
      </c>
      <c r="C1003" s="351">
        <f t="shared" si="34"/>
        <v>0</v>
      </c>
      <c r="D1003" s="351">
        <f t="shared" si="35"/>
        <v>0</v>
      </c>
      <c r="E1003" s="351">
        <f t="shared" si="36"/>
        <v>0</v>
      </c>
      <c r="F1003" s="351">
        <f t="shared" si="37"/>
        <v>0</v>
      </c>
      <c r="G1003" s="347">
        <f t="shared" ref="G1003:G1066" si="38">+SUM(B1003:F1003)</f>
        <v>211671.95804999999</v>
      </c>
      <c r="H1003" s="341" t="s">
        <v>132</v>
      </c>
    </row>
    <row r="1004" spans="1:8" ht="13.9" hidden="1" customHeight="1" outlineLevel="1">
      <c r="A1004" s="243" t="s">
        <v>133</v>
      </c>
      <c r="B1004" s="350">
        <f t="shared" si="33"/>
        <v>241130.94473999998</v>
      </c>
      <c r="C1004" s="351">
        <f t="shared" si="34"/>
        <v>0</v>
      </c>
      <c r="D1004" s="351">
        <f t="shared" si="35"/>
        <v>0</v>
      </c>
      <c r="E1004" s="351">
        <f t="shared" si="36"/>
        <v>0</v>
      </c>
      <c r="F1004" s="351">
        <f t="shared" si="37"/>
        <v>0</v>
      </c>
      <c r="G1004" s="347">
        <f t="shared" si="38"/>
        <v>241130.94473999998</v>
      </c>
      <c r="H1004" s="341" t="s">
        <v>134</v>
      </c>
    </row>
    <row r="1005" spans="1:8" ht="13.9" hidden="1" customHeight="1" outlineLevel="1">
      <c r="A1005" s="243" t="s">
        <v>135</v>
      </c>
      <c r="B1005" s="350">
        <f t="shared" si="33"/>
        <v>421108.66412999999</v>
      </c>
      <c r="C1005" s="351">
        <f t="shared" si="34"/>
        <v>0</v>
      </c>
      <c r="D1005" s="351">
        <f t="shared" si="35"/>
        <v>0</v>
      </c>
      <c r="E1005" s="351">
        <f t="shared" si="36"/>
        <v>0</v>
      </c>
      <c r="F1005" s="351">
        <f t="shared" si="37"/>
        <v>0</v>
      </c>
      <c r="G1005" s="347">
        <f t="shared" si="38"/>
        <v>421108.66412999999</v>
      </c>
      <c r="H1005" s="341" t="s">
        <v>136</v>
      </c>
    </row>
    <row r="1006" spans="1:8" ht="13.9" hidden="1" customHeight="1" outlineLevel="1">
      <c r="A1006" s="243" t="s">
        <v>137</v>
      </c>
      <c r="B1006" s="350">
        <f t="shared" si="33"/>
        <v>475467.13347</v>
      </c>
      <c r="C1006" s="351">
        <f t="shared" si="34"/>
        <v>0</v>
      </c>
      <c r="D1006" s="351">
        <f t="shared" si="35"/>
        <v>0</v>
      </c>
      <c r="E1006" s="351">
        <f t="shared" si="36"/>
        <v>0</v>
      </c>
      <c r="F1006" s="351">
        <f t="shared" si="37"/>
        <v>0</v>
      </c>
      <c r="G1006" s="347">
        <f t="shared" si="38"/>
        <v>475467.13347</v>
      </c>
      <c r="H1006" s="341" t="s">
        <v>138</v>
      </c>
    </row>
    <row r="1007" spans="1:8" ht="13.9" hidden="1" customHeight="1" outlineLevel="1">
      <c r="A1007" s="243" t="s">
        <v>1664</v>
      </c>
      <c r="B1007" s="350">
        <f t="shared" si="33"/>
        <v>350349.80757</v>
      </c>
      <c r="C1007" s="351">
        <f t="shared" si="34"/>
        <v>0</v>
      </c>
      <c r="D1007" s="351">
        <f t="shared" si="35"/>
        <v>0</v>
      </c>
      <c r="E1007" s="351">
        <f t="shared" si="36"/>
        <v>0</v>
      </c>
      <c r="F1007" s="351">
        <f t="shared" si="37"/>
        <v>0</v>
      </c>
      <c r="G1007" s="347">
        <f t="shared" si="38"/>
        <v>350349.80757</v>
      </c>
      <c r="H1007" s="341" t="s">
        <v>1665</v>
      </c>
    </row>
    <row r="1008" spans="1:8" ht="13.9" hidden="1" customHeight="1" outlineLevel="1">
      <c r="A1008" s="243" t="s">
        <v>139</v>
      </c>
      <c r="B1008" s="350">
        <f t="shared" si="33"/>
        <v>670678.39628999995</v>
      </c>
      <c r="C1008" s="351">
        <f t="shared" si="34"/>
        <v>0</v>
      </c>
      <c r="D1008" s="351">
        <f t="shared" si="35"/>
        <v>0</v>
      </c>
      <c r="E1008" s="351">
        <f t="shared" si="36"/>
        <v>0</v>
      </c>
      <c r="F1008" s="351">
        <f t="shared" si="37"/>
        <v>0</v>
      </c>
      <c r="G1008" s="347">
        <f t="shared" si="38"/>
        <v>670678.39628999995</v>
      </c>
      <c r="H1008" s="341" t="s">
        <v>140</v>
      </c>
    </row>
    <row r="1009" spans="1:8" ht="13.9" hidden="1" customHeight="1" outlineLevel="1">
      <c r="A1009" s="243" t="s">
        <v>141</v>
      </c>
      <c r="B1009" s="350">
        <f t="shared" si="33"/>
        <v>2295568.7336399998</v>
      </c>
      <c r="C1009" s="351">
        <f t="shared" si="34"/>
        <v>0</v>
      </c>
      <c r="D1009" s="351">
        <f t="shared" si="35"/>
        <v>0</v>
      </c>
      <c r="E1009" s="351">
        <f t="shared" si="36"/>
        <v>0</v>
      </c>
      <c r="F1009" s="351">
        <f t="shared" si="37"/>
        <v>0</v>
      </c>
      <c r="G1009" s="347">
        <f t="shared" si="38"/>
        <v>2295568.7336399998</v>
      </c>
      <c r="H1009" s="341" t="s">
        <v>142</v>
      </c>
    </row>
    <row r="1010" spans="1:8" ht="13.9" hidden="1" customHeight="1" outlineLevel="1">
      <c r="A1010" s="243" t="s">
        <v>143</v>
      </c>
      <c r="B1010" s="350">
        <f t="shared" si="33"/>
        <v>184062.04571999999</v>
      </c>
      <c r="C1010" s="351">
        <f t="shared" si="34"/>
        <v>0</v>
      </c>
      <c r="D1010" s="351">
        <f t="shared" si="35"/>
        <v>0</v>
      </c>
      <c r="E1010" s="351">
        <f t="shared" si="36"/>
        <v>0</v>
      </c>
      <c r="F1010" s="351">
        <f t="shared" si="37"/>
        <v>0</v>
      </c>
      <c r="G1010" s="347">
        <f t="shared" si="38"/>
        <v>184062.04571999999</v>
      </c>
      <c r="H1010" s="341" t="s">
        <v>144</v>
      </c>
    </row>
    <row r="1011" spans="1:8" ht="13.9" hidden="1" customHeight="1" outlineLevel="1">
      <c r="A1011" s="243" t="s">
        <v>145</v>
      </c>
      <c r="B1011" s="350">
        <f t="shared" si="33"/>
        <v>269856.30713999999</v>
      </c>
      <c r="C1011" s="351">
        <f t="shared" si="34"/>
        <v>0</v>
      </c>
      <c r="D1011" s="351">
        <f t="shared" si="35"/>
        <v>0</v>
      </c>
      <c r="E1011" s="351">
        <f t="shared" si="36"/>
        <v>0</v>
      </c>
      <c r="F1011" s="351">
        <f t="shared" si="37"/>
        <v>0</v>
      </c>
      <c r="G1011" s="347">
        <f t="shared" si="38"/>
        <v>269856.30713999999</v>
      </c>
      <c r="H1011" s="341" t="s">
        <v>146</v>
      </c>
    </row>
    <row r="1012" spans="1:8" ht="13.9" hidden="1" customHeight="1" outlineLevel="1">
      <c r="A1012" s="243" t="s">
        <v>147</v>
      </c>
      <c r="B1012" s="350">
        <f t="shared" si="33"/>
        <v>121488.43161</v>
      </c>
      <c r="C1012" s="351">
        <f t="shared" si="34"/>
        <v>0</v>
      </c>
      <c r="D1012" s="351">
        <f t="shared" si="35"/>
        <v>0</v>
      </c>
      <c r="E1012" s="351">
        <f t="shared" si="36"/>
        <v>0</v>
      </c>
      <c r="F1012" s="351">
        <f t="shared" si="37"/>
        <v>0</v>
      </c>
      <c r="G1012" s="347">
        <f t="shared" si="38"/>
        <v>121488.43161</v>
      </c>
      <c r="H1012" s="341" t="s">
        <v>148</v>
      </c>
    </row>
    <row r="1013" spans="1:8" ht="13.9" hidden="1" customHeight="1" outlineLevel="1">
      <c r="A1013" s="243" t="s">
        <v>149</v>
      </c>
      <c r="B1013" s="350">
        <f t="shared" si="33"/>
        <v>24994027.192049999</v>
      </c>
      <c r="C1013" s="351">
        <f t="shared" si="34"/>
        <v>0</v>
      </c>
      <c r="D1013" s="351">
        <f t="shared" si="35"/>
        <v>0</v>
      </c>
      <c r="E1013" s="351">
        <f t="shared" si="36"/>
        <v>0</v>
      </c>
      <c r="F1013" s="351">
        <f t="shared" si="37"/>
        <v>0</v>
      </c>
      <c r="G1013" s="347">
        <f t="shared" si="38"/>
        <v>24994027.192049999</v>
      </c>
      <c r="H1013" s="341" t="s">
        <v>150</v>
      </c>
    </row>
    <row r="1014" spans="1:8" ht="13.9" hidden="1" customHeight="1" outlineLevel="1">
      <c r="A1014" s="243" t="s">
        <v>151</v>
      </c>
      <c r="B1014" s="350">
        <f t="shared" si="33"/>
        <v>312022.85162999999</v>
      </c>
      <c r="C1014" s="351">
        <f t="shared" si="34"/>
        <v>0</v>
      </c>
      <c r="D1014" s="351">
        <f t="shared" si="35"/>
        <v>0</v>
      </c>
      <c r="E1014" s="351">
        <f t="shared" si="36"/>
        <v>0</v>
      </c>
      <c r="F1014" s="351">
        <f t="shared" si="37"/>
        <v>0</v>
      </c>
      <c r="G1014" s="347">
        <f t="shared" si="38"/>
        <v>312022.85162999999</v>
      </c>
      <c r="H1014" s="341" t="s">
        <v>152</v>
      </c>
    </row>
    <row r="1015" spans="1:8" ht="13.9" hidden="1" customHeight="1" outlineLevel="1">
      <c r="A1015" s="243" t="s">
        <v>1666</v>
      </c>
      <c r="B1015" s="350">
        <f t="shared" si="33"/>
        <v>425380.64750999992</v>
      </c>
      <c r="C1015" s="351">
        <f t="shared" si="34"/>
        <v>0</v>
      </c>
      <c r="D1015" s="351">
        <f t="shared" si="35"/>
        <v>0</v>
      </c>
      <c r="E1015" s="351">
        <f t="shared" si="36"/>
        <v>175553.5828</v>
      </c>
      <c r="F1015" s="351">
        <f t="shared" si="37"/>
        <v>521839.30619999993</v>
      </c>
      <c r="G1015" s="347">
        <f t="shared" si="38"/>
        <v>1122773.5365099998</v>
      </c>
      <c r="H1015" s="341" t="s">
        <v>1667</v>
      </c>
    </row>
    <row r="1016" spans="1:8" ht="13.9" hidden="1" customHeight="1" outlineLevel="1">
      <c r="A1016" s="243" t="s">
        <v>153</v>
      </c>
      <c r="B1016" s="350">
        <f t="shared" si="33"/>
        <v>225375.24239999999</v>
      </c>
      <c r="C1016" s="351">
        <f t="shared" si="34"/>
        <v>0</v>
      </c>
      <c r="D1016" s="351">
        <f t="shared" si="35"/>
        <v>0</v>
      </c>
      <c r="E1016" s="351">
        <f t="shared" si="36"/>
        <v>0</v>
      </c>
      <c r="F1016" s="351">
        <f t="shared" si="37"/>
        <v>0</v>
      </c>
      <c r="G1016" s="347">
        <f t="shared" si="38"/>
        <v>225375.24239999999</v>
      </c>
      <c r="H1016" s="341" t="s">
        <v>154</v>
      </c>
    </row>
    <row r="1017" spans="1:8" ht="13.9" hidden="1" customHeight="1" outlineLevel="1">
      <c r="A1017" s="243" t="s">
        <v>155</v>
      </c>
      <c r="B1017" s="350">
        <f t="shared" si="33"/>
        <v>386627.95121999999</v>
      </c>
      <c r="C1017" s="351">
        <f t="shared" si="34"/>
        <v>0</v>
      </c>
      <c r="D1017" s="351">
        <f t="shared" si="35"/>
        <v>0</v>
      </c>
      <c r="E1017" s="351">
        <f t="shared" si="36"/>
        <v>0</v>
      </c>
      <c r="F1017" s="351">
        <f t="shared" si="37"/>
        <v>0</v>
      </c>
      <c r="G1017" s="347">
        <f t="shared" si="38"/>
        <v>386627.95121999999</v>
      </c>
      <c r="H1017" s="341" t="s">
        <v>1668</v>
      </c>
    </row>
    <row r="1018" spans="1:8" ht="13.9" hidden="1" customHeight="1" outlineLevel="1">
      <c r="A1018" s="243" t="s">
        <v>157</v>
      </c>
      <c r="B1018" s="350">
        <f t="shared" si="33"/>
        <v>98183.725079999989</v>
      </c>
      <c r="C1018" s="351">
        <f t="shared" si="34"/>
        <v>0</v>
      </c>
      <c r="D1018" s="351">
        <f t="shared" si="35"/>
        <v>0</v>
      </c>
      <c r="E1018" s="351">
        <f t="shared" si="36"/>
        <v>0</v>
      </c>
      <c r="F1018" s="351">
        <f t="shared" si="37"/>
        <v>0</v>
      </c>
      <c r="G1018" s="347">
        <f t="shared" si="38"/>
        <v>98183.725079999989</v>
      </c>
      <c r="H1018" s="341" t="s">
        <v>158</v>
      </c>
    </row>
    <row r="1019" spans="1:8" ht="13.9" hidden="1" customHeight="1" outlineLevel="1">
      <c r="A1019" s="243" t="s">
        <v>159</v>
      </c>
      <c r="B1019" s="350">
        <f t="shared" si="33"/>
        <v>2205575.2490099999</v>
      </c>
      <c r="C1019" s="351">
        <f t="shared" si="34"/>
        <v>0</v>
      </c>
      <c r="D1019" s="351">
        <f t="shared" si="35"/>
        <v>0</v>
      </c>
      <c r="E1019" s="351">
        <f t="shared" si="36"/>
        <v>0</v>
      </c>
      <c r="F1019" s="351">
        <f t="shared" si="37"/>
        <v>2168.5517999999997</v>
      </c>
      <c r="G1019" s="347">
        <f t="shared" si="38"/>
        <v>2207743.8008099999</v>
      </c>
      <c r="H1019" s="341" t="s">
        <v>160</v>
      </c>
    </row>
    <row r="1020" spans="1:8" ht="13.9" hidden="1" customHeight="1" outlineLevel="1">
      <c r="A1020" s="243" t="s">
        <v>161</v>
      </c>
      <c r="B1020" s="350">
        <f t="shared" si="33"/>
        <v>139355.68184999999</v>
      </c>
      <c r="C1020" s="351">
        <f t="shared" si="34"/>
        <v>0</v>
      </c>
      <c r="D1020" s="351">
        <f t="shared" si="35"/>
        <v>0</v>
      </c>
      <c r="E1020" s="351">
        <f t="shared" si="36"/>
        <v>0</v>
      </c>
      <c r="F1020" s="351">
        <f t="shared" si="37"/>
        <v>0</v>
      </c>
      <c r="G1020" s="347">
        <f t="shared" si="38"/>
        <v>139355.68184999999</v>
      </c>
      <c r="H1020" s="341" t="s">
        <v>162</v>
      </c>
    </row>
    <row r="1021" spans="1:8" ht="13.9" hidden="1" customHeight="1" outlineLevel="1">
      <c r="A1021" s="243" t="s">
        <v>163</v>
      </c>
      <c r="B1021" s="350">
        <f t="shared" si="33"/>
        <v>431985.31886999996</v>
      </c>
      <c r="C1021" s="351">
        <f t="shared" si="34"/>
        <v>0</v>
      </c>
      <c r="D1021" s="351">
        <f t="shared" si="35"/>
        <v>0</v>
      </c>
      <c r="E1021" s="351">
        <f t="shared" si="36"/>
        <v>0</v>
      </c>
      <c r="F1021" s="351">
        <f t="shared" si="37"/>
        <v>0</v>
      </c>
      <c r="G1021" s="347">
        <f t="shared" si="38"/>
        <v>431985.31886999996</v>
      </c>
      <c r="H1021" s="341" t="s">
        <v>164</v>
      </c>
    </row>
    <row r="1022" spans="1:8" ht="13.9" hidden="1" customHeight="1" outlineLevel="1">
      <c r="A1022" s="243" t="s">
        <v>165</v>
      </c>
      <c r="B1022" s="350">
        <f t="shared" si="33"/>
        <v>289806.00620999996</v>
      </c>
      <c r="C1022" s="351">
        <f t="shared" si="34"/>
        <v>0</v>
      </c>
      <c r="D1022" s="351">
        <f t="shared" si="35"/>
        <v>0</v>
      </c>
      <c r="E1022" s="351">
        <f t="shared" si="36"/>
        <v>0</v>
      </c>
      <c r="F1022" s="351">
        <f t="shared" si="37"/>
        <v>0</v>
      </c>
      <c r="G1022" s="347">
        <f t="shared" si="38"/>
        <v>289806.00620999996</v>
      </c>
      <c r="H1022" s="341" t="s">
        <v>166</v>
      </c>
    </row>
    <row r="1023" spans="1:8" ht="13.9" hidden="1" customHeight="1" outlineLevel="1">
      <c r="A1023" s="243" t="s">
        <v>167</v>
      </c>
      <c r="B1023" s="350">
        <f t="shared" si="33"/>
        <v>70125.988379999995</v>
      </c>
      <c r="C1023" s="351">
        <f t="shared" si="34"/>
        <v>0</v>
      </c>
      <c r="D1023" s="351">
        <f t="shared" si="35"/>
        <v>0</v>
      </c>
      <c r="E1023" s="351">
        <f t="shared" si="36"/>
        <v>0</v>
      </c>
      <c r="F1023" s="351">
        <f t="shared" si="37"/>
        <v>0</v>
      </c>
      <c r="G1023" s="347">
        <f t="shared" si="38"/>
        <v>70125.988379999995</v>
      </c>
      <c r="H1023" s="341" t="s">
        <v>168</v>
      </c>
    </row>
    <row r="1024" spans="1:8" ht="13.9" hidden="1" customHeight="1" outlineLevel="1">
      <c r="A1024" s="243" t="s">
        <v>169</v>
      </c>
      <c r="B1024" s="350">
        <f t="shared" si="33"/>
        <v>949497.92741999996</v>
      </c>
      <c r="C1024" s="351">
        <f t="shared" si="34"/>
        <v>0</v>
      </c>
      <c r="D1024" s="351">
        <f t="shared" si="35"/>
        <v>0</v>
      </c>
      <c r="E1024" s="351">
        <f t="shared" si="36"/>
        <v>1840.5332000000001</v>
      </c>
      <c r="F1024" s="351">
        <f t="shared" si="37"/>
        <v>0</v>
      </c>
      <c r="G1024" s="347">
        <f t="shared" si="38"/>
        <v>951338.46061999991</v>
      </c>
      <c r="H1024" s="341" t="s">
        <v>170</v>
      </c>
    </row>
    <row r="1025" spans="1:8" ht="13.9" hidden="1" customHeight="1" outlineLevel="1">
      <c r="A1025" s="243" t="s">
        <v>171</v>
      </c>
      <c r="B1025" s="350">
        <f t="shared" si="33"/>
        <v>5774286.0149099994</v>
      </c>
      <c r="C1025" s="351">
        <f t="shared" si="34"/>
        <v>0</v>
      </c>
      <c r="D1025" s="351">
        <f t="shared" si="35"/>
        <v>0</v>
      </c>
      <c r="E1025" s="351">
        <f t="shared" si="36"/>
        <v>0</v>
      </c>
      <c r="F1025" s="351">
        <f t="shared" si="37"/>
        <v>16740.864899999997</v>
      </c>
      <c r="G1025" s="347">
        <f t="shared" si="38"/>
        <v>5791026.8798099998</v>
      </c>
      <c r="H1025" s="341" t="s">
        <v>172</v>
      </c>
    </row>
    <row r="1026" spans="1:8" ht="13.9" hidden="1" customHeight="1" outlineLevel="1">
      <c r="A1026" s="243" t="s">
        <v>173</v>
      </c>
      <c r="B1026" s="350">
        <f t="shared" si="33"/>
        <v>2308463.6129099997</v>
      </c>
      <c r="C1026" s="351">
        <f t="shared" si="34"/>
        <v>0</v>
      </c>
      <c r="D1026" s="351">
        <f t="shared" si="35"/>
        <v>0</v>
      </c>
      <c r="E1026" s="351">
        <f t="shared" si="36"/>
        <v>6542.0632000000005</v>
      </c>
      <c r="F1026" s="351">
        <f t="shared" si="37"/>
        <v>0</v>
      </c>
      <c r="G1026" s="347">
        <f t="shared" si="38"/>
        <v>2315005.6761099999</v>
      </c>
      <c r="H1026" s="341" t="s">
        <v>1545</v>
      </c>
    </row>
    <row r="1027" spans="1:8" ht="13.9" hidden="1" customHeight="1" outlineLevel="1">
      <c r="A1027" s="243" t="s">
        <v>175</v>
      </c>
      <c r="B1027" s="350">
        <f t="shared" si="33"/>
        <v>686268.74693999998</v>
      </c>
      <c r="C1027" s="351">
        <f t="shared" si="34"/>
        <v>0</v>
      </c>
      <c r="D1027" s="351">
        <f t="shared" si="35"/>
        <v>0</v>
      </c>
      <c r="E1027" s="351">
        <f t="shared" si="36"/>
        <v>0</v>
      </c>
      <c r="F1027" s="351">
        <f t="shared" si="37"/>
        <v>0</v>
      </c>
      <c r="G1027" s="347">
        <f t="shared" si="38"/>
        <v>686268.74693999998</v>
      </c>
      <c r="H1027" s="341" t="s">
        <v>176</v>
      </c>
    </row>
    <row r="1028" spans="1:8" ht="13.9" hidden="1" customHeight="1" outlineLevel="1">
      <c r="A1028" s="243" t="s">
        <v>177</v>
      </c>
      <c r="B1028" s="350">
        <f t="shared" si="33"/>
        <v>304378.6998</v>
      </c>
      <c r="C1028" s="351">
        <f t="shared" si="34"/>
        <v>0</v>
      </c>
      <c r="D1028" s="351">
        <f t="shared" si="35"/>
        <v>0</v>
      </c>
      <c r="E1028" s="351">
        <f t="shared" si="36"/>
        <v>0</v>
      </c>
      <c r="F1028" s="351">
        <f t="shared" si="37"/>
        <v>0</v>
      </c>
      <c r="G1028" s="347">
        <f t="shared" si="38"/>
        <v>304378.6998</v>
      </c>
      <c r="H1028" s="341" t="s">
        <v>178</v>
      </c>
    </row>
    <row r="1029" spans="1:8" ht="13.9" hidden="1" customHeight="1" outlineLevel="1">
      <c r="A1029" s="243" t="s">
        <v>179</v>
      </c>
      <c r="B1029" s="350">
        <f t="shared" si="33"/>
        <v>411212.99540999997</v>
      </c>
      <c r="C1029" s="351">
        <f t="shared" si="34"/>
        <v>0</v>
      </c>
      <c r="D1029" s="351">
        <f t="shared" si="35"/>
        <v>0</v>
      </c>
      <c r="E1029" s="351">
        <f t="shared" si="36"/>
        <v>0</v>
      </c>
      <c r="F1029" s="351">
        <f t="shared" si="37"/>
        <v>0</v>
      </c>
      <c r="G1029" s="347">
        <f t="shared" si="38"/>
        <v>411212.99540999997</v>
      </c>
      <c r="H1029" s="341" t="s">
        <v>180</v>
      </c>
    </row>
    <row r="1030" spans="1:8" ht="13.9" hidden="1" customHeight="1" outlineLevel="1">
      <c r="A1030" s="243" t="s">
        <v>181</v>
      </c>
      <c r="B1030" s="350">
        <f t="shared" si="33"/>
        <v>271688.18838000001</v>
      </c>
      <c r="C1030" s="351">
        <f t="shared" si="34"/>
        <v>0</v>
      </c>
      <c r="D1030" s="351">
        <f t="shared" si="35"/>
        <v>0</v>
      </c>
      <c r="E1030" s="351">
        <f t="shared" si="36"/>
        <v>0</v>
      </c>
      <c r="F1030" s="351">
        <f t="shared" si="37"/>
        <v>0</v>
      </c>
      <c r="G1030" s="347">
        <f t="shared" si="38"/>
        <v>271688.18838000001</v>
      </c>
      <c r="H1030" s="341" t="s">
        <v>182</v>
      </c>
    </row>
    <row r="1031" spans="1:8" ht="13.9" hidden="1" customHeight="1" outlineLevel="1">
      <c r="A1031" s="243" t="s">
        <v>183</v>
      </c>
      <c r="B1031" s="350">
        <f t="shared" si="33"/>
        <v>354025.43672999996</v>
      </c>
      <c r="C1031" s="351">
        <f t="shared" si="34"/>
        <v>0</v>
      </c>
      <c r="D1031" s="351">
        <f t="shared" si="35"/>
        <v>0</v>
      </c>
      <c r="E1031" s="351">
        <f t="shared" si="36"/>
        <v>0</v>
      </c>
      <c r="F1031" s="351">
        <f t="shared" si="37"/>
        <v>0</v>
      </c>
      <c r="G1031" s="347">
        <f t="shared" si="38"/>
        <v>354025.43672999996</v>
      </c>
      <c r="H1031" s="341" t="s">
        <v>184</v>
      </c>
    </row>
    <row r="1032" spans="1:8" ht="13.9" hidden="1" customHeight="1" outlineLevel="1">
      <c r="A1032" s="243" t="s">
        <v>185</v>
      </c>
      <c r="B1032" s="350">
        <f t="shared" si="33"/>
        <v>885159.5337899999</v>
      </c>
      <c r="C1032" s="351">
        <f t="shared" si="34"/>
        <v>0</v>
      </c>
      <c r="D1032" s="351">
        <f t="shared" si="35"/>
        <v>0</v>
      </c>
      <c r="E1032" s="351">
        <f t="shared" si="36"/>
        <v>0</v>
      </c>
      <c r="F1032" s="351">
        <f t="shared" si="37"/>
        <v>0</v>
      </c>
      <c r="G1032" s="347">
        <f t="shared" si="38"/>
        <v>885159.5337899999</v>
      </c>
      <c r="H1032" s="341" t="s">
        <v>186</v>
      </c>
    </row>
    <row r="1033" spans="1:8" ht="13.9" hidden="1" customHeight="1" outlineLevel="1">
      <c r="A1033" s="243" t="s">
        <v>187</v>
      </c>
      <c r="B1033" s="350">
        <f t="shared" si="33"/>
        <v>706684.14179999998</v>
      </c>
      <c r="C1033" s="351">
        <f t="shared" si="34"/>
        <v>0</v>
      </c>
      <c r="D1033" s="351">
        <f t="shared" si="35"/>
        <v>0</v>
      </c>
      <c r="E1033" s="351">
        <f t="shared" si="36"/>
        <v>1320.3064000000002</v>
      </c>
      <c r="F1033" s="351">
        <f t="shared" si="37"/>
        <v>0</v>
      </c>
      <c r="G1033" s="347">
        <f t="shared" si="38"/>
        <v>708004.44819999998</v>
      </c>
      <c r="H1033" s="341" t="s">
        <v>188</v>
      </c>
    </row>
    <row r="1034" spans="1:8" ht="13.9" hidden="1" customHeight="1" outlineLevel="1">
      <c r="A1034" s="243" t="s">
        <v>189</v>
      </c>
      <c r="B1034" s="350">
        <f t="shared" ref="B1034:B1065" si="39">0.357/100*B103</f>
        <v>323102.77502999996</v>
      </c>
      <c r="C1034" s="351">
        <f t="shared" ref="C1034:C1065" si="40">0/100*C103</f>
        <v>0</v>
      </c>
      <c r="D1034" s="351">
        <f t="shared" ref="D1034:D1065" si="41">0.15*0.357/100*D103</f>
        <v>0</v>
      </c>
      <c r="E1034" s="351">
        <f t="shared" ref="E1034:E1065" si="42">0.04/100*E103</f>
        <v>0</v>
      </c>
      <c r="F1034" s="351">
        <f t="shared" ref="F1034:F1065" si="43">0.03/100*F103</f>
        <v>0</v>
      </c>
      <c r="G1034" s="347">
        <f t="shared" si="38"/>
        <v>323102.77502999996</v>
      </c>
      <c r="H1034" s="341" t="s">
        <v>1669</v>
      </c>
    </row>
    <row r="1035" spans="1:8" ht="13.9" hidden="1" customHeight="1" outlineLevel="1">
      <c r="A1035" s="243" t="s">
        <v>191</v>
      </c>
      <c r="B1035" s="350">
        <f t="shared" si="39"/>
        <v>171771.61385999998</v>
      </c>
      <c r="C1035" s="351">
        <f t="shared" si="40"/>
        <v>0</v>
      </c>
      <c r="D1035" s="351">
        <f t="shared" si="41"/>
        <v>0</v>
      </c>
      <c r="E1035" s="351">
        <f t="shared" si="42"/>
        <v>0</v>
      </c>
      <c r="F1035" s="351">
        <f t="shared" si="43"/>
        <v>0</v>
      </c>
      <c r="G1035" s="347">
        <f t="shared" si="38"/>
        <v>171771.61385999998</v>
      </c>
      <c r="H1035" s="341" t="s">
        <v>192</v>
      </c>
    </row>
    <row r="1036" spans="1:8" ht="13.9" hidden="1" customHeight="1" outlineLevel="1">
      <c r="A1036" s="243" t="s">
        <v>193</v>
      </c>
      <c r="B1036" s="350">
        <f t="shared" si="39"/>
        <v>167606.44130999999</v>
      </c>
      <c r="C1036" s="351">
        <f t="shared" si="40"/>
        <v>0</v>
      </c>
      <c r="D1036" s="351">
        <f t="shared" si="41"/>
        <v>0</v>
      </c>
      <c r="E1036" s="351">
        <f t="shared" si="42"/>
        <v>0</v>
      </c>
      <c r="F1036" s="351">
        <f t="shared" si="43"/>
        <v>0</v>
      </c>
      <c r="G1036" s="347">
        <f t="shared" si="38"/>
        <v>167606.44130999999</v>
      </c>
      <c r="H1036" s="341" t="s">
        <v>194</v>
      </c>
    </row>
    <row r="1037" spans="1:8" ht="13.9" hidden="1" customHeight="1" outlineLevel="1">
      <c r="A1037" s="243" t="s">
        <v>195</v>
      </c>
      <c r="B1037" s="350">
        <f t="shared" si="39"/>
        <v>194814.64296</v>
      </c>
      <c r="C1037" s="351">
        <f t="shared" si="40"/>
        <v>0</v>
      </c>
      <c r="D1037" s="351">
        <f t="shared" si="41"/>
        <v>0</v>
      </c>
      <c r="E1037" s="351">
        <f t="shared" si="42"/>
        <v>0</v>
      </c>
      <c r="F1037" s="351">
        <f t="shared" si="43"/>
        <v>0</v>
      </c>
      <c r="G1037" s="347">
        <f t="shared" si="38"/>
        <v>194814.64296</v>
      </c>
      <c r="H1037" s="341" t="s">
        <v>196</v>
      </c>
    </row>
    <row r="1038" spans="1:8" ht="13.9" hidden="1" customHeight="1" outlineLevel="1">
      <c r="A1038" s="243" t="s">
        <v>197</v>
      </c>
      <c r="B1038" s="350">
        <f t="shared" si="39"/>
        <v>316340.01335999998</v>
      </c>
      <c r="C1038" s="351">
        <f t="shared" si="40"/>
        <v>0</v>
      </c>
      <c r="D1038" s="351">
        <f t="shared" si="41"/>
        <v>0</v>
      </c>
      <c r="E1038" s="351">
        <f t="shared" si="42"/>
        <v>0</v>
      </c>
      <c r="F1038" s="351">
        <f t="shared" si="43"/>
        <v>0</v>
      </c>
      <c r="G1038" s="347">
        <f t="shared" si="38"/>
        <v>316340.01335999998</v>
      </c>
      <c r="H1038" s="341" t="s">
        <v>198</v>
      </c>
    </row>
    <row r="1039" spans="1:8" ht="13.9" hidden="1" customHeight="1" outlineLevel="1">
      <c r="A1039" s="243" t="s">
        <v>199</v>
      </c>
      <c r="B1039" s="350">
        <f t="shared" si="39"/>
        <v>512444.17958999996</v>
      </c>
      <c r="C1039" s="351">
        <f t="shared" si="40"/>
        <v>0</v>
      </c>
      <c r="D1039" s="351">
        <f t="shared" si="41"/>
        <v>0</v>
      </c>
      <c r="E1039" s="351">
        <f t="shared" si="42"/>
        <v>0</v>
      </c>
      <c r="F1039" s="351">
        <f t="shared" si="43"/>
        <v>0</v>
      </c>
      <c r="G1039" s="347">
        <f t="shared" si="38"/>
        <v>512444.17958999996</v>
      </c>
      <c r="H1039" s="341" t="s">
        <v>200</v>
      </c>
    </row>
    <row r="1040" spans="1:8" ht="13.9" hidden="1" customHeight="1" outlineLevel="1">
      <c r="A1040" s="243" t="s">
        <v>201</v>
      </c>
      <c r="B1040" s="350">
        <f t="shared" si="39"/>
        <v>745486.58603999997</v>
      </c>
      <c r="C1040" s="351">
        <f t="shared" si="40"/>
        <v>0</v>
      </c>
      <c r="D1040" s="351">
        <f t="shared" si="41"/>
        <v>0</v>
      </c>
      <c r="E1040" s="351">
        <f t="shared" si="42"/>
        <v>0</v>
      </c>
      <c r="F1040" s="351">
        <f t="shared" si="43"/>
        <v>0</v>
      </c>
      <c r="G1040" s="347">
        <f t="shared" si="38"/>
        <v>745486.58603999997</v>
      </c>
      <c r="H1040" s="341" t="s">
        <v>202</v>
      </c>
    </row>
    <row r="1041" spans="1:8" ht="13.9" hidden="1" customHeight="1" outlineLevel="1">
      <c r="A1041" s="243" t="s">
        <v>1670</v>
      </c>
      <c r="B1041" s="350">
        <f t="shared" si="39"/>
        <v>121852.48593</v>
      </c>
      <c r="C1041" s="351">
        <f t="shared" si="40"/>
        <v>0</v>
      </c>
      <c r="D1041" s="351">
        <f t="shared" si="41"/>
        <v>0</v>
      </c>
      <c r="E1041" s="351">
        <f t="shared" si="42"/>
        <v>0</v>
      </c>
      <c r="F1041" s="351">
        <f t="shared" si="43"/>
        <v>0</v>
      </c>
      <c r="G1041" s="347">
        <f t="shared" si="38"/>
        <v>121852.48593</v>
      </c>
      <c r="H1041" s="341" t="s">
        <v>1671</v>
      </c>
    </row>
    <row r="1042" spans="1:8" ht="13.9" hidden="1" customHeight="1" outlineLevel="1">
      <c r="A1042" s="243" t="s">
        <v>203</v>
      </c>
      <c r="B1042" s="350">
        <f t="shared" si="39"/>
        <v>189449.37563999998</v>
      </c>
      <c r="C1042" s="351">
        <f t="shared" si="40"/>
        <v>0</v>
      </c>
      <c r="D1042" s="351">
        <f t="shared" si="41"/>
        <v>0</v>
      </c>
      <c r="E1042" s="351">
        <f t="shared" si="42"/>
        <v>0</v>
      </c>
      <c r="F1042" s="351">
        <f t="shared" si="43"/>
        <v>0</v>
      </c>
      <c r="G1042" s="347">
        <f t="shared" si="38"/>
        <v>189449.37563999998</v>
      </c>
      <c r="H1042" s="341" t="s">
        <v>1672</v>
      </c>
    </row>
    <row r="1043" spans="1:8" ht="13.9" hidden="1" customHeight="1" outlineLevel="1">
      <c r="A1043" s="243" t="s">
        <v>205</v>
      </c>
      <c r="B1043" s="350">
        <f t="shared" si="39"/>
        <v>235467.33966</v>
      </c>
      <c r="C1043" s="351">
        <f t="shared" si="40"/>
        <v>0</v>
      </c>
      <c r="D1043" s="351">
        <f t="shared" si="41"/>
        <v>0</v>
      </c>
      <c r="E1043" s="351">
        <f t="shared" si="42"/>
        <v>0</v>
      </c>
      <c r="F1043" s="351">
        <f t="shared" si="43"/>
        <v>0</v>
      </c>
      <c r="G1043" s="347">
        <f t="shared" si="38"/>
        <v>235467.33966</v>
      </c>
      <c r="H1043" s="341" t="s">
        <v>206</v>
      </c>
    </row>
    <row r="1044" spans="1:8" ht="13.9" hidden="1" customHeight="1" outlineLevel="1">
      <c r="A1044" s="243" t="s">
        <v>207</v>
      </c>
      <c r="B1044" s="350">
        <f t="shared" si="39"/>
        <v>52514.003850000001</v>
      </c>
      <c r="C1044" s="351">
        <f t="shared" si="40"/>
        <v>0</v>
      </c>
      <c r="D1044" s="351">
        <f t="shared" si="41"/>
        <v>0</v>
      </c>
      <c r="E1044" s="351">
        <f t="shared" si="42"/>
        <v>0</v>
      </c>
      <c r="F1044" s="351">
        <f t="shared" si="43"/>
        <v>0</v>
      </c>
      <c r="G1044" s="347">
        <f t="shared" si="38"/>
        <v>52514.003850000001</v>
      </c>
      <c r="H1044" s="341" t="s">
        <v>208</v>
      </c>
    </row>
    <row r="1045" spans="1:8" ht="13.9" hidden="1" customHeight="1" outlineLevel="1">
      <c r="A1045" s="243" t="s">
        <v>209</v>
      </c>
      <c r="B1045" s="350">
        <f t="shared" si="39"/>
        <v>515270.25227999996</v>
      </c>
      <c r="C1045" s="351">
        <f t="shared" si="40"/>
        <v>0</v>
      </c>
      <c r="D1045" s="351">
        <f t="shared" si="41"/>
        <v>0</v>
      </c>
      <c r="E1045" s="351">
        <f t="shared" si="42"/>
        <v>0</v>
      </c>
      <c r="F1045" s="351">
        <f t="shared" si="43"/>
        <v>0</v>
      </c>
      <c r="G1045" s="347">
        <f t="shared" si="38"/>
        <v>515270.25227999996</v>
      </c>
      <c r="H1045" s="341" t="s">
        <v>1634</v>
      </c>
    </row>
    <row r="1046" spans="1:8" ht="13.9" hidden="1" customHeight="1" outlineLevel="1">
      <c r="A1046" s="243" t="s">
        <v>211</v>
      </c>
      <c r="B1046" s="350">
        <f t="shared" si="39"/>
        <v>106572.16479</v>
      </c>
      <c r="C1046" s="351">
        <f t="shared" si="40"/>
        <v>0</v>
      </c>
      <c r="D1046" s="351">
        <f t="shared" si="41"/>
        <v>0</v>
      </c>
      <c r="E1046" s="351">
        <f t="shared" si="42"/>
        <v>0</v>
      </c>
      <c r="F1046" s="351">
        <f t="shared" si="43"/>
        <v>0</v>
      </c>
      <c r="G1046" s="347">
        <f t="shared" si="38"/>
        <v>106572.16479</v>
      </c>
      <c r="H1046" s="341" t="s">
        <v>212</v>
      </c>
    </row>
    <row r="1047" spans="1:8" ht="13.9" hidden="1" customHeight="1" outlineLevel="1">
      <c r="A1047" s="243" t="s">
        <v>213</v>
      </c>
      <c r="B1047" s="350">
        <f t="shared" si="39"/>
        <v>100653.76880999999</v>
      </c>
      <c r="C1047" s="351">
        <f t="shared" si="40"/>
        <v>0</v>
      </c>
      <c r="D1047" s="351">
        <f t="shared" si="41"/>
        <v>0</v>
      </c>
      <c r="E1047" s="351">
        <f t="shared" si="42"/>
        <v>0</v>
      </c>
      <c r="F1047" s="351">
        <f t="shared" si="43"/>
        <v>0</v>
      </c>
      <c r="G1047" s="347">
        <f t="shared" si="38"/>
        <v>100653.76880999999</v>
      </c>
      <c r="H1047" s="341" t="s">
        <v>214</v>
      </c>
    </row>
    <row r="1048" spans="1:8" ht="13.9" hidden="1" customHeight="1" outlineLevel="1">
      <c r="A1048" s="243" t="s">
        <v>215</v>
      </c>
      <c r="B1048" s="350">
        <f t="shared" si="39"/>
        <v>177548.36294999998</v>
      </c>
      <c r="C1048" s="351">
        <f t="shared" si="40"/>
        <v>0</v>
      </c>
      <c r="D1048" s="351">
        <f t="shared" si="41"/>
        <v>0</v>
      </c>
      <c r="E1048" s="351">
        <f t="shared" si="42"/>
        <v>0</v>
      </c>
      <c r="F1048" s="351">
        <f t="shared" si="43"/>
        <v>0</v>
      </c>
      <c r="G1048" s="347">
        <f t="shared" si="38"/>
        <v>177548.36294999998</v>
      </c>
      <c r="H1048" s="341" t="s">
        <v>216</v>
      </c>
    </row>
    <row r="1049" spans="1:8" ht="13.9" hidden="1" customHeight="1" outlineLevel="1">
      <c r="A1049" s="243" t="s">
        <v>217</v>
      </c>
      <c r="B1049" s="350">
        <f t="shared" si="39"/>
        <v>324599.85810000001</v>
      </c>
      <c r="C1049" s="351">
        <f t="shared" si="40"/>
        <v>0</v>
      </c>
      <c r="D1049" s="351">
        <f t="shared" si="41"/>
        <v>0</v>
      </c>
      <c r="E1049" s="351">
        <f t="shared" si="42"/>
        <v>0</v>
      </c>
      <c r="F1049" s="351">
        <f t="shared" si="43"/>
        <v>0</v>
      </c>
      <c r="G1049" s="347">
        <f t="shared" si="38"/>
        <v>324599.85810000001</v>
      </c>
      <c r="H1049" s="341" t="s">
        <v>218</v>
      </c>
    </row>
    <row r="1050" spans="1:8" ht="13.9" hidden="1" customHeight="1" outlineLevel="1">
      <c r="A1050" s="243" t="s">
        <v>219</v>
      </c>
      <c r="B1050" s="350">
        <f t="shared" si="39"/>
        <v>230433.147</v>
      </c>
      <c r="C1050" s="351">
        <f t="shared" si="40"/>
        <v>0</v>
      </c>
      <c r="D1050" s="351">
        <f t="shared" si="41"/>
        <v>0</v>
      </c>
      <c r="E1050" s="351">
        <f t="shared" si="42"/>
        <v>0</v>
      </c>
      <c r="F1050" s="351">
        <f t="shared" si="43"/>
        <v>0</v>
      </c>
      <c r="G1050" s="347">
        <f t="shared" si="38"/>
        <v>230433.147</v>
      </c>
      <c r="H1050" s="341" t="s">
        <v>220</v>
      </c>
    </row>
    <row r="1051" spans="1:8" ht="13.9" hidden="1" customHeight="1" outlineLevel="1">
      <c r="A1051" s="243" t="s">
        <v>221</v>
      </c>
      <c r="B1051" s="350">
        <f t="shared" si="39"/>
        <v>621029.47094999999</v>
      </c>
      <c r="C1051" s="351">
        <f t="shared" si="40"/>
        <v>0</v>
      </c>
      <c r="D1051" s="351">
        <f t="shared" si="41"/>
        <v>0</v>
      </c>
      <c r="E1051" s="351">
        <f t="shared" si="42"/>
        <v>0</v>
      </c>
      <c r="F1051" s="351">
        <f t="shared" si="43"/>
        <v>0</v>
      </c>
      <c r="G1051" s="347">
        <f t="shared" si="38"/>
        <v>621029.47094999999</v>
      </c>
      <c r="H1051" s="341" t="s">
        <v>222</v>
      </c>
    </row>
    <row r="1052" spans="1:8" ht="13.9" hidden="1" customHeight="1" outlineLevel="1">
      <c r="A1052" s="243" t="s">
        <v>223</v>
      </c>
      <c r="B1052" s="350">
        <f t="shared" si="39"/>
        <v>207148.74305999998</v>
      </c>
      <c r="C1052" s="351">
        <f t="shared" si="40"/>
        <v>0</v>
      </c>
      <c r="D1052" s="351">
        <f t="shared" si="41"/>
        <v>0</v>
      </c>
      <c r="E1052" s="351">
        <f t="shared" si="42"/>
        <v>0</v>
      </c>
      <c r="F1052" s="351">
        <f t="shared" si="43"/>
        <v>0</v>
      </c>
      <c r="G1052" s="347">
        <f t="shared" si="38"/>
        <v>207148.74305999998</v>
      </c>
      <c r="H1052" s="341" t="s">
        <v>224</v>
      </c>
    </row>
    <row r="1053" spans="1:8" ht="13.9" hidden="1" customHeight="1" outlineLevel="1">
      <c r="A1053" s="243" t="s">
        <v>225</v>
      </c>
      <c r="B1053" s="350">
        <f t="shared" si="39"/>
        <v>437135.11526999995</v>
      </c>
      <c r="C1053" s="351">
        <f t="shared" si="40"/>
        <v>0</v>
      </c>
      <c r="D1053" s="351">
        <f t="shared" si="41"/>
        <v>0</v>
      </c>
      <c r="E1053" s="351">
        <f t="shared" si="42"/>
        <v>0</v>
      </c>
      <c r="F1053" s="351">
        <f t="shared" si="43"/>
        <v>0</v>
      </c>
      <c r="G1053" s="347">
        <f t="shared" si="38"/>
        <v>437135.11526999995</v>
      </c>
      <c r="H1053" s="341" t="s">
        <v>1673</v>
      </c>
    </row>
    <row r="1054" spans="1:8" ht="13.9" hidden="1" customHeight="1" outlineLevel="1">
      <c r="A1054" s="243" t="s">
        <v>227</v>
      </c>
      <c r="B1054" s="350">
        <f t="shared" si="39"/>
        <v>243762.90581999999</v>
      </c>
      <c r="C1054" s="351">
        <f t="shared" si="40"/>
        <v>0</v>
      </c>
      <c r="D1054" s="351">
        <f t="shared" si="41"/>
        <v>0</v>
      </c>
      <c r="E1054" s="351">
        <f t="shared" si="42"/>
        <v>0</v>
      </c>
      <c r="F1054" s="351">
        <f t="shared" si="43"/>
        <v>0</v>
      </c>
      <c r="G1054" s="347">
        <f t="shared" si="38"/>
        <v>243762.90581999999</v>
      </c>
      <c r="H1054" s="341" t="s">
        <v>228</v>
      </c>
    </row>
    <row r="1055" spans="1:8" ht="13.9" hidden="1" customHeight="1" outlineLevel="1">
      <c r="A1055" s="243" t="s">
        <v>229</v>
      </c>
      <c r="B1055" s="350">
        <f t="shared" si="39"/>
        <v>294980.63195999997</v>
      </c>
      <c r="C1055" s="351">
        <f t="shared" si="40"/>
        <v>0</v>
      </c>
      <c r="D1055" s="351">
        <f t="shared" si="41"/>
        <v>0</v>
      </c>
      <c r="E1055" s="351">
        <f t="shared" si="42"/>
        <v>0</v>
      </c>
      <c r="F1055" s="351">
        <f t="shared" si="43"/>
        <v>0</v>
      </c>
      <c r="G1055" s="347">
        <f t="shared" si="38"/>
        <v>294980.63195999997</v>
      </c>
      <c r="H1055" s="341" t="s">
        <v>230</v>
      </c>
    </row>
    <row r="1056" spans="1:8" ht="13.9" hidden="1" customHeight="1" outlineLevel="1">
      <c r="A1056" s="243" t="s">
        <v>231</v>
      </c>
      <c r="B1056" s="350">
        <f t="shared" si="39"/>
        <v>24156966.303959999</v>
      </c>
      <c r="C1056" s="351">
        <f t="shared" si="40"/>
        <v>0</v>
      </c>
      <c r="D1056" s="351">
        <f t="shared" si="41"/>
        <v>0</v>
      </c>
      <c r="E1056" s="351">
        <f t="shared" si="42"/>
        <v>56510.004400000005</v>
      </c>
      <c r="F1056" s="351">
        <f t="shared" si="43"/>
        <v>0</v>
      </c>
      <c r="G1056" s="347">
        <f t="shared" si="38"/>
        <v>24213476.308359999</v>
      </c>
      <c r="H1056" s="341" t="s">
        <v>232</v>
      </c>
    </row>
    <row r="1057" spans="1:8" ht="13.9" hidden="1" customHeight="1" outlineLevel="1">
      <c r="A1057" s="243" t="s">
        <v>233</v>
      </c>
      <c r="B1057" s="350">
        <f t="shared" si="39"/>
        <v>7928123.5672799991</v>
      </c>
      <c r="C1057" s="351">
        <f t="shared" si="40"/>
        <v>0</v>
      </c>
      <c r="D1057" s="351">
        <f t="shared" si="41"/>
        <v>0</v>
      </c>
      <c r="E1057" s="351">
        <f t="shared" si="42"/>
        <v>0</v>
      </c>
      <c r="F1057" s="351">
        <f t="shared" si="43"/>
        <v>0</v>
      </c>
      <c r="G1057" s="347">
        <f t="shared" si="38"/>
        <v>7928123.5672799991</v>
      </c>
      <c r="H1057" s="341" t="s">
        <v>234</v>
      </c>
    </row>
    <row r="1058" spans="1:8" ht="13.9" hidden="1" customHeight="1" outlineLevel="1">
      <c r="A1058" s="243" t="s">
        <v>235</v>
      </c>
      <c r="B1058" s="350">
        <f t="shared" si="39"/>
        <v>284276.80092000001</v>
      </c>
      <c r="C1058" s="351">
        <f t="shared" si="40"/>
        <v>0</v>
      </c>
      <c r="D1058" s="351">
        <f t="shared" si="41"/>
        <v>0</v>
      </c>
      <c r="E1058" s="351">
        <f t="shared" si="42"/>
        <v>0</v>
      </c>
      <c r="F1058" s="351">
        <f t="shared" si="43"/>
        <v>0</v>
      </c>
      <c r="G1058" s="347">
        <f t="shared" si="38"/>
        <v>284276.80092000001</v>
      </c>
      <c r="H1058" s="341" t="s">
        <v>236</v>
      </c>
    </row>
    <row r="1059" spans="1:8" ht="13.9" hidden="1" customHeight="1" outlineLevel="1">
      <c r="A1059" s="243" t="s">
        <v>237</v>
      </c>
      <c r="B1059" s="350">
        <f t="shared" si="39"/>
        <v>13811880.77619</v>
      </c>
      <c r="C1059" s="351">
        <f t="shared" si="40"/>
        <v>0</v>
      </c>
      <c r="D1059" s="351">
        <f t="shared" si="41"/>
        <v>0</v>
      </c>
      <c r="E1059" s="351">
        <f t="shared" si="42"/>
        <v>0</v>
      </c>
      <c r="F1059" s="351">
        <f t="shared" si="43"/>
        <v>0</v>
      </c>
      <c r="G1059" s="347">
        <f t="shared" si="38"/>
        <v>13811880.77619</v>
      </c>
      <c r="H1059" s="341" t="s">
        <v>238</v>
      </c>
    </row>
    <row r="1060" spans="1:8" ht="13.9" hidden="1" customHeight="1" outlineLevel="1">
      <c r="A1060" s="243" t="s">
        <v>239</v>
      </c>
      <c r="B1060" s="350">
        <f t="shared" si="39"/>
        <v>773562.94028999994</v>
      </c>
      <c r="C1060" s="351">
        <f t="shared" si="40"/>
        <v>0</v>
      </c>
      <c r="D1060" s="351">
        <f t="shared" si="41"/>
        <v>0</v>
      </c>
      <c r="E1060" s="351">
        <f t="shared" si="42"/>
        <v>717.30320000000006</v>
      </c>
      <c r="F1060" s="351">
        <f t="shared" si="43"/>
        <v>0</v>
      </c>
      <c r="G1060" s="347">
        <f t="shared" si="38"/>
        <v>774280.24348999991</v>
      </c>
      <c r="H1060" s="341" t="s">
        <v>240</v>
      </c>
    </row>
    <row r="1061" spans="1:8" ht="13.9" hidden="1" customHeight="1" outlineLevel="1">
      <c r="A1061" s="243" t="s">
        <v>241</v>
      </c>
      <c r="B1061" s="350">
        <f t="shared" si="39"/>
        <v>127219.02059999999</v>
      </c>
      <c r="C1061" s="351">
        <f t="shared" si="40"/>
        <v>0</v>
      </c>
      <c r="D1061" s="351">
        <f t="shared" si="41"/>
        <v>0</v>
      </c>
      <c r="E1061" s="351">
        <f t="shared" si="42"/>
        <v>0</v>
      </c>
      <c r="F1061" s="351">
        <f t="shared" si="43"/>
        <v>0</v>
      </c>
      <c r="G1061" s="347">
        <f t="shared" si="38"/>
        <v>127219.02059999999</v>
      </c>
      <c r="H1061" s="341" t="s">
        <v>242</v>
      </c>
    </row>
    <row r="1062" spans="1:8" ht="13.9" hidden="1" customHeight="1" outlineLevel="1">
      <c r="A1062" s="243" t="s">
        <v>243</v>
      </c>
      <c r="B1062" s="350">
        <f t="shared" si="39"/>
        <v>176578.50461999999</v>
      </c>
      <c r="C1062" s="351">
        <f t="shared" si="40"/>
        <v>0</v>
      </c>
      <c r="D1062" s="351">
        <f t="shared" si="41"/>
        <v>0</v>
      </c>
      <c r="E1062" s="351">
        <f t="shared" si="42"/>
        <v>0</v>
      </c>
      <c r="F1062" s="351">
        <f t="shared" si="43"/>
        <v>0</v>
      </c>
      <c r="G1062" s="347">
        <f t="shared" si="38"/>
        <v>176578.50461999999</v>
      </c>
      <c r="H1062" s="341" t="s">
        <v>244</v>
      </c>
    </row>
    <row r="1063" spans="1:8" ht="13.9" hidden="1" customHeight="1" outlineLevel="1">
      <c r="A1063" s="243" t="s">
        <v>245</v>
      </c>
      <c r="B1063" s="350">
        <f t="shared" si="39"/>
        <v>3400.15011</v>
      </c>
      <c r="C1063" s="351">
        <f t="shared" si="40"/>
        <v>0</v>
      </c>
      <c r="D1063" s="351">
        <f t="shared" si="41"/>
        <v>0</v>
      </c>
      <c r="E1063" s="351">
        <f t="shared" si="42"/>
        <v>0</v>
      </c>
      <c r="F1063" s="351">
        <f t="shared" si="43"/>
        <v>0</v>
      </c>
      <c r="G1063" s="347">
        <f t="shared" si="38"/>
        <v>3400.15011</v>
      </c>
      <c r="H1063" s="341" t="s">
        <v>1674</v>
      </c>
    </row>
    <row r="1064" spans="1:8" ht="13.9" hidden="1" customHeight="1" outlineLevel="1">
      <c r="A1064" s="243" t="s">
        <v>247</v>
      </c>
      <c r="B1064" s="350">
        <f t="shared" si="39"/>
        <v>314005.75458000001</v>
      </c>
      <c r="C1064" s="351">
        <f t="shared" si="40"/>
        <v>0</v>
      </c>
      <c r="D1064" s="351">
        <f t="shared" si="41"/>
        <v>0</v>
      </c>
      <c r="E1064" s="351">
        <f t="shared" si="42"/>
        <v>0</v>
      </c>
      <c r="F1064" s="351">
        <f t="shared" si="43"/>
        <v>0</v>
      </c>
      <c r="G1064" s="347">
        <f t="shared" si="38"/>
        <v>314005.75458000001</v>
      </c>
      <c r="H1064" s="341" t="s">
        <v>248</v>
      </c>
    </row>
    <row r="1065" spans="1:8" ht="13.9" hidden="1" customHeight="1" outlineLevel="1">
      <c r="A1065" s="243" t="s">
        <v>249</v>
      </c>
      <c r="B1065" s="350">
        <f t="shared" si="39"/>
        <v>256187.60894999999</v>
      </c>
      <c r="C1065" s="351">
        <f t="shared" si="40"/>
        <v>0</v>
      </c>
      <c r="D1065" s="351">
        <f t="shared" si="41"/>
        <v>0</v>
      </c>
      <c r="E1065" s="351">
        <f t="shared" si="42"/>
        <v>0</v>
      </c>
      <c r="F1065" s="351">
        <f t="shared" si="43"/>
        <v>0</v>
      </c>
      <c r="G1065" s="347">
        <f t="shared" si="38"/>
        <v>256187.60894999999</v>
      </c>
      <c r="H1065" s="341" t="s">
        <v>250</v>
      </c>
    </row>
    <row r="1066" spans="1:8" ht="13.9" hidden="1" customHeight="1" outlineLevel="1">
      <c r="A1066" s="243" t="s">
        <v>251</v>
      </c>
      <c r="B1066" s="350">
        <f t="shared" ref="B1066:B1097" si="44">0.357/100*B135</f>
        <v>173131.20194999999</v>
      </c>
      <c r="C1066" s="351">
        <f t="shared" ref="C1066:C1097" si="45">0/100*C135</f>
        <v>0</v>
      </c>
      <c r="D1066" s="351">
        <f t="shared" ref="D1066:D1097" si="46">0.15*0.357/100*D135</f>
        <v>0</v>
      </c>
      <c r="E1066" s="351">
        <f t="shared" ref="E1066:E1097" si="47">0.04/100*E135</f>
        <v>0</v>
      </c>
      <c r="F1066" s="351">
        <f t="shared" ref="F1066:F1097" si="48">0.03/100*F135</f>
        <v>0</v>
      </c>
      <c r="G1066" s="347">
        <f t="shared" si="38"/>
        <v>173131.20194999999</v>
      </c>
      <c r="H1066" s="341" t="s">
        <v>252</v>
      </c>
    </row>
    <row r="1067" spans="1:8" ht="13.9" hidden="1" customHeight="1" outlineLevel="1">
      <c r="A1067" s="243" t="s">
        <v>1675</v>
      </c>
      <c r="B1067" s="350">
        <f t="shared" si="44"/>
        <v>617842.68189000001</v>
      </c>
      <c r="C1067" s="351">
        <f t="shared" si="45"/>
        <v>0</v>
      </c>
      <c r="D1067" s="351">
        <f t="shared" si="46"/>
        <v>0</v>
      </c>
      <c r="E1067" s="351">
        <f t="shared" si="47"/>
        <v>0</v>
      </c>
      <c r="F1067" s="351">
        <f t="shared" si="48"/>
        <v>0</v>
      </c>
      <c r="G1067" s="347">
        <f t="shared" ref="G1067:G1105" si="49">+SUM(B1067:F1067)</f>
        <v>617842.68189000001</v>
      </c>
      <c r="H1067" s="341" t="s">
        <v>1676</v>
      </c>
    </row>
    <row r="1068" spans="1:8" ht="13.9" hidden="1" customHeight="1" outlineLevel="1">
      <c r="A1068" s="243" t="s">
        <v>253</v>
      </c>
      <c r="B1068" s="350">
        <f t="shared" si="44"/>
        <v>124909.86249</v>
      </c>
      <c r="C1068" s="351">
        <f t="shared" si="45"/>
        <v>0</v>
      </c>
      <c r="D1068" s="351">
        <f t="shared" si="46"/>
        <v>0</v>
      </c>
      <c r="E1068" s="351">
        <f t="shared" si="47"/>
        <v>0</v>
      </c>
      <c r="F1068" s="351">
        <f t="shared" si="48"/>
        <v>0</v>
      </c>
      <c r="G1068" s="347">
        <f t="shared" si="49"/>
        <v>124909.86249</v>
      </c>
      <c r="H1068" s="341" t="s">
        <v>254</v>
      </c>
    </row>
    <row r="1069" spans="1:8" ht="13.9" hidden="1" customHeight="1" outlineLevel="1">
      <c r="A1069" s="243" t="s">
        <v>255</v>
      </c>
      <c r="B1069" s="350">
        <f t="shared" si="44"/>
        <v>4979.16111</v>
      </c>
      <c r="C1069" s="351">
        <f t="shared" si="45"/>
        <v>0</v>
      </c>
      <c r="D1069" s="351">
        <f t="shared" si="46"/>
        <v>0</v>
      </c>
      <c r="E1069" s="351">
        <f t="shared" si="47"/>
        <v>0</v>
      </c>
      <c r="F1069" s="351">
        <f t="shared" si="48"/>
        <v>0</v>
      </c>
      <c r="G1069" s="347">
        <f t="shared" si="49"/>
        <v>4979.16111</v>
      </c>
      <c r="H1069" s="341" t="s">
        <v>256</v>
      </c>
    </row>
    <row r="1070" spans="1:8" ht="13.9" hidden="1" customHeight="1" outlineLevel="1">
      <c r="A1070" s="243" t="s">
        <v>257</v>
      </c>
      <c r="B1070" s="350">
        <f t="shared" si="44"/>
        <v>239823.16806</v>
      </c>
      <c r="C1070" s="351">
        <f t="shared" si="45"/>
        <v>0</v>
      </c>
      <c r="D1070" s="351">
        <f t="shared" si="46"/>
        <v>0</v>
      </c>
      <c r="E1070" s="351">
        <f t="shared" si="47"/>
        <v>0</v>
      </c>
      <c r="F1070" s="351">
        <f t="shared" si="48"/>
        <v>0</v>
      </c>
      <c r="G1070" s="347">
        <f t="shared" si="49"/>
        <v>239823.16806</v>
      </c>
      <c r="H1070" s="341" t="s">
        <v>258</v>
      </c>
    </row>
    <row r="1071" spans="1:8" ht="13.9" hidden="1" customHeight="1" outlineLevel="1">
      <c r="A1071" s="243" t="s">
        <v>259</v>
      </c>
      <c r="B1071" s="350">
        <f t="shared" si="44"/>
        <v>67352.583899999998</v>
      </c>
      <c r="C1071" s="351">
        <f t="shared" si="45"/>
        <v>0</v>
      </c>
      <c r="D1071" s="351">
        <f t="shared" si="46"/>
        <v>0</v>
      </c>
      <c r="E1071" s="351">
        <f t="shared" si="47"/>
        <v>0</v>
      </c>
      <c r="F1071" s="351">
        <f t="shared" si="48"/>
        <v>0</v>
      </c>
      <c r="G1071" s="347">
        <f t="shared" si="49"/>
        <v>67352.583899999998</v>
      </c>
      <c r="H1071" s="341" t="s">
        <v>260</v>
      </c>
    </row>
    <row r="1072" spans="1:8" ht="13.9" hidden="1" customHeight="1" outlineLevel="1">
      <c r="A1072" s="243" t="s">
        <v>261</v>
      </c>
      <c r="B1072" s="350">
        <f t="shared" si="44"/>
        <v>311157.57644999999</v>
      </c>
      <c r="C1072" s="351">
        <f t="shared" si="45"/>
        <v>0</v>
      </c>
      <c r="D1072" s="351">
        <f t="shared" si="46"/>
        <v>0</v>
      </c>
      <c r="E1072" s="351">
        <f t="shared" si="47"/>
        <v>0</v>
      </c>
      <c r="F1072" s="351">
        <f t="shared" si="48"/>
        <v>0</v>
      </c>
      <c r="G1072" s="347">
        <f t="shared" si="49"/>
        <v>311157.57644999999</v>
      </c>
      <c r="H1072" s="341" t="s">
        <v>262</v>
      </c>
    </row>
    <row r="1073" spans="1:8" ht="13.9" hidden="1" customHeight="1" outlineLevel="1">
      <c r="A1073" s="243" t="s">
        <v>263</v>
      </c>
      <c r="B1073" s="350">
        <f t="shared" si="44"/>
        <v>140082.73733999999</v>
      </c>
      <c r="C1073" s="351">
        <f t="shared" si="45"/>
        <v>0</v>
      </c>
      <c r="D1073" s="351">
        <f t="shared" si="46"/>
        <v>0</v>
      </c>
      <c r="E1073" s="351">
        <f t="shared" si="47"/>
        <v>0</v>
      </c>
      <c r="F1073" s="351">
        <f t="shared" si="48"/>
        <v>0</v>
      </c>
      <c r="G1073" s="347">
        <f t="shared" si="49"/>
        <v>140082.73733999999</v>
      </c>
      <c r="H1073" s="341" t="s">
        <v>264</v>
      </c>
    </row>
    <row r="1074" spans="1:8" ht="13.9" hidden="1" customHeight="1" outlineLevel="1">
      <c r="A1074" s="243" t="s">
        <v>265</v>
      </c>
      <c r="B1074" s="350">
        <f t="shared" si="44"/>
        <v>399014.51603999996</v>
      </c>
      <c r="C1074" s="351">
        <f t="shared" si="45"/>
        <v>0</v>
      </c>
      <c r="D1074" s="351">
        <f t="shared" si="46"/>
        <v>0</v>
      </c>
      <c r="E1074" s="351">
        <f t="shared" si="47"/>
        <v>0</v>
      </c>
      <c r="F1074" s="351">
        <f t="shared" si="48"/>
        <v>0</v>
      </c>
      <c r="G1074" s="347">
        <f t="shared" si="49"/>
        <v>399014.51603999996</v>
      </c>
      <c r="H1074" s="341" t="s">
        <v>1677</v>
      </c>
    </row>
    <row r="1075" spans="1:8" ht="13.9" hidden="1" customHeight="1" outlineLevel="1">
      <c r="A1075" s="243" t="s">
        <v>267</v>
      </c>
      <c r="B1075" s="350">
        <f t="shared" si="44"/>
        <v>745534.41689999995</v>
      </c>
      <c r="C1075" s="351">
        <f t="shared" si="45"/>
        <v>0</v>
      </c>
      <c r="D1075" s="351">
        <f t="shared" si="46"/>
        <v>0</v>
      </c>
      <c r="E1075" s="351">
        <f t="shared" si="47"/>
        <v>543.02359999999999</v>
      </c>
      <c r="F1075" s="351">
        <f t="shared" si="48"/>
        <v>0</v>
      </c>
      <c r="G1075" s="347">
        <f t="shared" si="49"/>
        <v>746077.44049999991</v>
      </c>
      <c r="H1075" s="341" t="s">
        <v>268</v>
      </c>
    </row>
    <row r="1076" spans="1:8" ht="13.9" hidden="1" customHeight="1" outlineLevel="1">
      <c r="A1076" s="243" t="s">
        <v>269</v>
      </c>
      <c r="B1076" s="350">
        <f t="shared" si="44"/>
        <v>92860.01969999999</v>
      </c>
      <c r="C1076" s="351">
        <f t="shared" si="45"/>
        <v>0</v>
      </c>
      <c r="D1076" s="351">
        <f t="shared" si="46"/>
        <v>0</v>
      </c>
      <c r="E1076" s="351">
        <f t="shared" si="47"/>
        <v>0</v>
      </c>
      <c r="F1076" s="351">
        <f t="shared" si="48"/>
        <v>0</v>
      </c>
      <c r="G1076" s="347">
        <f t="shared" si="49"/>
        <v>92860.01969999999</v>
      </c>
      <c r="H1076" s="341" t="s">
        <v>270</v>
      </c>
    </row>
    <row r="1077" spans="1:8" ht="13.9" hidden="1" customHeight="1" outlineLevel="1">
      <c r="A1077" s="243" t="s">
        <v>271</v>
      </c>
      <c r="B1077" s="350">
        <f t="shared" si="44"/>
        <v>235480.88424000001</v>
      </c>
      <c r="C1077" s="351">
        <f t="shared" si="45"/>
        <v>0</v>
      </c>
      <c r="D1077" s="351">
        <f t="shared" si="46"/>
        <v>0</v>
      </c>
      <c r="E1077" s="351">
        <f t="shared" si="47"/>
        <v>0</v>
      </c>
      <c r="F1077" s="351">
        <f t="shared" si="48"/>
        <v>0</v>
      </c>
      <c r="G1077" s="347">
        <f t="shared" si="49"/>
        <v>235480.88424000001</v>
      </c>
      <c r="H1077" s="341" t="s">
        <v>272</v>
      </c>
    </row>
    <row r="1078" spans="1:8" ht="13.9" hidden="1" customHeight="1" outlineLevel="1">
      <c r="A1078" s="243" t="s">
        <v>273</v>
      </c>
      <c r="B1078" s="350">
        <f t="shared" si="44"/>
        <v>37986908.017169997</v>
      </c>
      <c r="C1078" s="351">
        <f t="shared" si="45"/>
        <v>0</v>
      </c>
      <c r="D1078" s="351">
        <f t="shared" si="46"/>
        <v>0</v>
      </c>
      <c r="E1078" s="351">
        <f t="shared" si="47"/>
        <v>148565.43160000001</v>
      </c>
      <c r="F1078" s="351">
        <f t="shared" si="48"/>
        <v>120851.19539999998</v>
      </c>
      <c r="G1078" s="347">
        <f t="shared" si="49"/>
        <v>38256324.644169994</v>
      </c>
      <c r="H1078" s="341" t="s">
        <v>274</v>
      </c>
    </row>
    <row r="1079" spans="1:8" ht="13.9" hidden="1" customHeight="1" outlineLevel="1">
      <c r="A1079" s="243" t="s">
        <v>275</v>
      </c>
      <c r="B1079" s="350">
        <f t="shared" si="44"/>
        <v>213326.90651999999</v>
      </c>
      <c r="C1079" s="351">
        <f t="shared" si="45"/>
        <v>0</v>
      </c>
      <c r="D1079" s="351">
        <f t="shared" si="46"/>
        <v>0</v>
      </c>
      <c r="E1079" s="351">
        <f t="shared" si="47"/>
        <v>0</v>
      </c>
      <c r="F1079" s="351">
        <f t="shared" si="48"/>
        <v>0</v>
      </c>
      <c r="G1079" s="347">
        <f t="shared" si="49"/>
        <v>213326.90651999999</v>
      </c>
      <c r="H1079" s="341" t="s">
        <v>276</v>
      </c>
    </row>
    <row r="1080" spans="1:8" ht="13.9" hidden="1" customHeight="1" outlineLevel="1">
      <c r="A1080" s="243" t="s">
        <v>277</v>
      </c>
      <c r="B1080" s="350">
        <f t="shared" si="44"/>
        <v>25663.102079999997</v>
      </c>
      <c r="C1080" s="351">
        <f t="shared" si="45"/>
        <v>0</v>
      </c>
      <c r="D1080" s="351">
        <f t="shared" si="46"/>
        <v>0</v>
      </c>
      <c r="E1080" s="351">
        <f t="shared" si="47"/>
        <v>0</v>
      </c>
      <c r="F1080" s="351">
        <f t="shared" si="48"/>
        <v>0</v>
      </c>
      <c r="G1080" s="347">
        <f t="shared" si="49"/>
        <v>25663.102079999997</v>
      </c>
      <c r="H1080" s="341" t="s">
        <v>278</v>
      </c>
    </row>
    <row r="1081" spans="1:8" ht="13.9" hidden="1" customHeight="1" outlineLevel="1">
      <c r="A1081" s="243" t="s">
        <v>279</v>
      </c>
      <c r="B1081" s="350">
        <f t="shared" si="44"/>
        <v>8175321.5270999996</v>
      </c>
      <c r="C1081" s="351">
        <f t="shared" si="45"/>
        <v>0</v>
      </c>
      <c r="D1081" s="351">
        <f t="shared" si="46"/>
        <v>0</v>
      </c>
      <c r="E1081" s="351">
        <f t="shared" si="47"/>
        <v>17188.216400000001</v>
      </c>
      <c r="F1081" s="351">
        <f t="shared" si="48"/>
        <v>0</v>
      </c>
      <c r="G1081" s="347">
        <f t="shared" si="49"/>
        <v>8192509.7434999999</v>
      </c>
      <c r="H1081" s="341" t="s">
        <v>280</v>
      </c>
    </row>
    <row r="1082" spans="1:8" ht="13.9" hidden="1" customHeight="1" outlineLevel="1">
      <c r="A1082" s="243" t="s">
        <v>281</v>
      </c>
      <c r="B1082" s="350">
        <f t="shared" si="44"/>
        <v>3197.0635199999997</v>
      </c>
      <c r="C1082" s="351">
        <f t="shared" si="45"/>
        <v>0</v>
      </c>
      <c r="D1082" s="351">
        <f t="shared" si="46"/>
        <v>0</v>
      </c>
      <c r="E1082" s="351">
        <f t="shared" si="47"/>
        <v>0</v>
      </c>
      <c r="F1082" s="351">
        <f t="shared" si="48"/>
        <v>0</v>
      </c>
      <c r="G1082" s="347">
        <f t="shared" si="49"/>
        <v>3197.0635199999997</v>
      </c>
      <c r="H1082" s="341" t="s">
        <v>282</v>
      </c>
    </row>
    <row r="1083" spans="1:8" ht="13.9" hidden="1" customHeight="1" outlineLevel="1">
      <c r="A1083" s="243" t="s">
        <v>283</v>
      </c>
      <c r="B1083" s="350">
        <f t="shared" si="44"/>
        <v>80959.992329999994</v>
      </c>
      <c r="C1083" s="351">
        <f t="shared" si="45"/>
        <v>0</v>
      </c>
      <c r="D1083" s="351">
        <f t="shared" si="46"/>
        <v>0</v>
      </c>
      <c r="E1083" s="351">
        <f t="shared" si="47"/>
        <v>0</v>
      </c>
      <c r="F1083" s="351">
        <f t="shared" si="48"/>
        <v>0</v>
      </c>
      <c r="G1083" s="347">
        <f t="shared" si="49"/>
        <v>80959.992329999994</v>
      </c>
      <c r="H1083" s="341" t="s">
        <v>284</v>
      </c>
    </row>
    <row r="1084" spans="1:8" ht="13.9" hidden="1" customHeight="1" outlineLevel="1">
      <c r="A1084" s="243" t="s">
        <v>285</v>
      </c>
      <c r="B1084" s="350">
        <f t="shared" si="44"/>
        <v>16650.519270000001</v>
      </c>
      <c r="C1084" s="351">
        <f t="shared" si="45"/>
        <v>0</v>
      </c>
      <c r="D1084" s="351">
        <f t="shared" si="46"/>
        <v>0</v>
      </c>
      <c r="E1084" s="351">
        <f t="shared" si="47"/>
        <v>0</v>
      </c>
      <c r="F1084" s="351">
        <f t="shared" si="48"/>
        <v>0</v>
      </c>
      <c r="G1084" s="347">
        <f t="shared" si="49"/>
        <v>16650.519270000001</v>
      </c>
      <c r="H1084" s="341" t="s">
        <v>286</v>
      </c>
    </row>
    <row r="1085" spans="1:8" ht="13.9" hidden="1" customHeight="1" outlineLevel="1">
      <c r="A1085" s="243" t="s">
        <v>323</v>
      </c>
      <c r="B1085" s="350">
        <f t="shared" si="44"/>
        <v>14427593.264069999</v>
      </c>
      <c r="C1085" s="351">
        <f t="shared" si="45"/>
        <v>0</v>
      </c>
      <c r="D1085" s="351">
        <f t="shared" si="46"/>
        <v>0</v>
      </c>
      <c r="E1085" s="351">
        <f t="shared" si="47"/>
        <v>0</v>
      </c>
      <c r="F1085" s="351">
        <f t="shared" si="48"/>
        <v>0</v>
      </c>
      <c r="G1085" s="347">
        <f t="shared" si="49"/>
        <v>14427593.264069999</v>
      </c>
      <c r="H1085" s="341" t="s">
        <v>324</v>
      </c>
    </row>
    <row r="1086" spans="1:8" ht="13.9" hidden="1" customHeight="1" outlineLevel="1">
      <c r="A1086" s="243" t="s">
        <v>287</v>
      </c>
      <c r="B1086" s="350">
        <f t="shared" si="44"/>
        <v>271508.68520999997</v>
      </c>
      <c r="C1086" s="351">
        <f t="shared" si="45"/>
        <v>0</v>
      </c>
      <c r="D1086" s="351">
        <f t="shared" si="46"/>
        <v>0</v>
      </c>
      <c r="E1086" s="351">
        <f t="shared" si="47"/>
        <v>0</v>
      </c>
      <c r="F1086" s="351">
        <f t="shared" si="48"/>
        <v>0</v>
      </c>
      <c r="G1086" s="347">
        <f t="shared" si="49"/>
        <v>271508.68520999997</v>
      </c>
      <c r="H1086" s="341" t="s">
        <v>288</v>
      </c>
    </row>
    <row r="1087" spans="1:8" ht="13.9" hidden="1" customHeight="1" outlineLevel="1">
      <c r="A1087" s="243" t="s">
        <v>289</v>
      </c>
      <c r="B1087" s="350">
        <f t="shared" si="44"/>
        <v>728870.32091999997</v>
      </c>
      <c r="C1087" s="351">
        <f t="shared" si="45"/>
        <v>0</v>
      </c>
      <c r="D1087" s="351">
        <f t="shared" si="46"/>
        <v>0</v>
      </c>
      <c r="E1087" s="351">
        <f t="shared" si="47"/>
        <v>0</v>
      </c>
      <c r="F1087" s="351">
        <f t="shared" si="48"/>
        <v>0</v>
      </c>
      <c r="G1087" s="347">
        <f t="shared" si="49"/>
        <v>728870.32091999997</v>
      </c>
      <c r="H1087" s="341" t="s">
        <v>290</v>
      </c>
    </row>
    <row r="1088" spans="1:8" ht="13.9" hidden="1" customHeight="1" outlineLevel="1">
      <c r="A1088" s="243" t="s">
        <v>291</v>
      </c>
      <c r="B1088" s="350">
        <f t="shared" si="44"/>
        <v>2245570.6694399999</v>
      </c>
      <c r="C1088" s="351">
        <f t="shared" si="45"/>
        <v>0</v>
      </c>
      <c r="D1088" s="351">
        <f t="shared" si="46"/>
        <v>0</v>
      </c>
      <c r="E1088" s="351">
        <f t="shared" si="47"/>
        <v>0</v>
      </c>
      <c r="F1088" s="351">
        <f t="shared" si="48"/>
        <v>5679.6479999999992</v>
      </c>
      <c r="G1088" s="347">
        <f t="shared" si="49"/>
        <v>2251250.3174399999</v>
      </c>
      <c r="H1088" s="341" t="s">
        <v>292</v>
      </c>
    </row>
    <row r="1089" spans="1:8" ht="13.9" hidden="1" customHeight="1" outlineLevel="1">
      <c r="A1089" s="243" t="s">
        <v>293</v>
      </c>
      <c r="B1089" s="350">
        <f t="shared" si="44"/>
        <v>286456.43942999997</v>
      </c>
      <c r="C1089" s="351">
        <f t="shared" si="45"/>
        <v>0</v>
      </c>
      <c r="D1089" s="351">
        <f t="shared" si="46"/>
        <v>0</v>
      </c>
      <c r="E1089" s="351">
        <f t="shared" si="47"/>
        <v>0</v>
      </c>
      <c r="F1089" s="351">
        <f t="shared" si="48"/>
        <v>0</v>
      </c>
      <c r="G1089" s="347">
        <f t="shared" si="49"/>
        <v>286456.43942999997</v>
      </c>
      <c r="H1089" s="341" t="s">
        <v>294</v>
      </c>
    </row>
    <row r="1090" spans="1:8" ht="13.9" hidden="1" customHeight="1" outlineLevel="1">
      <c r="A1090" s="243" t="s">
        <v>295</v>
      </c>
      <c r="B1090" s="350">
        <f t="shared" si="44"/>
        <v>179708.14869</v>
      </c>
      <c r="C1090" s="351">
        <f t="shared" si="45"/>
        <v>0</v>
      </c>
      <c r="D1090" s="351">
        <f t="shared" si="46"/>
        <v>0</v>
      </c>
      <c r="E1090" s="351">
        <f t="shared" si="47"/>
        <v>0</v>
      </c>
      <c r="F1090" s="351">
        <f t="shared" si="48"/>
        <v>0</v>
      </c>
      <c r="G1090" s="347">
        <f t="shared" si="49"/>
        <v>179708.14869</v>
      </c>
      <c r="H1090" s="341" t="s">
        <v>296</v>
      </c>
    </row>
    <row r="1091" spans="1:8" ht="13.9" hidden="1" customHeight="1" outlineLevel="1">
      <c r="A1091" s="243" t="s">
        <v>297</v>
      </c>
      <c r="B1091" s="350">
        <f t="shared" si="44"/>
        <v>160296.75206999999</v>
      </c>
      <c r="C1091" s="351">
        <f t="shared" si="45"/>
        <v>0</v>
      </c>
      <c r="D1091" s="351">
        <f t="shared" si="46"/>
        <v>0</v>
      </c>
      <c r="E1091" s="351">
        <f t="shared" si="47"/>
        <v>0</v>
      </c>
      <c r="F1091" s="351">
        <f t="shared" si="48"/>
        <v>0</v>
      </c>
      <c r="G1091" s="347">
        <f t="shared" si="49"/>
        <v>160296.75206999999</v>
      </c>
      <c r="H1091" s="341" t="s">
        <v>298</v>
      </c>
    </row>
    <row r="1092" spans="1:8" ht="13.9" hidden="1" customHeight="1" outlineLevel="1">
      <c r="A1092" s="243" t="s">
        <v>1678</v>
      </c>
      <c r="B1092" s="350">
        <f t="shared" si="44"/>
        <v>30707.515649999998</v>
      </c>
      <c r="C1092" s="351">
        <f t="shared" si="45"/>
        <v>0</v>
      </c>
      <c r="D1092" s="351">
        <f t="shared" si="46"/>
        <v>0</v>
      </c>
      <c r="E1092" s="351">
        <f t="shared" si="47"/>
        <v>0</v>
      </c>
      <c r="F1092" s="351">
        <f t="shared" si="48"/>
        <v>0</v>
      </c>
      <c r="G1092" s="347">
        <f t="shared" si="49"/>
        <v>30707.515649999998</v>
      </c>
      <c r="H1092" s="341" t="s">
        <v>1679</v>
      </c>
    </row>
    <row r="1093" spans="1:8" ht="13.9" hidden="1" customHeight="1" outlineLevel="1">
      <c r="A1093" s="243" t="s">
        <v>299</v>
      </c>
      <c r="B1093" s="350">
        <f t="shared" si="44"/>
        <v>397525.26911999995</v>
      </c>
      <c r="C1093" s="351">
        <f t="shared" si="45"/>
        <v>0</v>
      </c>
      <c r="D1093" s="351">
        <f t="shared" si="46"/>
        <v>0</v>
      </c>
      <c r="E1093" s="351">
        <f t="shared" si="47"/>
        <v>0</v>
      </c>
      <c r="F1093" s="351">
        <f t="shared" si="48"/>
        <v>0</v>
      </c>
      <c r="G1093" s="347">
        <f t="shared" si="49"/>
        <v>397525.26911999995</v>
      </c>
      <c r="H1093" s="341" t="s">
        <v>300</v>
      </c>
    </row>
    <row r="1094" spans="1:8" ht="13.9" hidden="1" customHeight="1" outlineLevel="1">
      <c r="A1094" s="243" t="s">
        <v>301</v>
      </c>
      <c r="B1094" s="350">
        <f t="shared" si="44"/>
        <v>151804.48248000001</v>
      </c>
      <c r="C1094" s="351">
        <f t="shared" si="45"/>
        <v>0</v>
      </c>
      <c r="D1094" s="351">
        <f t="shared" si="46"/>
        <v>0</v>
      </c>
      <c r="E1094" s="351">
        <f t="shared" si="47"/>
        <v>0</v>
      </c>
      <c r="F1094" s="351">
        <f t="shared" si="48"/>
        <v>0</v>
      </c>
      <c r="G1094" s="347">
        <f t="shared" si="49"/>
        <v>151804.48248000001</v>
      </c>
      <c r="H1094" s="341" t="s">
        <v>302</v>
      </c>
    </row>
    <row r="1095" spans="1:8" ht="13.9" hidden="1" customHeight="1" outlineLevel="1">
      <c r="A1095" s="243" t="s">
        <v>303</v>
      </c>
      <c r="B1095" s="350">
        <f t="shared" si="44"/>
        <v>274906.78256999998</v>
      </c>
      <c r="C1095" s="351">
        <f t="shared" si="45"/>
        <v>0</v>
      </c>
      <c r="D1095" s="351">
        <f t="shared" si="46"/>
        <v>0</v>
      </c>
      <c r="E1095" s="351">
        <f t="shared" si="47"/>
        <v>0</v>
      </c>
      <c r="F1095" s="351">
        <f t="shared" si="48"/>
        <v>0</v>
      </c>
      <c r="G1095" s="347">
        <f t="shared" si="49"/>
        <v>274906.78256999998</v>
      </c>
      <c r="H1095" s="341" t="s">
        <v>304</v>
      </c>
    </row>
    <row r="1096" spans="1:8" ht="13.9" hidden="1" customHeight="1" outlineLevel="1">
      <c r="A1096" s="243" t="s">
        <v>305</v>
      </c>
      <c r="B1096" s="350">
        <f t="shared" si="44"/>
        <v>108973.57883999999</v>
      </c>
      <c r="C1096" s="351">
        <f t="shared" si="45"/>
        <v>0</v>
      </c>
      <c r="D1096" s="351">
        <f t="shared" si="46"/>
        <v>0</v>
      </c>
      <c r="E1096" s="351">
        <f t="shared" si="47"/>
        <v>0</v>
      </c>
      <c r="F1096" s="351">
        <f t="shared" si="48"/>
        <v>0</v>
      </c>
      <c r="G1096" s="347">
        <f t="shared" si="49"/>
        <v>108973.57883999999</v>
      </c>
      <c r="H1096" s="341" t="s">
        <v>306</v>
      </c>
    </row>
    <row r="1097" spans="1:8" ht="13.9" hidden="1" customHeight="1" outlineLevel="1">
      <c r="A1097" s="243" t="s">
        <v>307</v>
      </c>
      <c r="B1097" s="350">
        <f t="shared" si="44"/>
        <v>588627.52263000002</v>
      </c>
      <c r="C1097" s="351">
        <f t="shared" si="45"/>
        <v>0</v>
      </c>
      <c r="D1097" s="351">
        <f t="shared" si="46"/>
        <v>0</v>
      </c>
      <c r="E1097" s="351">
        <f t="shared" si="47"/>
        <v>0</v>
      </c>
      <c r="F1097" s="351">
        <f t="shared" si="48"/>
        <v>0</v>
      </c>
      <c r="G1097" s="347">
        <f t="shared" si="49"/>
        <v>588627.52263000002</v>
      </c>
      <c r="H1097" s="341" t="s">
        <v>308</v>
      </c>
    </row>
    <row r="1098" spans="1:8" ht="13.9" hidden="1" customHeight="1" outlineLevel="1">
      <c r="A1098" s="243" t="s">
        <v>309</v>
      </c>
      <c r="B1098" s="350">
        <f t="shared" ref="B1098:B1105" si="50">0.357/100*B167</f>
        <v>7310771.4962099995</v>
      </c>
      <c r="C1098" s="351">
        <f t="shared" ref="C1098:C1105" si="51">0/100*C167</f>
        <v>0</v>
      </c>
      <c r="D1098" s="351">
        <f t="shared" ref="D1098:D1105" si="52">0.15*0.357/100*D167</f>
        <v>0</v>
      </c>
      <c r="E1098" s="351">
        <f t="shared" ref="E1098:E1105" si="53">0.04/100*E167</f>
        <v>0</v>
      </c>
      <c r="F1098" s="351">
        <f t="shared" ref="F1098:F1105" si="54">0.03/100*F167</f>
        <v>0</v>
      </c>
      <c r="G1098" s="347">
        <f t="shared" si="49"/>
        <v>7310771.4962099995</v>
      </c>
      <c r="H1098" s="341" t="s">
        <v>310</v>
      </c>
    </row>
    <row r="1099" spans="1:8" ht="13.9" hidden="1" customHeight="1" outlineLevel="1">
      <c r="A1099" s="243" t="s">
        <v>1680</v>
      </c>
      <c r="B1099" s="350">
        <f t="shared" si="50"/>
        <v>222292.21896</v>
      </c>
      <c r="C1099" s="351">
        <f t="shared" si="51"/>
        <v>0</v>
      </c>
      <c r="D1099" s="351">
        <f t="shared" si="52"/>
        <v>0</v>
      </c>
      <c r="E1099" s="351">
        <f t="shared" si="53"/>
        <v>0</v>
      </c>
      <c r="F1099" s="351">
        <f t="shared" si="54"/>
        <v>0</v>
      </c>
      <c r="G1099" s="347">
        <f t="shared" si="49"/>
        <v>222292.21896</v>
      </c>
      <c r="H1099" s="341" t="s">
        <v>1681</v>
      </c>
    </row>
    <row r="1100" spans="1:8" ht="13.9" hidden="1" customHeight="1" outlineLevel="1">
      <c r="A1100" s="243" t="s">
        <v>311</v>
      </c>
      <c r="B1100" s="350">
        <f t="shared" si="50"/>
        <v>599397.06666000001</v>
      </c>
      <c r="C1100" s="351">
        <f t="shared" si="51"/>
        <v>0</v>
      </c>
      <c r="D1100" s="351">
        <f t="shared" si="52"/>
        <v>0</v>
      </c>
      <c r="E1100" s="351">
        <f t="shared" si="53"/>
        <v>0</v>
      </c>
      <c r="F1100" s="351">
        <f t="shared" si="54"/>
        <v>0</v>
      </c>
      <c r="G1100" s="347">
        <f t="shared" si="49"/>
        <v>599397.06666000001</v>
      </c>
      <c r="H1100" s="341" t="s">
        <v>312</v>
      </c>
    </row>
    <row r="1101" spans="1:8" ht="13.9" hidden="1" customHeight="1" outlineLevel="1">
      <c r="A1101" s="243" t="s">
        <v>313</v>
      </c>
      <c r="B1101" s="350">
        <f t="shared" si="50"/>
        <v>96952.150049999997</v>
      </c>
      <c r="C1101" s="351">
        <f t="shared" si="51"/>
        <v>0</v>
      </c>
      <c r="D1101" s="351">
        <f t="shared" si="52"/>
        <v>0</v>
      </c>
      <c r="E1101" s="351">
        <f t="shared" si="53"/>
        <v>0</v>
      </c>
      <c r="F1101" s="351">
        <f t="shared" si="54"/>
        <v>0</v>
      </c>
      <c r="G1101" s="347">
        <f t="shared" si="49"/>
        <v>96952.150049999997</v>
      </c>
      <c r="H1101" s="341" t="s">
        <v>314</v>
      </c>
    </row>
    <row r="1102" spans="1:8" ht="13.9" hidden="1" customHeight="1" outlineLevel="1">
      <c r="A1102" s="243" t="s">
        <v>315</v>
      </c>
      <c r="B1102" s="350">
        <f t="shared" si="50"/>
        <v>119492.1483</v>
      </c>
      <c r="C1102" s="351">
        <f t="shared" si="51"/>
        <v>0</v>
      </c>
      <c r="D1102" s="351">
        <f t="shared" si="52"/>
        <v>0</v>
      </c>
      <c r="E1102" s="351">
        <f t="shared" si="53"/>
        <v>0</v>
      </c>
      <c r="F1102" s="351">
        <f t="shared" si="54"/>
        <v>0</v>
      </c>
      <c r="G1102" s="347">
        <f t="shared" si="49"/>
        <v>119492.1483</v>
      </c>
      <c r="H1102" s="341" t="s">
        <v>316</v>
      </c>
    </row>
    <row r="1103" spans="1:8" ht="13.9" hidden="1" customHeight="1" outlineLevel="1">
      <c r="A1103" s="243" t="s">
        <v>317</v>
      </c>
      <c r="B1103" s="350">
        <f t="shared" si="50"/>
        <v>250299.96851999999</v>
      </c>
      <c r="C1103" s="351">
        <f t="shared" si="51"/>
        <v>0</v>
      </c>
      <c r="D1103" s="351">
        <f t="shared" si="52"/>
        <v>0</v>
      </c>
      <c r="E1103" s="351">
        <f t="shared" si="53"/>
        <v>0</v>
      </c>
      <c r="F1103" s="351">
        <f t="shared" si="54"/>
        <v>0</v>
      </c>
      <c r="G1103" s="347">
        <f t="shared" si="49"/>
        <v>250299.96851999999</v>
      </c>
      <c r="H1103" s="341" t="s">
        <v>318</v>
      </c>
    </row>
    <row r="1104" spans="1:8" hidden="1" outlineLevel="1">
      <c r="A1104" s="243" t="s">
        <v>319</v>
      </c>
      <c r="B1104" s="350">
        <f t="shared" si="50"/>
        <v>72241.202669999999</v>
      </c>
      <c r="C1104" s="351">
        <f t="shared" si="51"/>
        <v>0</v>
      </c>
      <c r="D1104" s="351">
        <f t="shared" si="52"/>
        <v>0</v>
      </c>
      <c r="E1104" s="351">
        <f t="shared" si="53"/>
        <v>0</v>
      </c>
      <c r="F1104" s="351">
        <f t="shared" si="54"/>
        <v>0</v>
      </c>
      <c r="G1104" s="347">
        <f t="shared" si="49"/>
        <v>72241.202669999999</v>
      </c>
      <c r="H1104" s="341" t="s">
        <v>320</v>
      </c>
    </row>
    <row r="1105" spans="1:8" hidden="1" outlineLevel="1">
      <c r="A1105" s="243" t="s">
        <v>321</v>
      </c>
      <c r="B1105" s="350">
        <f t="shared" si="50"/>
        <v>191661.18698999999</v>
      </c>
      <c r="C1105" s="351">
        <f t="shared" si="51"/>
        <v>0</v>
      </c>
      <c r="D1105" s="351">
        <f t="shared" si="52"/>
        <v>0</v>
      </c>
      <c r="E1105" s="351">
        <f t="shared" si="53"/>
        <v>0</v>
      </c>
      <c r="F1105" s="351">
        <f t="shared" si="54"/>
        <v>0</v>
      </c>
      <c r="G1105" s="347">
        <f t="shared" si="49"/>
        <v>191661.18698999999</v>
      </c>
      <c r="H1105" s="341" t="s">
        <v>322</v>
      </c>
    </row>
    <row r="1106" spans="1:8" collapsed="1">
      <c r="A1106" s="248" t="str">
        <f>A175</f>
        <v>Regelzone Amprion (gesamt)</v>
      </c>
      <c r="B1106" s="345">
        <f>SUM(B1107:B1339)</f>
        <v>398226533.01290977</v>
      </c>
      <c r="C1106" s="346">
        <f t="shared" ref="C1106:F1106" si="55">SUM(C1107:C1339)</f>
        <v>0</v>
      </c>
      <c r="D1106" s="346">
        <f t="shared" si="55"/>
        <v>460794.46684949996</v>
      </c>
      <c r="E1106" s="346">
        <f t="shared" si="55"/>
        <v>182215.10160000002</v>
      </c>
      <c r="F1106" s="346">
        <f t="shared" si="55"/>
        <v>982736.06189999997</v>
      </c>
      <c r="G1106" s="347">
        <f t="shared" ref="G1106:G1169" si="56">SUM(B1106:F1106)</f>
        <v>399852278.64325929</v>
      </c>
    </row>
    <row r="1107" spans="1:8" hidden="1" outlineLevel="1">
      <c r="A1107" s="243" t="s">
        <v>326</v>
      </c>
      <c r="B1107" s="350">
        <f t="shared" ref="B1107:B1170" si="57">B176*0.357/100</f>
        <v>331850.66375999997</v>
      </c>
      <c r="C1107" s="351">
        <v>0</v>
      </c>
      <c r="D1107" s="351">
        <f t="shared" ref="D1107:D1170" si="58">D176*0.05355/100</f>
        <v>0</v>
      </c>
      <c r="E1107" s="351">
        <f t="shared" ref="E1107:E1170" si="59">E176*0.04/100</f>
        <v>0</v>
      </c>
      <c r="F1107" s="351">
        <f t="shared" ref="F1107:F1170" si="60">F176*0.03/100</f>
        <v>0</v>
      </c>
      <c r="G1107" s="347">
        <f t="shared" si="56"/>
        <v>331850.66375999997</v>
      </c>
      <c r="H1107" s="362" t="s">
        <v>327</v>
      </c>
    </row>
    <row r="1108" spans="1:8" hidden="1" outlineLevel="1">
      <c r="A1108" s="243" t="s">
        <v>7</v>
      </c>
      <c r="B1108" s="350">
        <f t="shared" si="57"/>
        <v>385515.28217999992</v>
      </c>
      <c r="C1108" s="351">
        <v>0</v>
      </c>
      <c r="D1108" s="351">
        <f t="shared" si="58"/>
        <v>0</v>
      </c>
      <c r="E1108" s="351">
        <f t="shared" si="59"/>
        <v>0</v>
      </c>
      <c r="F1108" s="351">
        <f t="shared" si="60"/>
        <v>0</v>
      </c>
      <c r="G1108" s="347">
        <f t="shared" si="56"/>
        <v>385515.28217999992</v>
      </c>
      <c r="H1108" s="362" t="s">
        <v>8</v>
      </c>
    </row>
    <row r="1109" spans="1:8" hidden="1" outlineLevel="1">
      <c r="A1109" s="243" t="s">
        <v>328</v>
      </c>
      <c r="B1109" s="350">
        <f t="shared" si="57"/>
        <v>527716.06838999991</v>
      </c>
      <c r="C1109" s="351">
        <v>0</v>
      </c>
      <c r="D1109" s="351">
        <f t="shared" si="58"/>
        <v>0</v>
      </c>
      <c r="E1109" s="351">
        <f t="shared" si="59"/>
        <v>0</v>
      </c>
      <c r="F1109" s="351">
        <f t="shared" si="60"/>
        <v>0</v>
      </c>
      <c r="G1109" s="347">
        <f t="shared" si="56"/>
        <v>527716.06838999991</v>
      </c>
      <c r="H1109" s="362" t="s">
        <v>329</v>
      </c>
    </row>
    <row r="1110" spans="1:8" hidden="1" outlineLevel="1">
      <c r="A1110" s="243" t="s">
        <v>330</v>
      </c>
      <c r="B1110" s="350">
        <f t="shared" si="57"/>
        <v>1096230.0467999999</v>
      </c>
      <c r="C1110" s="351">
        <v>0</v>
      </c>
      <c r="D1110" s="351">
        <f t="shared" si="58"/>
        <v>0</v>
      </c>
      <c r="E1110" s="351">
        <f t="shared" si="59"/>
        <v>0</v>
      </c>
      <c r="F1110" s="351">
        <f t="shared" si="60"/>
        <v>0</v>
      </c>
      <c r="G1110" s="347">
        <f t="shared" si="56"/>
        <v>1096230.0467999999</v>
      </c>
      <c r="H1110" s="362" t="s">
        <v>331</v>
      </c>
    </row>
    <row r="1111" spans="1:8" ht="25.5" hidden="1" outlineLevel="1">
      <c r="A1111" s="243" t="s">
        <v>332</v>
      </c>
      <c r="B1111" s="350">
        <f t="shared" si="57"/>
        <v>3170137.81959</v>
      </c>
      <c r="C1111" s="351">
        <v>0</v>
      </c>
      <c r="D1111" s="351">
        <f t="shared" si="58"/>
        <v>0</v>
      </c>
      <c r="E1111" s="351">
        <f t="shared" si="59"/>
        <v>2746.5331999999999</v>
      </c>
      <c r="F1111" s="351">
        <f t="shared" si="60"/>
        <v>425.97</v>
      </c>
      <c r="G1111" s="347">
        <f t="shared" si="56"/>
        <v>3173310.3227900001</v>
      </c>
      <c r="H1111" s="362" t="s">
        <v>333</v>
      </c>
    </row>
    <row r="1112" spans="1:8" hidden="1" outlineLevel="1">
      <c r="A1112" s="243" t="s">
        <v>334</v>
      </c>
      <c r="B1112" s="350">
        <f t="shared" si="57"/>
        <v>613497.49208999996</v>
      </c>
      <c r="C1112" s="351">
        <v>0</v>
      </c>
      <c r="D1112" s="351">
        <f t="shared" si="58"/>
        <v>0</v>
      </c>
      <c r="E1112" s="351">
        <f t="shared" si="59"/>
        <v>0</v>
      </c>
      <c r="F1112" s="351">
        <f t="shared" si="60"/>
        <v>0</v>
      </c>
      <c r="G1112" s="347">
        <f t="shared" si="56"/>
        <v>613497.49208999996</v>
      </c>
      <c r="H1112" s="362" t="s">
        <v>335</v>
      </c>
    </row>
    <row r="1113" spans="1:8" hidden="1" outlineLevel="1">
      <c r="A1113" s="243" t="s">
        <v>336</v>
      </c>
      <c r="B1113" s="350">
        <f t="shared" si="57"/>
        <v>468757.37202000001</v>
      </c>
      <c r="C1113" s="351">
        <v>0</v>
      </c>
      <c r="D1113" s="351">
        <f t="shared" si="58"/>
        <v>0</v>
      </c>
      <c r="E1113" s="351">
        <f t="shared" si="59"/>
        <v>0</v>
      </c>
      <c r="F1113" s="351">
        <f t="shared" si="60"/>
        <v>0</v>
      </c>
      <c r="G1113" s="347">
        <f t="shared" si="56"/>
        <v>468757.37202000001</v>
      </c>
      <c r="H1113" s="362" t="s">
        <v>337</v>
      </c>
    </row>
    <row r="1114" spans="1:8" hidden="1" outlineLevel="1">
      <c r="A1114" s="243" t="s">
        <v>338</v>
      </c>
      <c r="B1114" s="350">
        <f t="shared" si="57"/>
        <v>7287123.4806299992</v>
      </c>
      <c r="C1114" s="351">
        <v>0</v>
      </c>
      <c r="D1114" s="351">
        <f t="shared" si="58"/>
        <v>0</v>
      </c>
      <c r="E1114" s="351">
        <f t="shared" si="59"/>
        <v>0</v>
      </c>
      <c r="F1114" s="351">
        <f t="shared" si="60"/>
        <v>0</v>
      </c>
      <c r="G1114" s="347">
        <f t="shared" si="56"/>
        <v>7287123.4806299992</v>
      </c>
      <c r="H1114" s="362" t="s">
        <v>339</v>
      </c>
    </row>
    <row r="1115" spans="1:8" hidden="1" outlineLevel="1">
      <c r="A1115" s="243" t="s">
        <v>340</v>
      </c>
      <c r="B1115" s="350">
        <f t="shared" si="57"/>
        <v>14222620.975079998</v>
      </c>
      <c r="C1115" s="351">
        <v>0</v>
      </c>
      <c r="D1115" s="351">
        <f t="shared" si="58"/>
        <v>0</v>
      </c>
      <c r="E1115" s="351">
        <f t="shared" si="59"/>
        <v>0</v>
      </c>
      <c r="F1115" s="351">
        <f t="shared" si="60"/>
        <v>0</v>
      </c>
      <c r="G1115" s="347">
        <f t="shared" si="56"/>
        <v>14222620.975079998</v>
      </c>
      <c r="H1115" s="362" t="s">
        <v>341</v>
      </c>
    </row>
    <row r="1116" spans="1:8" ht="25.5" hidden="1" outlineLevel="1">
      <c r="A1116" s="243" t="s">
        <v>342</v>
      </c>
      <c r="B1116" s="350">
        <f t="shared" si="57"/>
        <v>431515.87815</v>
      </c>
      <c r="C1116" s="351">
        <v>0</v>
      </c>
      <c r="D1116" s="351">
        <f t="shared" si="58"/>
        <v>0</v>
      </c>
      <c r="E1116" s="351">
        <f t="shared" si="59"/>
        <v>0</v>
      </c>
      <c r="F1116" s="351">
        <f t="shared" si="60"/>
        <v>0</v>
      </c>
      <c r="G1116" s="347">
        <f t="shared" si="56"/>
        <v>431515.87815</v>
      </c>
      <c r="H1116" s="362" t="s">
        <v>343</v>
      </c>
    </row>
    <row r="1117" spans="1:8" ht="25.5" hidden="1" outlineLevel="1">
      <c r="A1117" s="243" t="s">
        <v>344</v>
      </c>
      <c r="B1117" s="350">
        <f t="shared" si="57"/>
        <v>706616.58311999997</v>
      </c>
      <c r="C1117" s="351">
        <v>0</v>
      </c>
      <c r="D1117" s="351">
        <f t="shared" si="58"/>
        <v>0</v>
      </c>
      <c r="E1117" s="351">
        <f t="shared" si="59"/>
        <v>0</v>
      </c>
      <c r="F1117" s="351">
        <f t="shared" si="60"/>
        <v>0</v>
      </c>
      <c r="G1117" s="347">
        <f t="shared" si="56"/>
        <v>706616.58311999997</v>
      </c>
      <c r="H1117" s="362" t="s">
        <v>345</v>
      </c>
    </row>
    <row r="1118" spans="1:8" ht="25.5" hidden="1" outlineLevel="1">
      <c r="A1118" s="243" t="s">
        <v>346</v>
      </c>
      <c r="B1118" s="350">
        <f t="shared" si="57"/>
        <v>2046129.5313899999</v>
      </c>
      <c r="C1118" s="351">
        <v>0</v>
      </c>
      <c r="D1118" s="351">
        <f t="shared" si="58"/>
        <v>0</v>
      </c>
      <c r="E1118" s="351">
        <f t="shared" si="59"/>
        <v>0</v>
      </c>
      <c r="F1118" s="351">
        <f t="shared" si="60"/>
        <v>0</v>
      </c>
      <c r="G1118" s="347">
        <f t="shared" si="56"/>
        <v>2046129.5313899999</v>
      </c>
      <c r="H1118" s="362" t="s">
        <v>347</v>
      </c>
    </row>
    <row r="1119" spans="1:8" hidden="1" outlineLevel="1">
      <c r="A1119" s="243" t="s">
        <v>348</v>
      </c>
      <c r="B1119" s="350">
        <f t="shared" si="57"/>
        <v>1433315.2587599999</v>
      </c>
      <c r="C1119" s="351">
        <v>0</v>
      </c>
      <c r="D1119" s="351">
        <f t="shared" si="58"/>
        <v>0</v>
      </c>
      <c r="E1119" s="351">
        <f t="shared" si="59"/>
        <v>0</v>
      </c>
      <c r="F1119" s="351">
        <f t="shared" si="60"/>
        <v>0</v>
      </c>
      <c r="G1119" s="347">
        <f t="shared" si="56"/>
        <v>1433315.2587599999</v>
      </c>
      <c r="H1119" s="362" t="s">
        <v>349</v>
      </c>
    </row>
    <row r="1120" spans="1:8" ht="25.5" hidden="1" outlineLevel="1">
      <c r="A1120" s="243" t="s">
        <v>350</v>
      </c>
      <c r="B1120" s="350">
        <f t="shared" si="57"/>
        <v>144252.20817</v>
      </c>
      <c r="C1120" s="351">
        <v>0</v>
      </c>
      <c r="D1120" s="351">
        <f t="shared" si="58"/>
        <v>0</v>
      </c>
      <c r="E1120" s="351">
        <f t="shared" si="59"/>
        <v>0</v>
      </c>
      <c r="F1120" s="351">
        <f t="shared" si="60"/>
        <v>0</v>
      </c>
      <c r="G1120" s="347">
        <f t="shared" si="56"/>
        <v>144252.20817</v>
      </c>
      <c r="H1120" s="362" t="s">
        <v>351</v>
      </c>
    </row>
    <row r="1121" spans="1:8" hidden="1" outlineLevel="1">
      <c r="A1121" s="243" t="s">
        <v>352</v>
      </c>
      <c r="B1121" s="350">
        <f t="shared" si="57"/>
        <v>4423377.7587299999</v>
      </c>
      <c r="C1121" s="351">
        <v>0</v>
      </c>
      <c r="D1121" s="351">
        <f t="shared" si="58"/>
        <v>0</v>
      </c>
      <c r="E1121" s="351">
        <f t="shared" si="59"/>
        <v>0</v>
      </c>
      <c r="F1121" s="351">
        <f t="shared" si="60"/>
        <v>0</v>
      </c>
      <c r="G1121" s="347">
        <f t="shared" si="56"/>
        <v>4423377.7587299999</v>
      </c>
      <c r="H1121" s="362" t="s">
        <v>353</v>
      </c>
    </row>
    <row r="1122" spans="1:8" ht="25.5" hidden="1" outlineLevel="1">
      <c r="A1122" s="243" t="s">
        <v>354</v>
      </c>
      <c r="B1122" s="350">
        <f t="shared" si="57"/>
        <v>489551.37608999998</v>
      </c>
      <c r="C1122" s="351">
        <v>0</v>
      </c>
      <c r="D1122" s="351">
        <f t="shared" si="58"/>
        <v>0</v>
      </c>
      <c r="E1122" s="351">
        <f t="shared" si="59"/>
        <v>0</v>
      </c>
      <c r="F1122" s="351">
        <f t="shared" si="60"/>
        <v>0</v>
      </c>
      <c r="G1122" s="347">
        <f t="shared" si="56"/>
        <v>489551.37608999998</v>
      </c>
      <c r="H1122" s="362" t="s">
        <v>355</v>
      </c>
    </row>
    <row r="1123" spans="1:8" hidden="1" outlineLevel="1">
      <c r="A1123" s="243" t="s">
        <v>356</v>
      </c>
      <c r="B1123" s="350">
        <f t="shared" si="57"/>
        <v>2903465.4383700001</v>
      </c>
      <c r="C1123" s="351">
        <v>0</v>
      </c>
      <c r="D1123" s="351">
        <f t="shared" si="58"/>
        <v>0</v>
      </c>
      <c r="E1123" s="351">
        <f t="shared" si="59"/>
        <v>0</v>
      </c>
      <c r="F1123" s="351">
        <f t="shared" si="60"/>
        <v>0</v>
      </c>
      <c r="G1123" s="347">
        <f t="shared" si="56"/>
        <v>2903465.4383700001</v>
      </c>
      <c r="H1123" s="362" t="s">
        <v>357</v>
      </c>
    </row>
    <row r="1124" spans="1:8" hidden="1" outlineLevel="1">
      <c r="A1124" s="243" t="s">
        <v>1682</v>
      </c>
      <c r="B1124" s="350">
        <f t="shared" si="57"/>
        <v>720631.66413000005</v>
      </c>
      <c r="C1124" s="351">
        <v>0</v>
      </c>
      <c r="D1124" s="351">
        <f t="shared" si="58"/>
        <v>0</v>
      </c>
      <c r="E1124" s="351">
        <f t="shared" si="59"/>
        <v>0</v>
      </c>
      <c r="F1124" s="351">
        <f t="shared" si="60"/>
        <v>0</v>
      </c>
      <c r="G1124" s="347">
        <f t="shared" si="56"/>
        <v>720631.66413000005</v>
      </c>
      <c r="H1124" s="362" t="s">
        <v>1683</v>
      </c>
    </row>
    <row r="1125" spans="1:8" hidden="1" outlineLevel="1">
      <c r="A1125" s="243" t="s">
        <v>358</v>
      </c>
      <c r="B1125" s="350">
        <f t="shared" si="57"/>
        <v>5185715.10891</v>
      </c>
      <c r="C1125" s="351">
        <v>0</v>
      </c>
      <c r="D1125" s="351">
        <f t="shared" si="58"/>
        <v>0</v>
      </c>
      <c r="E1125" s="351">
        <f t="shared" si="59"/>
        <v>0</v>
      </c>
      <c r="F1125" s="351">
        <f t="shared" si="60"/>
        <v>5070.0482999999995</v>
      </c>
      <c r="G1125" s="347">
        <f t="shared" si="56"/>
        <v>5190785.1572099999</v>
      </c>
      <c r="H1125" s="362" t="s">
        <v>359</v>
      </c>
    </row>
    <row r="1126" spans="1:8" hidden="1" outlineLevel="1">
      <c r="A1126" s="243" t="s">
        <v>360</v>
      </c>
      <c r="B1126" s="350">
        <f t="shared" si="57"/>
        <v>34791.081569999995</v>
      </c>
      <c r="C1126" s="351">
        <v>0</v>
      </c>
      <c r="D1126" s="351">
        <f t="shared" si="58"/>
        <v>0</v>
      </c>
      <c r="E1126" s="351">
        <f t="shared" si="59"/>
        <v>0</v>
      </c>
      <c r="F1126" s="351">
        <f t="shared" si="60"/>
        <v>0</v>
      </c>
      <c r="G1126" s="347">
        <f t="shared" si="56"/>
        <v>34791.081569999995</v>
      </c>
      <c r="H1126" s="362" t="s">
        <v>361</v>
      </c>
    </row>
    <row r="1127" spans="1:8" hidden="1" outlineLevel="1">
      <c r="A1127" s="243" t="s">
        <v>362</v>
      </c>
      <c r="B1127" s="350">
        <f t="shared" si="57"/>
        <v>833377.93328999996</v>
      </c>
      <c r="C1127" s="351">
        <v>0</v>
      </c>
      <c r="D1127" s="351">
        <f t="shared" si="58"/>
        <v>0</v>
      </c>
      <c r="E1127" s="351">
        <f t="shared" si="59"/>
        <v>0</v>
      </c>
      <c r="F1127" s="351">
        <f t="shared" si="60"/>
        <v>0</v>
      </c>
      <c r="G1127" s="347">
        <f t="shared" si="56"/>
        <v>833377.93328999996</v>
      </c>
      <c r="H1127" s="362" t="s">
        <v>363</v>
      </c>
    </row>
    <row r="1128" spans="1:8" hidden="1" outlineLevel="1">
      <c r="A1128" s="243" t="s">
        <v>364</v>
      </c>
      <c r="B1128" s="350">
        <f t="shared" si="57"/>
        <v>386924.81456999993</v>
      </c>
      <c r="C1128" s="351">
        <v>0</v>
      </c>
      <c r="D1128" s="351">
        <f t="shared" si="58"/>
        <v>0</v>
      </c>
      <c r="E1128" s="351">
        <f t="shared" si="59"/>
        <v>0</v>
      </c>
      <c r="F1128" s="351">
        <f t="shared" si="60"/>
        <v>0</v>
      </c>
      <c r="G1128" s="347">
        <f t="shared" si="56"/>
        <v>386924.81456999993</v>
      </c>
      <c r="H1128" s="362" t="s">
        <v>365</v>
      </c>
    </row>
    <row r="1129" spans="1:8" hidden="1" outlineLevel="1">
      <c r="A1129" s="243" t="s">
        <v>366</v>
      </c>
      <c r="B1129" s="350">
        <f t="shared" si="57"/>
        <v>19179784.683989998</v>
      </c>
      <c r="C1129" s="351">
        <v>0</v>
      </c>
      <c r="D1129" s="351">
        <f t="shared" si="58"/>
        <v>0</v>
      </c>
      <c r="E1129" s="351">
        <f t="shared" si="59"/>
        <v>0</v>
      </c>
      <c r="F1129" s="351">
        <f t="shared" si="60"/>
        <v>1968.3239999999998</v>
      </c>
      <c r="G1129" s="347">
        <f t="shared" si="56"/>
        <v>19181753.007989999</v>
      </c>
      <c r="H1129" s="362" t="s">
        <v>367</v>
      </c>
    </row>
    <row r="1130" spans="1:8" hidden="1" outlineLevel="1">
      <c r="A1130" s="243" t="s">
        <v>368</v>
      </c>
      <c r="B1130" s="350">
        <f t="shared" si="57"/>
        <v>236611.61033999998</v>
      </c>
      <c r="C1130" s="351">
        <v>0</v>
      </c>
      <c r="D1130" s="351">
        <f t="shared" si="58"/>
        <v>0</v>
      </c>
      <c r="E1130" s="351">
        <f t="shared" si="59"/>
        <v>0</v>
      </c>
      <c r="F1130" s="351">
        <f t="shared" si="60"/>
        <v>0</v>
      </c>
      <c r="G1130" s="347">
        <f t="shared" si="56"/>
        <v>236611.61033999998</v>
      </c>
      <c r="H1130" s="362" t="s">
        <v>369</v>
      </c>
    </row>
    <row r="1131" spans="1:8" ht="25.5" hidden="1" outlineLevel="1">
      <c r="A1131" s="243" t="s">
        <v>370</v>
      </c>
      <c r="B1131" s="350">
        <f t="shared" si="57"/>
        <v>1174450.12482</v>
      </c>
      <c r="C1131" s="351">
        <v>0</v>
      </c>
      <c r="D1131" s="351">
        <f t="shared" si="58"/>
        <v>0</v>
      </c>
      <c r="E1131" s="351">
        <f t="shared" si="59"/>
        <v>0</v>
      </c>
      <c r="F1131" s="351">
        <f t="shared" si="60"/>
        <v>0</v>
      </c>
      <c r="G1131" s="347">
        <f t="shared" si="56"/>
        <v>1174450.12482</v>
      </c>
      <c r="H1131" s="362" t="s">
        <v>371</v>
      </c>
    </row>
    <row r="1132" spans="1:8" hidden="1" outlineLevel="1">
      <c r="A1132" s="243" t="s">
        <v>372</v>
      </c>
      <c r="B1132" s="350">
        <f t="shared" si="57"/>
        <v>100123.69877999999</v>
      </c>
      <c r="C1132" s="351">
        <v>0</v>
      </c>
      <c r="D1132" s="351">
        <f t="shared" si="58"/>
        <v>0</v>
      </c>
      <c r="E1132" s="351">
        <f t="shared" si="59"/>
        <v>0</v>
      </c>
      <c r="F1132" s="351">
        <f t="shared" si="60"/>
        <v>0</v>
      </c>
      <c r="G1132" s="347">
        <f t="shared" si="56"/>
        <v>100123.69877999999</v>
      </c>
      <c r="H1132" s="362" t="s">
        <v>373</v>
      </c>
    </row>
    <row r="1133" spans="1:8" hidden="1" outlineLevel="1">
      <c r="A1133" s="243" t="s">
        <v>1684</v>
      </c>
      <c r="B1133" s="350">
        <f t="shared" si="57"/>
        <v>17097.68319</v>
      </c>
      <c r="C1133" s="351">
        <v>0</v>
      </c>
      <c r="D1133" s="351">
        <f t="shared" si="58"/>
        <v>0</v>
      </c>
      <c r="E1133" s="351">
        <f t="shared" si="59"/>
        <v>0</v>
      </c>
      <c r="F1133" s="351">
        <f t="shared" si="60"/>
        <v>0</v>
      </c>
      <c r="G1133" s="347">
        <f t="shared" si="56"/>
        <v>17097.68319</v>
      </c>
      <c r="H1133" s="362" t="s">
        <v>1685</v>
      </c>
    </row>
    <row r="1134" spans="1:8" hidden="1" outlineLevel="1">
      <c r="A1134" s="243" t="s">
        <v>374</v>
      </c>
      <c r="B1134" s="350">
        <f t="shared" si="57"/>
        <v>1229618.29158</v>
      </c>
      <c r="C1134" s="351">
        <v>0</v>
      </c>
      <c r="D1134" s="351">
        <f t="shared" si="58"/>
        <v>0</v>
      </c>
      <c r="E1134" s="351">
        <f t="shared" si="59"/>
        <v>0</v>
      </c>
      <c r="F1134" s="351">
        <f t="shared" si="60"/>
        <v>0</v>
      </c>
      <c r="G1134" s="347">
        <f t="shared" si="56"/>
        <v>1229618.29158</v>
      </c>
      <c r="H1134" s="362" t="s">
        <v>375</v>
      </c>
    </row>
    <row r="1135" spans="1:8" hidden="1" outlineLevel="1">
      <c r="A1135" s="243" t="s">
        <v>376</v>
      </c>
      <c r="B1135" s="350">
        <f t="shared" si="57"/>
        <v>120980.63837999999</v>
      </c>
      <c r="C1135" s="351">
        <v>0</v>
      </c>
      <c r="D1135" s="351">
        <f t="shared" si="58"/>
        <v>0</v>
      </c>
      <c r="E1135" s="351">
        <f t="shared" si="59"/>
        <v>0</v>
      </c>
      <c r="F1135" s="351">
        <f t="shared" si="60"/>
        <v>0</v>
      </c>
      <c r="G1135" s="347">
        <f t="shared" si="56"/>
        <v>120980.63837999999</v>
      </c>
      <c r="H1135" s="362" t="s">
        <v>377</v>
      </c>
    </row>
    <row r="1136" spans="1:8" hidden="1" outlineLevel="1">
      <c r="A1136" s="243" t="s">
        <v>378</v>
      </c>
      <c r="B1136" s="350">
        <f t="shared" si="57"/>
        <v>8491410.0518100001</v>
      </c>
      <c r="C1136" s="351">
        <v>0</v>
      </c>
      <c r="D1136" s="351">
        <f t="shared" si="58"/>
        <v>42607.922332499998</v>
      </c>
      <c r="E1136" s="351">
        <f t="shared" si="59"/>
        <v>0</v>
      </c>
      <c r="F1136" s="351">
        <f t="shared" si="60"/>
        <v>0</v>
      </c>
      <c r="G1136" s="347">
        <f t="shared" si="56"/>
        <v>8534017.9741424993</v>
      </c>
      <c r="H1136" s="362" t="s">
        <v>379</v>
      </c>
    </row>
    <row r="1137" spans="1:8" hidden="1" outlineLevel="1">
      <c r="A1137" s="243" t="s">
        <v>380</v>
      </c>
      <c r="B1137" s="350">
        <f t="shared" si="57"/>
        <v>21339.489359999996</v>
      </c>
      <c r="C1137" s="351">
        <v>0</v>
      </c>
      <c r="D1137" s="351">
        <f t="shared" si="58"/>
        <v>0</v>
      </c>
      <c r="E1137" s="351">
        <f t="shared" si="59"/>
        <v>0</v>
      </c>
      <c r="F1137" s="351">
        <f t="shared" si="60"/>
        <v>0</v>
      </c>
      <c r="G1137" s="347">
        <f t="shared" si="56"/>
        <v>21339.489359999996</v>
      </c>
      <c r="H1137" s="362" t="s">
        <v>381</v>
      </c>
    </row>
    <row r="1138" spans="1:8" hidden="1" outlineLevel="1">
      <c r="A1138" s="243" t="s">
        <v>382</v>
      </c>
      <c r="B1138" s="350">
        <f t="shared" si="57"/>
        <v>388788.13322999998</v>
      </c>
      <c r="C1138" s="351">
        <v>0</v>
      </c>
      <c r="D1138" s="351">
        <f t="shared" si="58"/>
        <v>0</v>
      </c>
      <c r="E1138" s="351">
        <f t="shared" si="59"/>
        <v>0</v>
      </c>
      <c r="F1138" s="351">
        <f t="shared" si="60"/>
        <v>0</v>
      </c>
      <c r="G1138" s="347">
        <f t="shared" si="56"/>
        <v>388788.13322999998</v>
      </c>
      <c r="H1138" s="362" t="s">
        <v>383</v>
      </c>
    </row>
    <row r="1139" spans="1:8" hidden="1" outlineLevel="1">
      <c r="A1139" s="243" t="s">
        <v>384</v>
      </c>
      <c r="B1139" s="350">
        <f t="shared" si="57"/>
        <v>87258579.012150005</v>
      </c>
      <c r="C1139" s="351">
        <v>0</v>
      </c>
      <c r="D1139" s="351">
        <f t="shared" si="58"/>
        <v>39755.642629499998</v>
      </c>
      <c r="E1139" s="351">
        <f t="shared" si="59"/>
        <v>164.2432</v>
      </c>
      <c r="F1139" s="351">
        <f t="shared" si="60"/>
        <v>11166.906599999998</v>
      </c>
      <c r="G1139" s="347">
        <f t="shared" si="56"/>
        <v>87309665.804579511</v>
      </c>
      <c r="H1139" s="362" t="s">
        <v>385</v>
      </c>
    </row>
    <row r="1140" spans="1:8" ht="25.5" hidden="1" outlineLevel="1">
      <c r="A1140" s="243" t="s">
        <v>386</v>
      </c>
      <c r="B1140" s="350">
        <f t="shared" si="57"/>
        <v>495237.3615</v>
      </c>
      <c r="C1140" s="351">
        <v>0</v>
      </c>
      <c r="D1140" s="351">
        <f t="shared" si="58"/>
        <v>0</v>
      </c>
      <c r="E1140" s="351">
        <f t="shared" si="59"/>
        <v>0</v>
      </c>
      <c r="F1140" s="351">
        <f t="shared" si="60"/>
        <v>0</v>
      </c>
      <c r="G1140" s="347">
        <f t="shared" si="56"/>
        <v>495237.3615</v>
      </c>
      <c r="H1140" s="362" t="s">
        <v>387</v>
      </c>
    </row>
    <row r="1141" spans="1:8" hidden="1" outlineLevel="1">
      <c r="A1141" s="243" t="s">
        <v>388</v>
      </c>
      <c r="B1141" s="350">
        <f t="shared" si="57"/>
        <v>59520.700049999999</v>
      </c>
      <c r="C1141" s="351">
        <v>0</v>
      </c>
      <c r="D1141" s="351">
        <f t="shared" si="58"/>
        <v>0</v>
      </c>
      <c r="E1141" s="351">
        <f t="shared" si="59"/>
        <v>0</v>
      </c>
      <c r="F1141" s="351">
        <f t="shared" si="60"/>
        <v>0</v>
      </c>
      <c r="G1141" s="347">
        <f t="shared" si="56"/>
        <v>59520.700049999999</v>
      </c>
      <c r="H1141" s="362" t="s">
        <v>389</v>
      </c>
    </row>
    <row r="1142" spans="1:8" hidden="1" outlineLevel="1">
      <c r="A1142" s="243" t="s">
        <v>390</v>
      </c>
      <c r="B1142" s="350">
        <f t="shared" si="57"/>
        <v>215389.59539999999</v>
      </c>
      <c r="C1142" s="351">
        <v>0</v>
      </c>
      <c r="D1142" s="351">
        <f t="shared" si="58"/>
        <v>0</v>
      </c>
      <c r="E1142" s="351">
        <f t="shared" si="59"/>
        <v>0</v>
      </c>
      <c r="F1142" s="351">
        <f t="shared" si="60"/>
        <v>0</v>
      </c>
      <c r="G1142" s="347">
        <f t="shared" si="56"/>
        <v>215389.59539999999</v>
      </c>
      <c r="H1142" s="362" t="s">
        <v>391</v>
      </c>
    </row>
    <row r="1143" spans="1:8" hidden="1" outlineLevel="1">
      <c r="A1143" s="243" t="s">
        <v>392</v>
      </c>
      <c r="B1143" s="350">
        <f t="shared" si="57"/>
        <v>4361644.9617299996</v>
      </c>
      <c r="C1143" s="351">
        <v>0</v>
      </c>
      <c r="D1143" s="351">
        <f t="shared" si="58"/>
        <v>0</v>
      </c>
      <c r="E1143" s="351">
        <f t="shared" si="59"/>
        <v>0</v>
      </c>
      <c r="F1143" s="351">
        <f t="shared" si="60"/>
        <v>10163.995499999999</v>
      </c>
      <c r="G1143" s="347">
        <f t="shared" si="56"/>
        <v>4371808.9572299998</v>
      </c>
      <c r="H1143" s="362" t="s">
        <v>393</v>
      </c>
    </row>
    <row r="1144" spans="1:8" hidden="1" outlineLevel="1">
      <c r="A1144" s="243" t="s">
        <v>394</v>
      </c>
      <c r="B1144" s="350">
        <f t="shared" si="57"/>
        <v>665712.43703999999</v>
      </c>
      <c r="C1144" s="351">
        <v>0</v>
      </c>
      <c r="D1144" s="351">
        <f t="shared" si="58"/>
        <v>0</v>
      </c>
      <c r="E1144" s="351">
        <f t="shared" si="59"/>
        <v>0</v>
      </c>
      <c r="F1144" s="351">
        <f t="shared" si="60"/>
        <v>0</v>
      </c>
      <c r="G1144" s="347">
        <f t="shared" si="56"/>
        <v>665712.43703999999</v>
      </c>
      <c r="H1144" s="362" t="s">
        <v>395</v>
      </c>
    </row>
    <row r="1145" spans="1:8" hidden="1" outlineLevel="1">
      <c r="A1145" s="243" t="s">
        <v>396</v>
      </c>
      <c r="B1145" s="350">
        <f t="shared" si="57"/>
        <v>451571.82755999995</v>
      </c>
      <c r="C1145" s="351">
        <v>0</v>
      </c>
      <c r="D1145" s="351">
        <f t="shared" si="58"/>
        <v>0</v>
      </c>
      <c r="E1145" s="351">
        <f t="shared" si="59"/>
        <v>0</v>
      </c>
      <c r="F1145" s="351">
        <f t="shared" si="60"/>
        <v>0</v>
      </c>
      <c r="G1145" s="347">
        <f t="shared" si="56"/>
        <v>451571.82755999995</v>
      </c>
      <c r="H1145" s="362" t="s">
        <v>397</v>
      </c>
    </row>
    <row r="1146" spans="1:8" hidden="1" outlineLevel="1">
      <c r="A1146" s="243" t="s">
        <v>398</v>
      </c>
      <c r="B1146" s="350">
        <f t="shared" si="57"/>
        <v>24057367.409460001</v>
      </c>
      <c r="C1146" s="351">
        <v>0</v>
      </c>
      <c r="D1146" s="351">
        <f t="shared" si="58"/>
        <v>0</v>
      </c>
      <c r="E1146" s="351">
        <f t="shared" si="59"/>
        <v>44879.702400000002</v>
      </c>
      <c r="F1146" s="351">
        <f t="shared" si="60"/>
        <v>0</v>
      </c>
      <c r="G1146" s="347">
        <f t="shared" si="56"/>
        <v>24102247.11186</v>
      </c>
      <c r="H1146" s="362" t="s">
        <v>399</v>
      </c>
    </row>
    <row r="1147" spans="1:8" hidden="1" outlineLevel="1">
      <c r="A1147" s="243" t="s">
        <v>400</v>
      </c>
      <c r="B1147" s="350">
        <f t="shared" si="57"/>
        <v>1232979.06816</v>
      </c>
      <c r="C1147" s="351">
        <v>0</v>
      </c>
      <c r="D1147" s="351">
        <f t="shared" si="58"/>
        <v>0</v>
      </c>
      <c r="E1147" s="351">
        <f t="shared" si="59"/>
        <v>0</v>
      </c>
      <c r="F1147" s="351">
        <f t="shared" si="60"/>
        <v>0</v>
      </c>
      <c r="G1147" s="347">
        <f t="shared" si="56"/>
        <v>1232979.06816</v>
      </c>
      <c r="H1147" s="362" t="s">
        <v>401</v>
      </c>
    </row>
    <row r="1148" spans="1:8" hidden="1" outlineLevel="1">
      <c r="A1148" s="243" t="s">
        <v>402</v>
      </c>
      <c r="B1148" s="350">
        <f t="shared" si="57"/>
        <v>253521.12596999999</v>
      </c>
      <c r="C1148" s="351">
        <v>0</v>
      </c>
      <c r="D1148" s="351">
        <f t="shared" si="58"/>
        <v>0</v>
      </c>
      <c r="E1148" s="351">
        <f t="shared" si="59"/>
        <v>0</v>
      </c>
      <c r="F1148" s="351">
        <f t="shared" si="60"/>
        <v>0</v>
      </c>
      <c r="G1148" s="347">
        <f t="shared" si="56"/>
        <v>253521.12596999999</v>
      </c>
      <c r="H1148" s="362" t="s">
        <v>403</v>
      </c>
    </row>
    <row r="1149" spans="1:8" hidden="1" outlineLevel="1">
      <c r="A1149" s="243" t="s">
        <v>404</v>
      </c>
      <c r="B1149" s="350">
        <f t="shared" si="57"/>
        <v>1676944.9893</v>
      </c>
      <c r="C1149" s="351">
        <v>0</v>
      </c>
      <c r="D1149" s="351">
        <f t="shared" si="58"/>
        <v>0</v>
      </c>
      <c r="E1149" s="351">
        <f t="shared" si="59"/>
        <v>0</v>
      </c>
      <c r="F1149" s="351">
        <f t="shared" si="60"/>
        <v>0</v>
      </c>
      <c r="G1149" s="347">
        <f t="shared" si="56"/>
        <v>1676944.9893</v>
      </c>
      <c r="H1149" s="362" t="s">
        <v>405</v>
      </c>
    </row>
    <row r="1150" spans="1:8" hidden="1" outlineLevel="1">
      <c r="A1150" s="243" t="s">
        <v>406</v>
      </c>
      <c r="B1150" s="350">
        <f t="shared" si="57"/>
        <v>68472.110910000003</v>
      </c>
      <c r="C1150" s="351">
        <v>0</v>
      </c>
      <c r="D1150" s="351">
        <f t="shared" si="58"/>
        <v>0</v>
      </c>
      <c r="E1150" s="351">
        <f t="shared" si="59"/>
        <v>0</v>
      </c>
      <c r="F1150" s="351">
        <f t="shared" si="60"/>
        <v>0</v>
      </c>
      <c r="G1150" s="347">
        <f t="shared" si="56"/>
        <v>68472.110910000003</v>
      </c>
      <c r="H1150" s="362" t="s">
        <v>407</v>
      </c>
    </row>
    <row r="1151" spans="1:8" hidden="1" outlineLevel="1">
      <c r="A1151" s="243" t="s">
        <v>408</v>
      </c>
      <c r="B1151" s="350">
        <f t="shared" si="57"/>
        <v>784923.96906000003</v>
      </c>
      <c r="C1151" s="351">
        <v>0</v>
      </c>
      <c r="D1151" s="351">
        <f t="shared" si="58"/>
        <v>0</v>
      </c>
      <c r="E1151" s="351">
        <f t="shared" si="59"/>
        <v>0</v>
      </c>
      <c r="F1151" s="351">
        <f t="shared" si="60"/>
        <v>0</v>
      </c>
      <c r="G1151" s="347">
        <f t="shared" si="56"/>
        <v>784923.96906000003</v>
      </c>
      <c r="H1151" s="362" t="s">
        <v>409</v>
      </c>
    </row>
    <row r="1152" spans="1:8" hidden="1" outlineLevel="1">
      <c r="A1152" s="243" t="s">
        <v>1686</v>
      </c>
      <c r="B1152" s="350">
        <f t="shared" si="57"/>
        <v>15759.404430000001</v>
      </c>
      <c r="C1152" s="351">
        <v>0</v>
      </c>
      <c r="D1152" s="351">
        <f t="shared" si="58"/>
        <v>0</v>
      </c>
      <c r="E1152" s="351">
        <f t="shared" si="59"/>
        <v>0</v>
      </c>
      <c r="F1152" s="351">
        <f t="shared" si="60"/>
        <v>0</v>
      </c>
      <c r="G1152" s="347">
        <f t="shared" si="56"/>
        <v>15759.404430000001</v>
      </c>
      <c r="H1152" s="362" t="s">
        <v>1687</v>
      </c>
    </row>
    <row r="1153" spans="1:8" hidden="1" outlineLevel="1">
      <c r="A1153" s="243" t="s">
        <v>410</v>
      </c>
      <c r="B1153" s="350">
        <f t="shared" si="57"/>
        <v>2957204.7519</v>
      </c>
      <c r="C1153" s="351">
        <v>0</v>
      </c>
      <c r="D1153" s="351">
        <f t="shared" si="58"/>
        <v>0</v>
      </c>
      <c r="E1153" s="351">
        <f t="shared" si="59"/>
        <v>0</v>
      </c>
      <c r="F1153" s="351">
        <f t="shared" si="60"/>
        <v>0</v>
      </c>
      <c r="G1153" s="347">
        <f t="shared" si="56"/>
        <v>2957204.7519</v>
      </c>
      <c r="H1153" s="362" t="s">
        <v>411</v>
      </c>
    </row>
    <row r="1154" spans="1:8" hidden="1" outlineLevel="1">
      <c r="A1154" s="243" t="s">
        <v>412</v>
      </c>
      <c r="B1154" s="350">
        <f t="shared" si="57"/>
        <v>644048.38112999999</v>
      </c>
      <c r="C1154" s="351">
        <v>0</v>
      </c>
      <c r="D1154" s="351">
        <f t="shared" si="58"/>
        <v>0</v>
      </c>
      <c r="E1154" s="351">
        <f t="shared" si="59"/>
        <v>0</v>
      </c>
      <c r="F1154" s="351">
        <f t="shared" si="60"/>
        <v>0</v>
      </c>
      <c r="G1154" s="347">
        <f t="shared" si="56"/>
        <v>644048.38112999999</v>
      </c>
      <c r="H1154" s="362" t="s">
        <v>413</v>
      </c>
    </row>
    <row r="1155" spans="1:8" hidden="1" outlineLevel="1">
      <c r="A1155" s="243" t="s">
        <v>1263</v>
      </c>
      <c r="B1155" s="350">
        <f t="shared" si="57"/>
        <v>53624.231009999996</v>
      </c>
      <c r="C1155" s="351">
        <v>0</v>
      </c>
      <c r="D1155" s="351">
        <f t="shared" si="58"/>
        <v>0</v>
      </c>
      <c r="E1155" s="351">
        <f t="shared" si="59"/>
        <v>0</v>
      </c>
      <c r="F1155" s="351">
        <f t="shared" si="60"/>
        <v>0</v>
      </c>
      <c r="G1155" s="347">
        <f t="shared" si="56"/>
        <v>53624.231009999996</v>
      </c>
      <c r="H1155" s="362" t="s">
        <v>1264</v>
      </c>
    </row>
    <row r="1156" spans="1:8" hidden="1" outlineLevel="1">
      <c r="A1156" s="243" t="s">
        <v>414</v>
      </c>
      <c r="B1156" s="350">
        <f t="shared" si="57"/>
        <v>521953.72067999997</v>
      </c>
      <c r="C1156" s="351">
        <v>0</v>
      </c>
      <c r="D1156" s="351">
        <f t="shared" si="58"/>
        <v>0</v>
      </c>
      <c r="E1156" s="351">
        <f t="shared" si="59"/>
        <v>0</v>
      </c>
      <c r="F1156" s="351">
        <f t="shared" si="60"/>
        <v>0</v>
      </c>
      <c r="G1156" s="347">
        <f t="shared" si="56"/>
        <v>521953.72067999997</v>
      </c>
      <c r="H1156" s="362" t="s">
        <v>415</v>
      </c>
    </row>
    <row r="1157" spans="1:8" hidden="1" outlineLevel="1">
      <c r="A1157" s="243" t="s">
        <v>416</v>
      </c>
      <c r="B1157" s="350">
        <f t="shared" si="57"/>
        <v>4483203.9436799996</v>
      </c>
      <c r="C1157" s="351">
        <v>0</v>
      </c>
      <c r="D1157" s="351">
        <f t="shared" si="58"/>
        <v>0</v>
      </c>
      <c r="E1157" s="351">
        <f t="shared" si="59"/>
        <v>0</v>
      </c>
      <c r="F1157" s="351">
        <f t="shared" si="60"/>
        <v>0</v>
      </c>
      <c r="G1157" s="347">
        <f t="shared" si="56"/>
        <v>4483203.9436799996</v>
      </c>
      <c r="H1157" s="362" t="s">
        <v>417</v>
      </c>
    </row>
    <row r="1158" spans="1:8" hidden="1" outlineLevel="1">
      <c r="A1158" s="243" t="s">
        <v>418</v>
      </c>
      <c r="B1158" s="350">
        <f t="shared" si="57"/>
        <v>377889.28023000003</v>
      </c>
      <c r="C1158" s="351">
        <v>0</v>
      </c>
      <c r="D1158" s="351">
        <f t="shared" si="58"/>
        <v>0</v>
      </c>
      <c r="E1158" s="351">
        <f t="shared" si="59"/>
        <v>0</v>
      </c>
      <c r="F1158" s="351">
        <f t="shared" si="60"/>
        <v>0</v>
      </c>
      <c r="G1158" s="347">
        <f t="shared" si="56"/>
        <v>377889.28023000003</v>
      </c>
      <c r="H1158" s="362" t="s">
        <v>419</v>
      </c>
    </row>
    <row r="1159" spans="1:8" hidden="1" outlineLevel="1">
      <c r="A1159" s="243" t="s">
        <v>420</v>
      </c>
      <c r="B1159" s="350">
        <f t="shared" si="57"/>
        <v>471386.75199000002</v>
      </c>
      <c r="C1159" s="351">
        <v>0</v>
      </c>
      <c r="D1159" s="351">
        <f t="shared" si="58"/>
        <v>0</v>
      </c>
      <c r="E1159" s="351">
        <f t="shared" si="59"/>
        <v>0</v>
      </c>
      <c r="F1159" s="351">
        <f t="shared" si="60"/>
        <v>0</v>
      </c>
      <c r="G1159" s="347">
        <f t="shared" si="56"/>
        <v>471386.75199000002</v>
      </c>
      <c r="H1159" s="362" t="s">
        <v>421</v>
      </c>
    </row>
    <row r="1160" spans="1:8" hidden="1" outlineLevel="1">
      <c r="A1160" s="243" t="s">
        <v>422</v>
      </c>
      <c r="B1160" s="350">
        <f t="shared" si="57"/>
        <v>287680.94942999998</v>
      </c>
      <c r="C1160" s="351">
        <v>0</v>
      </c>
      <c r="D1160" s="351">
        <f t="shared" si="58"/>
        <v>0</v>
      </c>
      <c r="E1160" s="351">
        <f t="shared" si="59"/>
        <v>0</v>
      </c>
      <c r="F1160" s="351">
        <f t="shared" si="60"/>
        <v>0</v>
      </c>
      <c r="G1160" s="347">
        <f t="shared" si="56"/>
        <v>287680.94942999998</v>
      </c>
      <c r="H1160" s="362" t="s">
        <v>423</v>
      </c>
    </row>
    <row r="1161" spans="1:8" ht="25.5" hidden="1" outlineLevel="1">
      <c r="A1161" s="243" t="s">
        <v>1688</v>
      </c>
      <c r="B1161" s="350">
        <f t="shared" si="57"/>
        <v>210.82991999999999</v>
      </c>
      <c r="C1161" s="351">
        <v>0</v>
      </c>
      <c r="D1161" s="351">
        <f t="shared" si="58"/>
        <v>0</v>
      </c>
      <c r="E1161" s="351">
        <f t="shared" si="59"/>
        <v>0</v>
      </c>
      <c r="F1161" s="351">
        <f t="shared" si="60"/>
        <v>0</v>
      </c>
      <c r="G1161" s="347">
        <f t="shared" si="56"/>
        <v>210.82991999999999</v>
      </c>
      <c r="H1161" s="362" t="s">
        <v>1689</v>
      </c>
    </row>
    <row r="1162" spans="1:8" hidden="1" outlineLevel="1">
      <c r="A1162" s="243" t="s">
        <v>93</v>
      </c>
      <c r="B1162" s="350">
        <f t="shared" si="57"/>
        <v>56469.188999999991</v>
      </c>
      <c r="C1162" s="351">
        <v>0</v>
      </c>
      <c r="D1162" s="351">
        <f t="shared" si="58"/>
        <v>0</v>
      </c>
      <c r="E1162" s="351">
        <f t="shared" si="59"/>
        <v>0</v>
      </c>
      <c r="F1162" s="351">
        <f t="shared" si="60"/>
        <v>0</v>
      </c>
      <c r="G1162" s="347">
        <f t="shared" si="56"/>
        <v>56469.188999999991</v>
      </c>
      <c r="H1162" s="362" t="s">
        <v>94</v>
      </c>
    </row>
    <row r="1163" spans="1:8" hidden="1" outlineLevel="1">
      <c r="A1163" s="243" t="s">
        <v>424</v>
      </c>
      <c r="B1163" s="350">
        <f t="shared" si="57"/>
        <v>312798.01643999998</v>
      </c>
      <c r="C1163" s="351">
        <v>0</v>
      </c>
      <c r="D1163" s="351">
        <f t="shared" si="58"/>
        <v>0</v>
      </c>
      <c r="E1163" s="351">
        <f t="shared" si="59"/>
        <v>0</v>
      </c>
      <c r="F1163" s="351">
        <f t="shared" si="60"/>
        <v>0</v>
      </c>
      <c r="G1163" s="347">
        <f t="shared" si="56"/>
        <v>312798.01643999998</v>
      </c>
      <c r="H1163" s="362" t="s">
        <v>425</v>
      </c>
    </row>
    <row r="1164" spans="1:8" ht="25.5" hidden="1" outlineLevel="1">
      <c r="A1164" s="243" t="s">
        <v>426</v>
      </c>
      <c r="B1164" s="350">
        <f t="shared" si="57"/>
        <v>11949.468299999999</v>
      </c>
      <c r="C1164" s="351">
        <v>0</v>
      </c>
      <c r="D1164" s="351">
        <f t="shared" si="58"/>
        <v>0</v>
      </c>
      <c r="E1164" s="351">
        <f t="shared" si="59"/>
        <v>0</v>
      </c>
      <c r="F1164" s="351">
        <f t="shared" si="60"/>
        <v>0</v>
      </c>
      <c r="G1164" s="347">
        <f t="shared" si="56"/>
        <v>11949.468299999999</v>
      </c>
      <c r="H1164" s="362" t="s">
        <v>427</v>
      </c>
    </row>
    <row r="1165" spans="1:8" hidden="1" outlineLevel="1">
      <c r="A1165" s="243" t="s">
        <v>428</v>
      </c>
      <c r="B1165" s="350">
        <f t="shared" si="57"/>
        <v>490132.09370999999</v>
      </c>
      <c r="C1165" s="351">
        <v>0</v>
      </c>
      <c r="D1165" s="351">
        <f t="shared" si="58"/>
        <v>0</v>
      </c>
      <c r="E1165" s="351">
        <f t="shared" si="59"/>
        <v>0</v>
      </c>
      <c r="F1165" s="351">
        <f t="shared" si="60"/>
        <v>0</v>
      </c>
      <c r="G1165" s="347">
        <f t="shared" si="56"/>
        <v>490132.09370999999</v>
      </c>
      <c r="H1165" s="362" t="s">
        <v>429</v>
      </c>
    </row>
    <row r="1166" spans="1:8" hidden="1" outlineLevel="1">
      <c r="A1166" s="243" t="s">
        <v>430</v>
      </c>
      <c r="B1166" s="350">
        <f t="shared" si="57"/>
        <v>324749.36969999998</v>
      </c>
      <c r="C1166" s="351">
        <v>0</v>
      </c>
      <c r="D1166" s="351">
        <f t="shared" si="58"/>
        <v>0</v>
      </c>
      <c r="E1166" s="351">
        <f t="shared" si="59"/>
        <v>0</v>
      </c>
      <c r="F1166" s="351">
        <f t="shared" si="60"/>
        <v>0</v>
      </c>
      <c r="G1166" s="347">
        <f t="shared" si="56"/>
        <v>324749.36969999998</v>
      </c>
      <c r="H1166" s="362" t="s">
        <v>431</v>
      </c>
    </row>
    <row r="1167" spans="1:8" hidden="1" outlineLevel="1">
      <c r="A1167" s="243" t="s">
        <v>432</v>
      </c>
      <c r="B1167" s="350">
        <f t="shared" si="57"/>
        <v>1040542.94841</v>
      </c>
      <c r="C1167" s="351">
        <v>0</v>
      </c>
      <c r="D1167" s="351">
        <f t="shared" si="58"/>
        <v>0</v>
      </c>
      <c r="E1167" s="351">
        <f t="shared" si="59"/>
        <v>0</v>
      </c>
      <c r="F1167" s="351">
        <f t="shared" si="60"/>
        <v>0</v>
      </c>
      <c r="G1167" s="347">
        <f t="shared" si="56"/>
        <v>1040542.94841</v>
      </c>
      <c r="H1167" s="362" t="s">
        <v>433</v>
      </c>
    </row>
    <row r="1168" spans="1:8" hidden="1" outlineLevel="1">
      <c r="A1168" s="243" t="s">
        <v>434</v>
      </c>
      <c r="B1168" s="350">
        <f t="shared" si="57"/>
        <v>525887.88566999999</v>
      </c>
      <c r="C1168" s="351">
        <v>0</v>
      </c>
      <c r="D1168" s="351">
        <f t="shared" si="58"/>
        <v>0</v>
      </c>
      <c r="E1168" s="351">
        <f t="shared" si="59"/>
        <v>0</v>
      </c>
      <c r="F1168" s="351">
        <f t="shared" si="60"/>
        <v>0</v>
      </c>
      <c r="G1168" s="347">
        <f t="shared" si="56"/>
        <v>525887.88566999999</v>
      </c>
      <c r="H1168" s="362" t="s">
        <v>435</v>
      </c>
    </row>
    <row r="1169" spans="1:8" ht="25.5" hidden="1" outlineLevel="1">
      <c r="A1169" s="243" t="s">
        <v>436</v>
      </c>
      <c r="B1169" s="350">
        <f t="shared" si="57"/>
        <v>66474.892259999993</v>
      </c>
      <c r="C1169" s="351">
        <v>0</v>
      </c>
      <c r="D1169" s="351">
        <f t="shared" si="58"/>
        <v>0</v>
      </c>
      <c r="E1169" s="351">
        <f t="shared" si="59"/>
        <v>0</v>
      </c>
      <c r="F1169" s="351">
        <f t="shared" si="60"/>
        <v>0</v>
      </c>
      <c r="G1169" s="347">
        <f t="shared" si="56"/>
        <v>66474.892259999993</v>
      </c>
      <c r="H1169" s="362" t="s">
        <v>437</v>
      </c>
    </row>
    <row r="1170" spans="1:8" ht="25.5" hidden="1" outlineLevel="1">
      <c r="A1170" s="243" t="s">
        <v>438</v>
      </c>
      <c r="B1170" s="350">
        <f t="shared" si="57"/>
        <v>658101.47907</v>
      </c>
      <c r="C1170" s="351">
        <v>0</v>
      </c>
      <c r="D1170" s="351">
        <f t="shared" si="58"/>
        <v>0</v>
      </c>
      <c r="E1170" s="351">
        <f t="shared" si="59"/>
        <v>0</v>
      </c>
      <c r="F1170" s="351">
        <f t="shared" si="60"/>
        <v>0</v>
      </c>
      <c r="G1170" s="347">
        <f t="shared" ref="G1170:G1233" si="61">SUM(B1170:F1170)</f>
        <v>658101.47907</v>
      </c>
      <c r="H1170" s="362" t="s">
        <v>439</v>
      </c>
    </row>
    <row r="1171" spans="1:8" ht="25.5" hidden="1" outlineLevel="1">
      <c r="A1171" s="243" t="s">
        <v>1690</v>
      </c>
      <c r="B1171" s="350">
        <f t="shared" ref="B1171:B1234" si="62">B240*0.357/100</f>
        <v>40295.664570000001</v>
      </c>
      <c r="C1171" s="351">
        <v>0</v>
      </c>
      <c r="D1171" s="351">
        <f t="shared" ref="D1171:D1234" si="63">D240*0.05355/100</f>
        <v>0</v>
      </c>
      <c r="E1171" s="351">
        <f t="shared" ref="E1171:E1234" si="64">E240*0.04/100</f>
        <v>0</v>
      </c>
      <c r="F1171" s="351">
        <f t="shared" ref="F1171:F1234" si="65">F240*0.03/100</f>
        <v>0</v>
      </c>
      <c r="G1171" s="347">
        <f t="shared" si="61"/>
        <v>40295.664570000001</v>
      </c>
      <c r="H1171" s="362" t="s">
        <v>1691</v>
      </c>
    </row>
    <row r="1172" spans="1:8" ht="25.5" hidden="1" outlineLevel="1">
      <c r="A1172" s="243" t="s">
        <v>440</v>
      </c>
      <c r="B1172" s="350">
        <f t="shared" si="62"/>
        <v>1183662.5348099999</v>
      </c>
      <c r="C1172" s="351">
        <v>0</v>
      </c>
      <c r="D1172" s="351">
        <f t="shared" si="63"/>
        <v>0</v>
      </c>
      <c r="E1172" s="351">
        <f t="shared" si="64"/>
        <v>0</v>
      </c>
      <c r="F1172" s="351">
        <f t="shared" si="65"/>
        <v>0</v>
      </c>
      <c r="G1172" s="347">
        <f t="shared" si="61"/>
        <v>1183662.5348099999</v>
      </c>
      <c r="H1172" s="362" t="s">
        <v>441</v>
      </c>
    </row>
    <row r="1173" spans="1:8" ht="25.5" hidden="1" outlineLevel="1">
      <c r="A1173" s="243" t="s">
        <v>442</v>
      </c>
      <c r="B1173" s="350">
        <f t="shared" si="62"/>
        <v>1026650.8824599999</v>
      </c>
      <c r="C1173" s="351">
        <v>0</v>
      </c>
      <c r="D1173" s="351">
        <f t="shared" si="63"/>
        <v>0</v>
      </c>
      <c r="E1173" s="351">
        <f t="shared" si="64"/>
        <v>0</v>
      </c>
      <c r="F1173" s="351">
        <f t="shared" si="65"/>
        <v>0</v>
      </c>
      <c r="G1173" s="347">
        <f t="shared" si="61"/>
        <v>1026650.8824599999</v>
      </c>
      <c r="H1173" s="362" t="s">
        <v>443</v>
      </c>
    </row>
    <row r="1174" spans="1:8" hidden="1" outlineLevel="1">
      <c r="A1174" s="243" t="s">
        <v>444</v>
      </c>
      <c r="B1174" s="350">
        <f t="shared" si="62"/>
        <v>635649.03864000004</v>
      </c>
      <c r="C1174" s="351">
        <v>0</v>
      </c>
      <c r="D1174" s="351">
        <f t="shared" si="63"/>
        <v>0</v>
      </c>
      <c r="E1174" s="351">
        <f t="shared" si="64"/>
        <v>0</v>
      </c>
      <c r="F1174" s="351">
        <f t="shared" si="65"/>
        <v>0</v>
      </c>
      <c r="G1174" s="347">
        <f t="shared" si="61"/>
        <v>635649.03864000004</v>
      </c>
      <c r="H1174" s="362" t="s">
        <v>445</v>
      </c>
    </row>
    <row r="1175" spans="1:8" ht="25.5" hidden="1" outlineLevel="1">
      <c r="A1175" s="243" t="s">
        <v>446</v>
      </c>
      <c r="B1175" s="350">
        <f t="shared" si="62"/>
        <v>91374.967530000009</v>
      </c>
      <c r="C1175" s="351">
        <v>0</v>
      </c>
      <c r="D1175" s="351">
        <f t="shared" si="63"/>
        <v>0</v>
      </c>
      <c r="E1175" s="351">
        <f t="shared" si="64"/>
        <v>0</v>
      </c>
      <c r="F1175" s="351">
        <f t="shared" si="65"/>
        <v>0</v>
      </c>
      <c r="G1175" s="347">
        <f t="shared" si="61"/>
        <v>91374.967530000009</v>
      </c>
      <c r="H1175" s="362" t="s">
        <v>447</v>
      </c>
    </row>
    <row r="1176" spans="1:8" hidden="1" outlineLevel="1">
      <c r="A1176" s="243" t="s">
        <v>448</v>
      </c>
      <c r="B1176" s="350">
        <f t="shared" si="62"/>
        <v>545209.13265000004</v>
      </c>
      <c r="C1176" s="351">
        <v>0</v>
      </c>
      <c r="D1176" s="351">
        <f t="shared" si="63"/>
        <v>0</v>
      </c>
      <c r="E1176" s="351">
        <f t="shared" si="64"/>
        <v>0</v>
      </c>
      <c r="F1176" s="351">
        <f t="shared" si="65"/>
        <v>0</v>
      </c>
      <c r="G1176" s="347">
        <f t="shared" si="61"/>
        <v>545209.13265000004</v>
      </c>
      <c r="H1176" s="362" t="s">
        <v>449</v>
      </c>
    </row>
    <row r="1177" spans="1:8" hidden="1" outlineLevel="1">
      <c r="A1177" s="243" t="s">
        <v>450</v>
      </c>
      <c r="B1177" s="350">
        <f t="shared" si="62"/>
        <v>9064715.1487199999</v>
      </c>
      <c r="C1177" s="351">
        <v>0</v>
      </c>
      <c r="D1177" s="351">
        <f t="shared" si="63"/>
        <v>0</v>
      </c>
      <c r="E1177" s="351">
        <f t="shared" si="64"/>
        <v>0</v>
      </c>
      <c r="F1177" s="351">
        <f t="shared" si="65"/>
        <v>19757.524799999999</v>
      </c>
      <c r="G1177" s="347">
        <f t="shared" si="61"/>
        <v>9084472.6735200007</v>
      </c>
      <c r="H1177" s="362" t="s">
        <v>451</v>
      </c>
    </row>
    <row r="1178" spans="1:8" ht="25.5" hidden="1" outlineLevel="1">
      <c r="A1178" s="243" t="s">
        <v>452</v>
      </c>
      <c r="B1178" s="350">
        <f t="shared" si="62"/>
        <v>1097855.9818799999</v>
      </c>
      <c r="C1178" s="351">
        <v>0</v>
      </c>
      <c r="D1178" s="351">
        <f t="shared" si="63"/>
        <v>0</v>
      </c>
      <c r="E1178" s="351">
        <f t="shared" si="64"/>
        <v>0</v>
      </c>
      <c r="F1178" s="351">
        <f t="shared" si="65"/>
        <v>0</v>
      </c>
      <c r="G1178" s="347">
        <f t="shared" si="61"/>
        <v>1097855.9818799999</v>
      </c>
      <c r="H1178" s="362" t="s">
        <v>453</v>
      </c>
    </row>
    <row r="1179" spans="1:8" hidden="1" outlineLevel="1">
      <c r="A1179" s="243" t="s">
        <v>454</v>
      </c>
      <c r="B1179" s="350">
        <f t="shared" si="62"/>
        <v>319937.84865</v>
      </c>
      <c r="C1179" s="351">
        <v>0</v>
      </c>
      <c r="D1179" s="351">
        <f t="shared" si="63"/>
        <v>0</v>
      </c>
      <c r="E1179" s="351">
        <f t="shared" si="64"/>
        <v>0</v>
      </c>
      <c r="F1179" s="351">
        <f t="shared" si="65"/>
        <v>0</v>
      </c>
      <c r="G1179" s="347">
        <f t="shared" si="61"/>
        <v>319937.84865</v>
      </c>
      <c r="H1179" s="362" t="s">
        <v>455</v>
      </c>
    </row>
    <row r="1180" spans="1:8" hidden="1" outlineLevel="1">
      <c r="A1180" s="243" t="s">
        <v>456</v>
      </c>
      <c r="B1180" s="350">
        <f t="shared" si="62"/>
        <v>727639.82759999996</v>
      </c>
      <c r="C1180" s="351">
        <v>0</v>
      </c>
      <c r="D1180" s="351">
        <f t="shared" si="63"/>
        <v>0</v>
      </c>
      <c r="E1180" s="351">
        <f t="shared" si="64"/>
        <v>0</v>
      </c>
      <c r="F1180" s="351">
        <f t="shared" si="65"/>
        <v>0</v>
      </c>
      <c r="G1180" s="347">
        <f t="shared" si="61"/>
        <v>727639.82759999996</v>
      </c>
      <c r="H1180" s="362" t="s">
        <v>457</v>
      </c>
    </row>
    <row r="1181" spans="1:8" hidden="1" outlineLevel="1">
      <c r="A1181" s="243" t="s">
        <v>458</v>
      </c>
      <c r="B1181" s="350">
        <f t="shared" si="62"/>
        <v>275881.06055999995</v>
      </c>
      <c r="C1181" s="351">
        <v>0</v>
      </c>
      <c r="D1181" s="351">
        <f t="shared" si="63"/>
        <v>0</v>
      </c>
      <c r="E1181" s="351">
        <f t="shared" si="64"/>
        <v>0</v>
      </c>
      <c r="F1181" s="351">
        <f t="shared" si="65"/>
        <v>0</v>
      </c>
      <c r="G1181" s="347">
        <f t="shared" si="61"/>
        <v>275881.06055999995</v>
      </c>
      <c r="H1181" s="362" t="s">
        <v>459</v>
      </c>
    </row>
    <row r="1182" spans="1:8" hidden="1" outlineLevel="1">
      <c r="A1182" s="243" t="s">
        <v>460</v>
      </c>
      <c r="B1182" s="350">
        <f t="shared" si="62"/>
        <v>1642066.1678399998</v>
      </c>
      <c r="C1182" s="351">
        <v>0</v>
      </c>
      <c r="D1182" s="351">
        <f t="shared" si="63"/>
        <v>0</v>
      </c>
      <c r="E1182" s="351">
        <f t="shared" si="64"/>
        <v>0</v>
      </c>
      <c r="F1182" s="351">
        <f t="shared" si="65"/>
        <v>0</v>
      </c>
      <c r="G1182" s="347">
        <f t="shared" si="61"/>
        <v>1642066.1678399998</v>
      </c>
      <c r="H1182" s="362" t="s">
        <v>461</v>
      </c>
    </row>
    <row r="1183" spans="1:8" ht="25.5" hidden="1" outlineLevel="1">
      <c r="A1183" s="243" t="s">
        <v>462</v>
      </c>
      <c r="B1183" s="350">
        <f t="shared" si="62"/>
        <v>1296010.45266</v>
      </c>
      <c r="C1183" s="351">
        <v>0</v>
      </c>
      <c r="D1183" s="351">
        <f t="shared" si="63"/>
        <v>0</v>
      </c>
      <c r="E1183" s="351">
        <f t="shared" si="64"/>
        <v>0</v>
      </c>
      <c r="F1183" s="351">
        <f t="shared" si="65"/>
        <v>0</v>
      </c>
      <c r="G1183" s="347">
        <f t="shared" si="61"/>
        <v>1296010.45266</v>
      </c>
      <c r="H1183" s="362" t="s">
        <v>463</v>
      </c>
    </row>
    <row r="1184" spans="1:8" hidden="1" outlineLevel="1">
      <c r="A1184" s="243" t="s">
        <v>464</v>
      </c>
      <c r="B1184" s="350">
        <f t="shared" si="62"/>
        <v>655590.25896000001</v>
      </c>
      <c r="C1184" s="351">
        <v>0</v>
      </c>
      <c r="D1184" s="351">
        <f t="shared" si="63"/>
        <v>0</v>
      </c>
      <c r="E1184" s="351">
        <f t="shared" si="64"/>
        <v>0</v>
      </c>
      <c r="F1184" s="351">
        <f t="shared" si="65"/>
        <v>0</v>
      </c>
      <c r="G1184" s="347">
        <f t="shared" si="61"/>
        <v>655590.25896000001</v>
      </c>
      <c r="H1184" s="362" t="s">
        <v>465</v>
      </c>
    </row>
    <row r="1185" spans="1:8" hidden="1" outlineLevel="1">
      <c r="A1185" s="243" t="s">
        <v>1692</v>
      </c>
      <c r="B1185" s="350">
        <f t="shared" si="62"/>
        <v>47291.440139999992</v>
      </c>
      <c r="C1185" s="351">
        <v>0</v>
      </c>
      <c r="D1185" s="351">
        <f t="shared" si="63"/>
        <v>0</v>
      </c>
      <c r="E1185" s="351">
        <f t="shared" si="64"/>
        <v>0</v>
      </c>
      <c r="F1185" s="351">
        <f t="shared" si="65"/>
        <v>0</v>
      </c>
      <c r="G1185" s="347">
        <f t="shared" si="61"/>
        <v>47291.440139999992</v>
      </c>
      <c r="H1185" s="362" t="s">
        <v>1693</v>
      </c>
    </row>
    <row r="1186" spans="1:8" hidden="1" outlineLevel="1">
      <c r="A1186" s="243" t="s">
        <v>1694</v>
      </c>
      <c r="B1186" s="350">
        <f t="shared" si="62"/>
        <v>37943.166659999995</v>
      </c>
      <c r="C1186" s="351">
        <v>0</v>
      </c>
      <c r="D1186" s="351">
        <f t="shared" si="63"/>
        <v>0</v>
      </c>
      <c r="E1186" s="351">
        <f t="shared" si="64"/>
        <v>0</v>
      </c>
      <c r="F1186" s="351">
        <f t="shared" si="65"/>
        <v>0</v>
      </c>
      <c r="G1186" s="347">
        <f t="shared" si="61"/>
        <v>37943.166659999995</v>
      </c>
      <c r="H1186" s="362" t="s">
        <v>1695</v>
      </c>
    </row>
    <row r="1187" spans="1:8" hidden="1" outlineLevel="1">
      <c r="A1187" s="243" t="s">
        <v>1696</v>
      </c>
      <c r="B1187" s="350">
        <f t="shared" si="62"/>
        <v>12111.628409999999</v>
      </c>
      <c r="C1187" s="351">
        <v>0</v>
      </c>
      <c r="D1187" s="351">
        <f t="shared" si="63"/>
        <v>0</v>
      </c>
      <c r="E1187" s="351">
        <f t="shared" si="64"/>
        <v>0</v>
      </c>
      <c r="F1187" s="351">
        <f t="shared" si="65"/>
        <v>0</v>
      </c>
      <c r="G1187" s="347">
        <f t="shared" si="61"/>
        <v>12111.628409999999</v>
      </c>
      <c r="H1187" s="362" t="s">
        <v>1697</v>
      </c>
    </row>
    <row r="1188" spans="1:8" ht="25.5" hidden="1" outlineLevel="1">
      <c r="A1188" s="243" t="s">
        <v>466</v>
      </c>
      <c r="B1188" s="350">
        <f t="shared" si="62"/>
        <v>276601.11527999997</v>
      </c>
      <c r="C1188" s="351">
        <v>0</v>
      </c>
      <c r="D1188" s="351">
        <f t="shared" si="63"/>
        <v>0</v>
      </c>
      <c r="E1188" s="351">
        <f t="shared" si="64"/>
        <v>0</v>
      </c>
      <c r="F1188" s="351">
        <f t="shared" si="65"/>
        <v>0</v>
      </c>
      <c r="G1188" s="347">
        <f t="shared" si="61"/>
        <v>276601.11527999997</v>
      </c>
      <c r="H1188" s="362" t="s">
        <v>467</v>
      </c>
    </row>
    <row r="1189" spans="1:8" hidden="1" outlineLevel="1">
      <c r="A1189" s="243" t="s">
        <v>468</v>
      </c>
      <c r="B1189" s="350">
        <f t="shared" si="62"/>
        <v>345485.02568999998</v>
      </c>
      <c r="C1189" s="351">
        <v>0</v>
      </c>
      <c r="D1189" s="351">
        <f t="shared" si="63"/>
        <v>0</v>
      </c>
      <c r="E1189" s="351">
        <f t="shared" si="64"/>
        <v>0</v>
      </c>
      <c r="F1189" s="351">
        <f t="shared" si="65"/>
        <v>0</v>
      </c>
      <c r="G1189" s="347">
        <f t="shared" si="61"/>
        <v>345485.02568999998</v>
      </c>
      <c r="H1189" s="362" t="s">
        <v>469</v>
      </c>
    </row>
    <row r="1190" spans="1:8" hidden="1" outlineLevel="1">
      <c r="A1190" s="243" t="s">
        <v>470</v>
      </c>
      <c r="B1190" s="350">
        <f t="shared" si="62"/>
        <v>8668383.0985499993</v>
      </c>
      <c r="C1190" s="351">
        <v>0</v>
      </c>
      <c r="D1190" s="351">
        <f t="shared" si="63"/>
        <v>0</v>
      </c>
      <c r="E1190" s="351">
        <f t="shared" si="64"/>
        <v>173.89080000000001</v>
      </c>
      <c r="F1190" s="351">
        <f t="shared" si="65"/>
        <v>0</v>
      </c>
      <c r="G1190" s="347">
        <f t="shared" si="61"/>
        <v>8668556.9893499985</v>
      </c>
      <c r="H1190" s="362" t="s">
        <v>471</v>
      </c>
    </row>
    <row r="1191" spans="1:8" hidden="1" outlineLevel="1">
      <c r="A1191" s="243" t="s">
        <v>472</v>
      </c>
      <c r="B1191" s="350">
        <f t="shared" si="62"/>
        <v>159210.54029999999</v>
      </c>
      <c r="C1191" s="351">
        <v>0</v>
      </c>
      <c r="D1191" s="351">
        <f t="shared" si="63"/>
        <v>0</v>
      </c>
      <c r="E1191" s="351">
        <f t="shared" si="64"/>
        <v>0</v>
      </c>
      <c r="F1191" s="351">
        <f t="shared" si="65"/>
        <v>0</v>
      </c>
      <c r="G1191" s="347">
        <f t="shared" si="61"/>
        <v>159210.54029999999</v>
      </c>
      <c r="H1191" s="362" t="s">
        <v>473</v>
      </c>
    </row>
    <row r="1192" spans="1:8" hidden="1" outlineLevel="1">
      <c r="A1192" s="243" t="s">
        <v>474</v>
      </c>
      <c r="B1192" s="350">
        <f t="shared" si="62"/>
        <v>155650.27211999998</v>
      </c>
      <c r="C1192" s="351">
        <v>0</v>
      </c>
      <c r="D1192" s="351">
        <f t="shared" si="63"/>
        <v>0</v>
      </c>
      <c r="E1192" s="351">
        <f t="shared" si="64"/>
        <v>0</v>
      </c>
      <c r="F1192" s="351">
        <f t="shared" si="65"/>
        <v>0</v>
      </c>
      <c r="G1192" s="347">
        <f t="shared" si="61"/>
        <v>155650.27211999998</v>
      </c>
      <c r="H1192" s="362" t="s">
        <v>475</v>
      </c>
    </row>
    <row r="1193" spans="1:8" hidden="1" outlineLevel="1">
      <c r="A1193" s="243" t="s">
        <v>476</v>
      </c>
      <c r="B1193" s="350">
        <f t="shared" si="62"/>
        <v>885151.70834999997</v>
      </c>
      <c r="C1193" s="351">
        <v>0</v>
      </c>
      <c r="D1193" s="351">
        <f t="shared" si="63"/>
        <v>0</v>
      </c>
      <c r="E1193" s="351">
        <f t="shared" si="64"/>
        <v>0</v>
      </c>
      <c r="F1193" s="351">
        <f t="shared" si="65"/>
        <v>0</v>
      </c>
      <c r="G1193" s="347">
        <f t="shared" si="61"/>
        <v>885151.70834999997</v>
      </c>
      <c r="H1193" s="362" t="s">
        <v>477</v>
      </c>
    </row>
    <row r="1194" spans="1:8" ht="25.5" hidden="1" outlineLevel="1">
      <c r="A1194" s="243" t="s">
        <v>478</v>
      </c>
      <c r="B1194" s="350">
        <f t="shared" si="62"/>
        <v>420209.94875999994</v>
      </c>
      <c r="C1194" s="351">
        <v>0</v>
      </c>
      <c r="D1194" s="351">
        <f t="shared" si="63"/>
        <v>0</v>
      </c>
      <c r="E1194" s="351">
        <f t="shared" si="64"/>
        <v>0</v>
      </c>
      <c r="F1194" s="351">
        <f t="shared" si="65"/>
        <v>0</v>
      </c>
      <c r="G1194" s="347">
        <f t="shared" si="61"/>
        <v>420209.94875999994</v>
      </c>
      <c r="H1194" s="362" t="s">
        <v>479</v>
      </c>
    </row>
    <row r="1195" spans="1:8" ht="25.5" hidden="1" outlineLevel="1">
      <c r="A1195" s="243" t="s">
        <v>480</v>
      </c>
      <c r="B1195" s="350">
        <f t="shared" si="62"/>
        <v>504958.24301999999</v>
      </c>
      <c r="C1195" s="351">
        <v>0</v>
      </c>
      <c r="D1195" s="351">
        <f t="shared" si="63"/>
        <v>0</v>
      </c>
      <c r="E1195" s="351">
        <f t="shared" si="64"/>
        <v>0</v>
      </c>
      <c r="F1195" s="351">
        <f t="shared" si="65"/>
        <v>0</v>
      </c>
      <c r="G1195" s="347">
        <f t="shared" si="61"/>
        <v>504958.24301999999</v>
      </c>
      <c r="H1195" s="362" t="s">
        <v>481</v>
      </c>
    </row>
    <row r="1196" spans="1:8" ht="25.5" hidden="1" outlineLevel="1">
      <c r="A1196" s="243" t="s">
        <v>482</v>
      </c>
      <c r="B1196" s="350">
        <f t="shared" si="62"/>
        <v>109616.51084999999</v>
      </c>
      <c r="C1196" s="351">
        <v>0</v>
      </c>
      <c r="D1196" s="351">
        <f t="shared" si="63"/>
        <v>0</v>
      </c>
      <c r="E1196" s="351">
        <f t="shared" si="64"/>
        <v>0</v>
      </c>
      <c r="F1196" s="351">
        <f t="shared" si="65"/>
        <v>0</v>
      </c>
      <c r="G1196" s="347">
        <f t="shared" si="61"/>
        <v>109616.51084999999</v>
      </c>
      <c r="H1196" s="362" t="s">
        <v>483</v>
      </c>
    </row>
    <row r="1197" spans="1:8" hidden="1" outlineLevel="1">
      <c r="A1197" s="243" t="s">
        <v>484</v>
      </c>
      <c r="B1197" s="350">
        <f t="shared" si="62"/>
        <v>413690.42546999996</v>
      </c>
      <c r="C1197" s="351">
        <v>0</v>
      </c>
      <c r="D1197" s="351">
        <f t="shared" si="63"/>
        <v>0</v>
      </c>
      <c r="E1197" s="351">
        <f t="shared" si="64"/>
        <v>0</v>
      </c>
      <c r="F1197" s="351">
        <f t="shared" si="65"/>
        <v>0</v>
      </c>
      <c r="G1197" s="347">
        <f t="shared" si="61"/>
        <v>413690.42546999996</v>
      </c>
      <c r="H1197" s="362" t="s">
        <v>485</v>
      </c>
    </row>
    <row r="1198" spans="1:8" hidden="1" outlineLevel="1">
      <c r="A1198" s="243" t="s">
        <v>1698</v>
      </c>
      <c r="B1198" s="350">
        <f t="shared" si="62"/>
        <v>152650.94018999999</v>
      </c>
      <c r="C1198" s="351">
        <v>0</v>
      </c>
      <c r="D1198" s="351">
        <f t="shared" si="63"/>
        <v>0</v>
      </c>
      <c r="E1198" s="351">
        <f t="shared" si="64"/>
        <v>0</v>
      </c>
      <c r="F1198" s="351">
        <f t="shared" si="65"/>
        <v>0</v>
      </c>
      <c r="G1198" s="347">
        <f t="shared" si="61"/>
        <v>152650.94018999999</v>
      </c>
      <c r="H1198" s="362" t="s">
        <v>1699</v>
      </c>
    </row>
    <row r="1199" spans="1:8" hidden="1" outlineLevel="1">
      <c r="A1199" s="243" t="s">
        <v>486</v>
      </c>
      <c r="B1199" s="350">
        <f t="shared" si="62"/>
        <v>262722.60105</v>
      </c>
      <c r="C1199" s="351">
        <v>0</v>
      </c>
      <c r="D1199" s="351">
        <f t="shared" si="63"/>
        <v>0</v>
      </c>
      <c r="E1199" s="351">
        <f t="shared" si="64"/>
        <v>0</v>
      </c>
      <c r="F1199" s="351">
        <f t="shared" si="65"/>
        <v>0</v>
      </c>
      <c r="G1199" s="347">
        <f t="shared" si="61"/>
        <v>262722.60105</v>
      </c>
      <c r="H1199" s="362" t="s">
        <v>487</v>
      </c>
    </row>
    <row r="1200" spans="1:8" hidden="1" outlineLevel="1">
      <c r="A1200" s="243" t="s">
        <v>488</v>
      </c>
      <c r="B1200" s="350">
        <f t="shared" si="62"/>
        <v>532277.18607000005</v>
      </c>
      <c r="C1200" s="351">
        <v>0</v>
      </c>
      <c r="D1200" s="351">
        <f t="shared" si="63"/>
        <v>0</v>
      </c>
      <c r="E1200" s="351">
        <f t="shared" si="64"/>
        <v>0</v>
      </c>
      <c r="F1200" s="351">
        <f t="shared" si="65"/>
        <v>0</v>
      </c>
      <c r="G1200" s="347">
        <f t="shared" si="61"/>
        <v>532277.18607000005</v>
      </c>
      <c r="H1200" s="362" t="s">
        <v>489</v>
      </c>
    </row>
    <row r="1201" spans="1:8" hidden="1" outlineLevel="1">
      <c r="A1201" s="243" t="s">
        <v>490</v>
      </c>
      <c r="B1201" s="350">
        <f t="shared" si="62"/>
        <v>2018811.6272099998</v>
      </c>
      <c r="C1201" s="351">
        <v>0</v>
      </c>
      <c r="D1201" s="351">
        <f t="shared" si="63"/>
        <v>0</v>
      </c>
      <c r="E1201" s="351">
        <f t="shared" si="64"/>
        <v>0</v>
      </c>
      <c r="F1201" s="351">
        <f t="shared" si="65"/>
        <v>0</v>
      </c>
      <c r="G1201" s="347">
        <f t="shared" si="61"/>
        <v>2018811.6272099998</v>
      </c>
      <c r="H1201" s="362" t="s">
        <v>491</v>
      </c>
    </row>
    <row r="1202" spans="1:8" ht="25.5" hidden="1" outlineLevel="1">
      <c r="A1202" s="243" t="s">
        <v>492</v>
      </c>
      <c r="B1202" s="350">
        <f t="shared" si="62"/>
        <v>972268.67261999997</v>
      </c>
      <c r="C1202" s="351">
        <v>0</v>
      </c>
      <c r="D1202" s="351">
        <f t="shared" si="63"/>
        <v>0</v>
      </c>
      <c r="E1202" s="351">
        <f t="shared" si="64"/>
        <v>0</v>
      </c>
      <c r="F1202" s="351">
        <f t="shared" si="65"/>
        <v>0</v>
      </c>
      <c r="G1202" s="347">
        <f t="shared" si="61"/>
        <v>972268.67261999997</v>
      </c>
      <c r="H1202" s="362" t="s">
        <v>493</v>
      </c>
    </row>
    <row r="1203" spans="1:8" hidden="1" outlineLevel="1">
      <c r="A1203" s="243" t="s">
        <v>494</v>
      </c>
      <c r="B1203" s="350">
        <f t="shared" si="62"/>
        <v>1026250.06785</v>
      </c>
      <c r="C1203" s="351">
        <v>0</v>
      </c>
      <c r="D1203" s="351">
        <f t="shared" si="63"/>
        <v>0</v>
      </c>
      <c r="E1203" s="351">
        <f t="shared" si="64"/>
        <v>0</v>
      </c>
      <c r="F1203" s="351">
        <f t="shared" si="65"/>
        <v>0</v>
      </c>
      <c r="G1203" s="347">
        <f t="shared" si="61"/>
        <v>1026250.06785</v>
      </c>
      <c r="H1203" s="362" t="s">
        <v>495</v>
      </c>
    </row>
    <row r="1204" spans="1:8" hidden="1" outlineLevel="1">
      <c r="A1204" s="243" t="s">
        <v>496</v>
      </c>
      <c r="B1204" s="350">
        <f t="shared" si="62"/>
        <v>742701.2970299999</v>
      </c>
      <c r="C1204" s="351">
        <v>0</v>
      </c>
      <c r="D1204" s="351">
        <f t="shared" si="63"/>
        <v>0</v>
      </c>
      <c r="E1204" s="351">
        <f t="shared" si="64"/>
        <v>0</v>
      </c>
      <c r="F1204" s="351">
        <f t="shared" si="65"/>
        <v>0</v>
      </c>
      <c r="G1204" s="347">
        <f t="shared" si="61"/>
        <v>742701.2970299999</v>
      </c>
      <c r="H1204" s="362" t="s">
        <v>497</v>
      </c>
    </row>
    <row r="1205" spans="1:8" ht="25.5" hidden="1" outlineLevel="1">
      <c r="A1205" s="243" t="s">
        <v>498</v>
      </c>
      <c r="B1205" s="350">
        <f t="shared" si="62"/>
        <v>406771.79759999999</v>
      </c>
      <c r="C1205" s="351">
        <v>0</v>
      </c>
      <c r="D1205" s="351">
        <f t="shared" si="63"/>
        <v>0</v>
      </c>
      <c r="E1205" s="351">
        <f t="shared" si="64"/>
        <v>0</v>
      </c>
      <c r="F1205" s="351">
        <f t="shared" si="65"/>
        <v>0</v>
      </c>
      <c r="G1205" s="347">
        <f t="shared" si="61"/>
        <v>406771.79759999999</v>
      </c>
      <c r="H1205" s="362" t="s">
        <v>499</v>
      </c>
    </row>
    <row r="1206" spans="1:8" hidden="1" outlineLevel="1">
      <c r="A1206" s="243" t="s">
        <v>500</v>
      </c>
      <c r="B1206" s="350">
        <f t="shared" si="62"/>
        <v>54637.80399</v>
      </c>
      <c r="C1206" s="351">
        <v>0</v>
      </c>
      <c r="D1206" s="351">
        <f t="shared" si="63"/>
        <v>0</v>
      </c>
      <c r="E1206" s="351">
        <f t="shared" si="64"/>
        <v>0</v>
      </c>
      <c r="F1206" s="351">
        <f t="shared" si="65"/>
        <v>0</v>
      </c>
      <c r="G1206" s="347">
        <f t="shared" si="61"/>
        <v>54637.80399</v>
      </c>
      <c r="H1206" s="362" t="s">
        <v>501</v>
      </c>
    </row>
    <row r="1207" spans="1:8" hidden="1" outlineLevel="1">
      <c r="A1207" s="243" t="s">
        <v>502</v>
      </c>
      <c r="B1207" s="350">
        <f t="shared" si="62"/>
        <v>424536.72092999995</v>
      </c>
      <c r="C1207" s="351">
        <v>0</v>
      </c>
      <c r="D1207" s="351">
        <f t="shared" si="63"/>
        <v>0</v>
      </c>
      <c r="E1207" s="351">
        <f t="shared" si="64"/>
        <v>0</v>
      </c>
      <c r="F1207" s="351">
        <f t="shared" si="65"/>
        <v>0</v>
      </c>
      <c r="G1207" s="347">
        <f t="shared" si="61"/>
        <v>424536.72092999995</v>
      </c>
      <c r="H1207" s="362" t="s">
        <v>503</v>
      </c>
    </row>
    <row r="1208" spans="1:8" ht="25.5" hidden="1" outlineLevel="1">
      <c r="A1208" s="243" t="s">
        <v>504</v>
      </c>
      <c r="B1208" s="350">
        <f t="shared" si="62"/>
        <v>1008308.46522</v>
      </c>
      <c r="C1208" s="351">
        <v>0</v>
      </c>
      <c r="D1208" s="351">
        <f t="shared" si="63"/>
        <v>0</v>
      </c>
      <c r="E1208" s="351">
        <f t="shared" si="64"/>
        <v>0</v>
      </c>
      <c r="F1208" s="351">
        <f t="shared" si="65"/>
        <v>0</v>
      </c>
      <c r="G1208" s="347">
        <f t="shared" si="61"/>
        <v>1008308.46522</v>
      </c>
      <c r="H1208" s="362" t="s">
        <v>505</v>
      </c>
    </row>
    <row r="1209" spans="1:8" hidden="1" outlineLevel="1">
      <c r="A1209" s="243" t="s">
        <v>506</v>
      </c>
      <c r="B1209" s="350">
        <f t="shared" si="62"/>
        <v>68843.326650000003</v>
      </c>
      <c r="C1209" s="351">
        <v>0</v>
      </c>
      <c r="D1209" s="351">
        <f t="shared" si="63"/>
        <v>0</v>
      </c>
      <c r="E1209" s="351">
        <f t="shared" si="64"/>
        <v>0</v>
      </c>
      <c r="F1209" s="351">
        <f t="shared" si="65"/>
        <v>0</v>
      </c>
      <c r="G1209" s="347">
        <f t="shared" si="61"/>
        <v>68843.326650000003</v>
      </c>
      <c r="H1209" s="362" t="s">
        <v>507</v>
      </c>
    </row>
    <row r="1210" spans="1:8" hidden="1" outlineLevel="1">
      <c r="A1210" s="243" t="s">
        <v>508</v>
      </c>
      <c r="B1210" s="350">
        <f t="shared" si="62"/>
        <v>1315807.55565</v>
      </c>
      <c r="C1210" s="351">
        <v>0</v>
      </c>
      <c r="D1210" s="351">
        <f t="shared" si="63"/>
        <v>0</v>
      </c>
      <c r="E1210" s="351">
        <f t="shared" si="64"/>
        <v>0</v>
      </c>
      <c r="F1210" s="351">
        <f t="shared" si="65"/>
        <v>0</v>
      </c>
      <c r="G1210" s="347">
        <f t="shared" si="61"/>
        <v>1315807.55565</v>
      </c>
      <c r="H1210" s="362" t="s">
        <v>509</v>
      </c>
    </row>
    <row r="1211" spans="1:8" hidden="1" outlineLevel="1">
      <c r="A1211" s="243" t="s">
        <v>510</v>
      </c>
      <c r="B1211" s="350">
        <f t="shared" si="62"/>
        <v>576163.84580999997</v>
      </c>
      <c r="C1211" s="351">
        <v>0</v>
      </c>
      <c r="D1211" s="351">
        <f t="shared" si="63"/>
        <v>0</v>
      </c>
      <c r="E1211" s="351">
        <f t="shared" si="64"/>
        <v>0</v>
      </c>
      <c r="F1211" s="351">
        <f t="shared" si="65"/>
        <v>0</v>
      </c>
      <c r="G1211" s="347">
        <f t="shared" si="61"/>
        <v>576163.84580999997</v>
      </c>
      <c r="H1211" s="362" t="s">
        <v>511</v>
      </c>
    </row>
    <row r="1212" spans="1:8" hidden="1" outlineLevel="1">
      <c r="A1212" s="243" t="s">
        <v>1498</v>
      </c>
      <c r="B1212" s="350">
        <f t="shared" si="62"/>
        <v>21534.953999999998</v>
      </c>
      <c r="C1212" s="351">
        <v>0</v>
      </c>
      <c r="D1212" s="351">
        <f t="shared" si="63"/>
        <v>0</v>
      </c>
      <c r="E1212" s="351">
        <f t="shared" si="64"/>
        <v>0</v>
      </c>
      <c r="F1212" s="351">
        <f t="shared" si="65"/>
        <v>0</v>
      </c>
      <c r="G1212" s="347">
        <f t="shared" si="61"/>
        <v>21534.953999999998</v>
      </c>
      <c r="H1212" s="362" t="s">
        <v>1499</v>
      </c>
    </row>
    <row r="1213" spans="1:8" hidden="1" outlineLevel="1">
      <c r="A1213" s="243" t="s">
        <v>1700</v>
      </c>
      <c r="B1213" s="350">
        <f t="shared" si="62"/>
        <v>478497.36732000002</v>
      </c>
      <c r="C1213" s="351">
        <v>0</v>
      </c>
      <c r="D1213" s="351">
        <f t="shared" si="63"/>
        <v>0</v>
      </c>
      <c r="E1213" s="351">
        <f t="shared" si="64"/>
        <v>0</v>
      </c>
      <c r="F1213" s="351">
        <f t="shared" si="65"/>
        <v>0</v>
      </c>
      <c r="G1213" s="347">
        <f t="shared" si="61"/>
        <v>478497.36732000002</v>
      </c>
      <c r="H1213" s="362" t="s">
        <v>1701</v>
      </c>
    </row>
    <row r="1214" spans="1:8" hidden="1" outlineLevel="1">
      <c r="A1214" s="243" t="s">
        <v>512</v>
      </c>
      <c r="B1214" s="350">
        <f t="shared" si="62"/>
        <v>235226.59313999998</v>
      </c>
      <c r="C1214" s="351">
        <v>0</v>
      </c>
      <c r="D1214" s="351">
        <f t="shared" si="63"/>
        <v>0</v>
      </c>
      <c r="E1214" s="351">
        <f t="shared" si="64"/>
        <v>0</v>
      </c>
      <c r="F1214" s="351">
        <f t="shared" si="65"/>
        <v>0</v>
      </c>
      <c r="G1214" s="347">
        <f t="shared" si="61"/>
        <v>235226.59313999998</v>
      </c>
      <c r="H1214" s="362" t="s">
        <v>513</v>
      </c>
    </row>
    <row r="1215" spans="1:8" hidden="1" outlineLevel="1">
      <c r="A1215" s="243" t="s">
        <v>514</v>
      </c>
      <c r="B1215" s="350">
        <f t="shared" si="62"/>
        <v>1744455.7170599999</v>
      </c>
      <c r="C1215" s="351">
        <v>0</v>
      </c>
      <c r="D1215" s="351">
        <f t="shared" si="63"/>
        <v>0</v>
      </c>
      <c r="E1215" s="351">
        <f t="shared" si="64"/>
        <v>0</v>
      </c>
      <c r="F1215" s="351">
        <f t="shared" si="65"/>
        <v>0</v>
      </c>
      <c r="G1215" s="347">
        <f t="shared" si="61"/>
        <v>1744455.7170599999</v>
      </c>
      <c r="H1215" s="362" t="s">
        <v>515</v>
      </c>
    </row>
    <row r="1216" spans="1:8" hidden="1" outlineLevel="1">
      <c r="A1216" s="243" t="s">
        <v>516</v>
      </c>
      <c r="B1216" s="350">
        <f t="shared" si="62"/>
        <v>3467509.56972</v>
      </c>
      <c r="C1216" s="351">
        <v>0</v>
      </c>
      <c r="D1216" s="351">
        <f t="shared" si="63"/>
        <v>0</v>
      </c>
      <c r="E1216" s="351">
        <f t="shared" si="64"/>
        <v>0</v>
      </c>
      <c r="F1216" s="351">
        <f t="shared" si="65"/>
        <v>0</v>
      </c>
      <c r="G1216" s="347">
        <f t="shared" si="61"/>
        <v>3467509.56972</v>
      </c>
      <c r="H1216" s="362" t="s">
        <v>517</v>
      </c>
    </row>
    <row r="1217" spans="1:8" hidden="1" outlineLevel="1">
      <c r="A1217" s="243" t="s">
        <v>518</v>
      </c>
      <c r="B1217" s="350">
        <f t="shared" si="62"/>
        <v>37356.958379999996</v>
      </c>
      <c r="C1217" s="351">
        <v>0</v>
      </c>
      <c r="D1217" s="351">
        <f t="shared" si="63"/>
        <v>0</v>
      </c>
      <c r="E1217" s="351">
        <f t="shared" si="64"/>
        <v>0</v>
      </c>
      <c r="F1217" s="351">
        <f t="shared" si="65"/>
        <v>0</v>
      </c>
      <c r="G1217" s="347">
        <f t="shared" si="61"/>
        <v>37356.958379999996</v>
      </c>
      <c r="H1217" s="362" t="s">
        <v>519</v>
      </c>
    </row>
    <row r="1218" spans="1:8" hidden="1" outlineLevel="1">
      <c r="A1218" s="243" t="s">
        <v>1702</v>
      </c>
      <c r="B1218" s="350">
        <f t="shared" si="62"/>
        <v>91152.035309999992</v>
      </c>
      <c r="C1218" s="351">
        <v>0</v>
      </c>
      <c r="D1218" s="351">
        <f t="shared" si="63"/>
        <v>0</v>
      </c>
      <c r="E1218" s="351">
        <f t="shared" si="64"/>
        <v>0</v>
      </c>
      <c r="F1218" s="351">
        <f t="shared" si="65"/>
        <v>0</v>
      </c>
      <c r="G1218" s="347">
        <f t="shared" si="61"/>
        <v>91152.035309999992</v>
      </c>
      <c r="H1218" s="362" t="s">
        <v>1703</v>
      </c>
    </row>
    <row r="1219" spans="1:8" ht="25.5" hidden="1" outlineLevel="1">
      <c r="A1219" s="243" t="s">
        <v>520</v>
      </c>
      <c r="B1219" s="350">
        <f t="shared" si="62"/>
        <v>159701.0226</v>
      </c>
      <c r="C1219" s="351">
        <v>0</v>
      </c>
      <c r="D1219" s="351">
        <f t="shared" si="63"/>
        <v>0</v>
      </c>
      <c r="E1219" s="351">
        <f t="shared" si="64"/>
        <v>0</v>
      </c>
      <c r="F1219" s="351">
        <f t="shared" si="65"/>
        <v>0</v>
      </c>
      <c r="G1219" s="347">
        <f t="shared" si="61"/>
        <v>159701.0226</v>
      </c>
      <c r="H1219" s="362" t="s">
        <v>521</v>
      </c>
    </row>
    <row r="1220" spans="1:8" hidden="1" outlineLevel="1">
      <c r="A1220" s="243" t="s">
        <v>522</v>
      </c>
      <c r="B1220" s="350">
        <f t="shared" si="62"/>
        <v>1319642.0176799998</v>
      </c>
      <c r="C1220" s="351">
        <v>0</v>
      </c>
      <c r="D1220" s="351">
        <f t="shared" si="63"/>
        <v>0</v>
      </c>
      <c r="E1220" s="351">
        <f t="shared" si="64"/>
        <v>0</v>
      </c>
      <c r="F1220" s="351">
        <f t="shared" si="65"/>
        <v>422.88720000000001</v>
      </c>
      <c r="G1220" s="347">
        <f t="shared" si="61"/>
        <v>1320064.9048799998</v>
      </c>
      <c r="H1220" s="362" t="s">
        <v>523</v>
      </c>
    </row>
    <row r="1221" spans="1:8" hidden="1" outlineLevel="1">
      <c r="A1221" s="243" t="s">
        <v>524</v>
      </c>
      <c r="B1221" s="350">
        <f t="shared" si="62"/>
        <v>1031694.0643799999</v>
      </c>
      <c r="C1221" s="351">
        <v>0</v>
      </c>
      <c r="D1221" s="351">
        <f t="shared" si="63"/>
        <v>0</v>
      </c>
      <c r="E1221" s="351">
        <f t="shared" si="64"/>
        <v>0</v>
      </c>
      <c r="F1221" s="351">
        <f t="shared" si="65"/>
        <v>0</v>
      </c>
      <c r="G1221" s="347">
        <f t="shared" si="61"/>
        <v>1031694.0643799999</v>
      </c>
      <c r="H1221" s="362" t="s">
        <v>525</v>
      </c>
    </row>
    <row r="1222" spans="1:8" ht="25.5" hidden="1" outlineLevel="1">
      <c r="A1222" s="243" t="s">
        <v>526</v>
      </c>
      <c r="B1222" s="350">
        <f t="shared" si="62"/>
        <v>696817.95056999999</v>
      </c>
      <c r="C1222" s="351">
        <v>0</v>
      </c>
      <c r="D1222" s="351">
        <f t="shared" si="63"/>
        <v>0</v>
      </c>
      <c r="E1222" s="351">
        <f t="shared" si="64"/>
        <v>0</v>
      </c>
      <c r="F1222" s="351">
        <f t="shared" si="65"/>
        <v>0</v>
      </c>
      <c r="G1222" s="347">
        <f t="shared" si="61"/>
        <v>696817.95056999999</v>
      </c>
      <c r="H1222" s="362" t="s">
        <v>527</v>
      </c>
    </row>
    <row r="1223" spans="1:8" hidden="1" outlineLevel="1">
      <c r="A1223" s="243" t="s">
        <v>528</v>
      </c>
      <c r="B1223" s="350">
        <f t="shared" si="62"/>
        <v>104992.93601999999</v>
      </c>
      <c r="C1223" s="351">
        <v>0</v>
      </c>
      <c r="D1223" s="351">
        <f t="shared" si="63"/>
        <v>0</v>
      </c>
      <c r="E1223" s="351">
        <f t="shared" si="64"/>
        <v>0</v>
      </c>
      <c r="F1223" s="351">
        <f t="shared" si="65"/>
        <v>0</v>
      </c>
      <c r="G1223" s="347">
        <f t="shared" si="61"/>
        <v>104992.93601999999</v>
      </c>
      <c r="H1223" s="362" t="s">
        <v>529</v>
      </c>
    </row>
    <row r="1224" spans="1:8" ht="25.5" hidden="1" outlineLevel="1">
      <c r="A1224" s="243" t="s">
        <v>530</v>
      </c>
      <c r="B1224" s="350">
        <f t="shared" si="62"/>
        <v>28577.285940000002</v>
      </c>
      <c r="C1224" s="351">
        <v>0</v>
      </c>
      <c r="D1224" s="351">
        <f t="shared" si="63"/>
        <v>0</v>
      </c>
      <c r="E1224" s="351">
        <f t="shared" si="64"/>
        <v>0</v>
      </c>
      <c r="F1224" s="351">
        <f t="shared" si="65"/>
        <v>0</v>
      </c>
      <c r="G1224" s="347">
        <f t="shared" si="61"/>
        <v>28577.285940000002</v>
      </c>
      <c r="H1224" s="362" t="s">
        <v>531</v>
      </c>
    </row>
    <row r="1225" spans="1:8" hidden="1" outlineLevel="1">
      <c r="A1225" s="243" t="s">
        <v>532</v>
      </c>
      <c r="B1225" s="350">
        <f t="shared" si="62"/>
        <v>189347.04873000001</v>
      </c>
      <c r="C1225" s="351">
        <v>0</v>
      </c>
      <c r="D1225" s="351">
        <f t="shared" si="63"/>
        <v>0</v>
      </c>
      <c r="E1225" s="351">
        <f t="shared" si="64"/>
        <v>0</v>
      </c>
      <c r="F1225" s="351">
        <f t="shared" si="65"/>
        <v>0</v>
      </c>
      <c r="G1225" s="347">
        <f t="shared" si="61"/>
        <v>189347.04873000001</v>
      </c>
      <c r="H1225" s="362" t="s">
        <v>533</v>
      </c>
    </row>
    <row r="1226" spans="1:8" hidden="1" outlineLevel="1">
      <c r="A1226" s="243" t="s">
        <v>534</v>
      </c>
      <c r="B1226" s="350">
        <f t="shared" si="62"/>
        <v>2990761.3274699999</v>
      </c>
      <c r="C1226" s="351">
        <v>0</v>
      </c>
      <c r="D1226" s="351">
        <f t="shared" si="63"/>
        <v>0</v>
      </c>
      <c r="E1226" s="351">
        <f t="shared" si="64"/>
        <v>0</v>
      </c>
      <c r="F1226" s="351">
        <f t="shared" si="65"/>
        <v>0</v>
      </c>
      <c r="G1226" s="347">
        <f t="shared" si="61"/>
        <v>2990761.3274699999</v>
      </c>
      <c r="H1226" s="362" t="s">
        <v>535</v>
      </c>
    </row>
    <row r="1227" spans="1:8" hidden="1" outlineLevel="1">
      <c r="A1227" s="243" t="s">
        <v>536</v>
      </c>
      <c r="B1227" s="350">
        <f t="shared" si="62"/>
        <v>8627506.9805399999</v>
      </c>
      <c r="C1227" s="351">
        <v>0</v>
      </c>
      <c r="D1227" s="351">
        <f t="shared" si="63"/>
        <v>0</v>
      </c>
      <c r="E1227" s="351">
        <f t="shared" si="64"/>
        <v>206.74439999999998</v>
      </c>
      <c r="F1227" s="351">
        <f t="shared" si="65"/>
        <v>0</v>
      </c>
      <c r="G1227" s="347">
        <f t="shared" si="61"/>
        <v>8627713.7249400001</v>
      </c>
      <c r="H1227" s="362" t="s">
        <v>537</v>
      </c>
    </row>
    <row r="1228" spans="1:8" ht="25.5" hidden="1" outlineLevel="1">
      <c r="A1228" s="243" t="s">
        <v>538</v>
      </c>
      <c r="B1228" s="350">
        <f t="shared" si="62"/>
        <v>100728.18188999999</v>
      </c>
      <c r="C1228" s="351">
        <v>0</v>
      </c>
      <c r="D1228" s="351">
        <f t="shared" si="63"/>
        <v>0</v>
      </c>
      <c r="E1228" s="351">
        <f t="shared" si="64"/>
        <v>0</v>
      </c>
      <c r="F1228" s="351">
        <f t="shared" si="65"/>
        <v>0</v>
      </c>
      <c r="G1228" s="347">
        <f t="shared" si="61"/>
        <v>100728.18188999999</v>
      </c>
      <c r="H1228" s="362" t="s">
        <v>539</v>
      </c>
    </row>
    <row r="1229" spans="1:8" hidden="1" outlineLevel="1">
      <c r="A1229" s="243" t="s">
        <v>540</v>
      </c>
      <c r="B1229" s="350">
        <f t="shared" si="62"/>
        <v>301560.70601999998</v>
      </c>
      <c r="C1229" s="351">
        <v>0</v>
      </c>
      <c r="D1229" s="351">
        <f t="shared" si="63"/>
        <v>0</v>
      </c>
      <c r="E1229" s="351">
        <f t="shared" si="64"/>
        <v>0</v>
      </c>
      <c r="F1229" s="351">
        <f t="shared" si="65"/>
        <v>0</v>
      </c>
      <c r="G1229" s="347">
        <f t="shared" si="61"/>
        <v>301560.70601999998</v>
      </c>
      <c r="H1229" s="362" t="s">
        <v>541</v>
      </c>
    </row>
    <row r="1230" spans="1:8" hidden="1" outlineLevel="1">
      <c r="A1230" s="243" t="s">
        <v>542</v>
      </c>
      <c r="B1230" s="350">
        <f t="shared" si="62"/>
        <v>3535430.1763199996</v>
      </c>
      <c r="C1230" s="351">
        <v>0</v>
      </c>
      <c r="D1230" s="351">
        <f t="shared" si="63"/>
        <v>0</v>
      </c>
      <c r="E1230" s="351">
        <f t="shared" si="64"/>
        <v>0</v>
      </c>
      <c r="F1230" s="351">
        <f t="shared" si="65"/>
        <v>4838.6610000000001</v>
      </c>
      <c r="G1230" s="347">
        <f t="shared" si="61"/>
        <v>3540268.8373199995</v>
      </c>
      <c r="H1230" s="362" t="s">
        <v>543</v>
      </c>
    </row>
    <row r="1231" spans="1:8" hidden="1" outlineLevel="1">
      <c r="A1231" s="243" t="s">
        <v>1704</v>
      </c>
      <c r="B1231" s="350">
        <f t="shared" si="62"/>
        <v>326423.57474999997</v>
      </c>
      <c r="C1231" s="351">
        <v>0</v>
      </c>
      <c r="D1231" s="351">
        <f t="shared" si="63"/>
        <v>0</v>
      </c>
      <c r="E1231" s="351">
        <f t="shared" si="64"/>
        <v>0</v>
      </c>
      <c r="F1231" s="351">
        <f t="shared" si="65"/>
        <v>0</v>
      </c>
      <c r="G1231" s="347">
        <f t="shared" si="61"/>
        <v>326423.57474999997</v>
      </c>
      <c r="H1231" s="362" t="s">
        <v>1705</v>
      </c>
    </row>
    <row r="1232" spans="1:8" hidden="1" outlineLevel="1">
      <c r="A1232" s="243" t="s">
        <v>544</v>
      </c>
      <c r="B1232" s="350">
        <f t="shared" si="62"/>
        <v>426083.36273999995</v>
      </c>
      <c r="C1232" s="351">
        <v>0</v>
      </c>
      <c r="D1232" s="351">
        <f t="shared" si="63"/>
        <v>0</v>
      </c>
      <c r="E1232" s="351">
        <f t="shared" si="64"/>
        <v>0</v>
      </c>
      <c r="F1232" s="351">
        <f t="shared" si="65"/>
        <v>0</v>
      </c>
      <c r="G1232" s="347">
        <f t="shared" si="61"/>
        <v>426083.36273999995</v>
      </c>
      <c r="H1232" s="362" t="s">
        <v>545</v>
      </c>
    </row>
    <row r="1233" spans="1:8" hidden="1" outlineLevel="1">
      <c r="A1233" s="243" t="s">
        <v>546</v>
      </c>
      <c r="B1233" s="350">
        <f t="shared" si="62"/>
        <v>5064768.335549999</v>
      </c>
      <c r="C1233" s="351">
        <v>0</v>
      </c>
      <c r="D1233" s="351">
        <f t="shared" si="63"/>
        <v>0</v>
      </c>
      <c r="E1233" s="351">
        <f t="shared" si="64"/>
        <v>2925.9467999999997</v>
      </c>
      <c r="F1233" s="351">
        <f t="shared" si="65"/>
        <v>0</v>
      </c>
      <c r="G1233" s="347">
        <f t="shared" si="61"/>
        <v>5067694.2823499991</v>
      </c>
      <c r="H1233" s="362" t="s">
        <v>547</v>
      </c>
    </row>
    <row r="1234" spans="1:8" hidden="1" outlineLevel="1">
      <c r="A1234" s="243" t="s">
        <v>548</v>
      </c>
      <c r="B1234" s="350">
        <f t="shared" si="62"/>
        <v>40729.76943</v>
      </c>
      <c r="C1234" s="351">
        <v>0</v>
      </c>
      <c r="D1234" s="351">
        <f t="shared" si="63"/>
        <v>0</v>
      </c>
      <c r="E1234" s="351">
        <f t="shared" si="64"/>
        <v>0</v>
      </c>
      <c r="F1234" s="351">
        <f t="shared" si="65"/>
        <v>0</v>
      </c>
      <c r="G1234" s="347">
        <f t="shared" ref="G1234:G1297" si="66">SUM(B1234:F1234)</f>
        <v>40729.76943</v>
      </c>
      <c r="H1234" s="362" t="s">
        <v>549</v>
      </c>
    </row>
    <row r="1235" spans="1:8" hidden="1" outlineLevel="1">
      <c r="A1235" s="243" t="s">
        <v>1706</v>
      </c>
      <c r="B1235" s="350">
        <f t="shared" ref="B1235:B1298" si="67">B304*0.357/100</f>
        <v>399303.00059999997</v>
      </c>
      <c r="C1235" s="351">
        <v>0</v>
      </c>
      <c r="D1235" s="351">
        <f t="shared" ref="D1235:D1298" si="68">D304*0.05355/100</f>
        <v>0</v>
      </c>
      <c r="E1235" s="351">
        <f t="shared" ref="E1235:E1298" si="69">E304*0.04/100</f>
        <v>128822.45759999999</v>
      </c>
      <c r="F1235" s="351">
        <f t="shared" ref="F1235:F1298" si="70">F304*0.03/100</f>
        <v>913222.65</v>
      </c>
      <c r="G1235" s="347">
        <f t="shared" si="66"/>
        <v>1441348.1082000001</v>
      </c>
      <c r="H1235" s="362" t="s">
        <v>1707</v>
      </c>
    </row>
    <row r="1236" spans="1:8" hidden="1" outlineLevel="1">
      <c r="A1236" s="243" t="s">
        <v>550</v>
      </c>
      <c r="B1236" s="350">
        <f t="shared" si="67"/>
        <v>468086.37623999995</v>
      </c>
      <c r="C1236" s="351">
        <v>0</v>
      </c>
      <c r="D1236" s="351">
        <f t="shared" si="68"/>
        <v>0</v>
      </c>
      <c r="E1236" s="351">
        <f t="shared" si="69"/>
        <v>0</v>
      </c>
      <c r="F1236" s="351">
        <f t="shared" si="70"/>
        <v>0</v>
      </c>
      <c r="G1236" s="347">
        <f t="shared" si="66"/>
        <v>468086.37623999995</v>
      </c>
      <c r="H1236" s="362" t="s">
        <v>551</v>
      </c>
    </row>
    <row r="1237" spans="1:8" ht="25.5" hidden="1" outlineLevel="1">
      <c r="A1237" s="243" t="s">
        <v>552</v>
      </c>
      <c r="B1237" s="350">
        <f t="shared" si="67"/>
        <v>455750.85170999996</v>
      </c>
      <c r="C1237" s="351">
        <v>0</v>
      </c>
      <c r="D1237" s="351">
        <f t="shared" si="68"/>
        <v>0</v>
      </c>
      <c r="E1237" s="351">
        <f t="shared" si="69"/>
        <v>0</v>
      </c>
      <c r="F1237" s="351">
        <f t="shared" si="70"/>
        <v>0</v>
      </c>
      <c r="G1237" s="347">
        <f t="shared" si="66"/>
        <v>455750.85170999996</v>
      </c>
      <c r="H1237" s="362" t="s">
        <v>553</v>
      </c>
    </row>
    <row r="1238" spans="1:8" ht="25.5" hidden="1" outlineLevel="1">
      <c r="A1238" s="243" t="s">
        <v>554</v>
      </c>
      <c r="B1238" s="350">
        <f t="shared" si="67"/>
        <v>108126.39641999999</v>
      </c>
      <c r="C1238" s="351">
        <v>0</v>
      </c>
      <c r="D1238" s="351">
        <f t="shared" si="68"/>
        <v>0</v>
      </c>
      <c r="E1238" s="351">
        <f t="shared" si="69"/>
        <v>0</v>
      </c>
      <c r="F1238" s="351">
        <f t="shared" si="70"/>
        <v>0</v>
      </c>
      <c r="G1238" s="347">
        <f t="shared" si="66"/>
        <v>108126.39641999999</v>
      </c>
      <c r="H1238" s="362" t="s">
        <v>555</v>
      </c>
    </row>
    <row r="1239" spans="1:8" hidden="1" outlineLevel="1">
      <c r="A1239" s="243" t="s">
        <v>556</v>
      </c>
      <c r="B1239" s="350">
        <f t="shared" si="67"/>
        <v>6780266.9864999996</v>
      </c>
      <c r="C1239" s="351">
        <v>0</v>
      </c>
      <c r="D1239" s="351">
        <f t="shared" si="68"/>
        <v>0</v>
      </c>
      <c r="E1239" s="351">
        <f t="shared" si="69"/>
        <v>0</v>
      </c>
      <c r="F1239" s="351">
        <f t="shared" si="70"/>
        <v>168.24180000000001</v>
      </c>
      <c r="G1239" s="347">
        <f t="shared" si="66"/>
        <v>6780435.2282999996</v>
      </c>
      <c r="H1239" s="362" t="s">
        <v>557</v>
      </c>
    </row>
    <row r="1240" spans="1:8" ht="25.5" hidden="1" outlineLevel="1">
      <c r="A1240" s="243" t="s">
        <v>558</v>
      </c>
      <c r="B1240" s="350">
        <f t="shared" si="67"/>
        <v>1447671.9494999999</v>
      </c>
      <c r="C1240" s="351">
        <v>0</v>
      </c>
      <c r="D1240" s="351">
        <f t="shared" si="68"/>
        <v>0</v>
      </c>
      <c r="E1240" s="351">
        <f t="shared" si="69"/>
        <v>0</v>
      </c>
      <c r="F1240" s="351">
        <f t="shared" si="70"/>
        <v>0</v>
      </c>
      <c r="G1240" s="347">
        <f t="shared" si="66"/>
        <v>1447671.9494999999</v>
      </c>
      <c r="H1240" s="362" t="s">
        <v>559</v>
      </c>
    </row>
    <row r="1241" spans="1:8" hidden="1" outlineLevel="1">
      <c r="A1241" s="243" t="s">
        <v>560</v>
      </c>
      <c r="B1241" s="350">
        <f t="shared" si="67"/>
        <v>809667.42842999997</v>
      </c>
      <c r="C1241" s="351">
        <v>0</v>
      </c>
      <c r="D1241" s="351">
        <f t="shared" si="68"/>
        <v>0</v>
      </c>
      <c r="E1241" s="351">
        <f t="shared" si="69"/>
        <v>0</v>
      </c>
      <c r="F1241" s="351">
        <f t="shared" si="70"/>
        <v>0</v>
      </c>
      <c r="G1241" s="347">
        <f t="shared" si="66"/>
        <v>809667.42842999997</v>
      </c>
      <c r="H1241" s="362" t="s">
        <v>561</v>
      </c>
    </row>
    <row r="1242" spans="1:8" hidden="1" outlineLevel="1">
      <c r="A1242" s="243" t="s">
        <v>1708</v>
      </c>
      <c r="B1242" s="350">
        <f t="shared" si="67"/>
        <v>54866.455350000004</v>
      </c>
      <c r="C1242" s="351">
        <v>0</v>
      </c>
      <c r="D1242" s="351">
        <f t="shared" si="68"/>
        <v>0</v>
      </c>
      <c r="E1242" s="351">
        <f t="shared" si="69"/>
        <v>0</v>
      </c>
      <c r="F1242" s="351">
        <f t="shared" si="70"/>
        <v>0</v>
      </c>
      <c r="G1242" s="347">
        <f t="shared" si="66"/>
        <v>54866.455350000004</v>
      </c>
      <c r="H1242" s="362" t="s">
        <v>1709</v>
      </c>
    </row>
    <row r="1243" spans="1:8" hidden="1" outlineLevel="1">
      <c r="A1243" s="243" t="s">
        <v>562</v>
      </c>
      <c r="B1243" s="350">
        <f t="shared" si="67"/>
        <v>1491486.76299</v>
      </c>
      <c r="C1243" s="351">
        <v>0</v>
      </c>
      <c r="D1243" s="351">
        <f t="shared" si="68"/>
        <v>0</v>
      </c>
      <c r="E1243" s="351">
        <f t="shared" si="69"/>
        <v>0</v>
      </c>
      <c r="F1243" s="351">
        <f t="shared" si="70"/>
        <v>0</v>
      </c>
      <c r="G1243" s="347">
        <f t="shared" si="66"/>
        <v>1491486.76299</v>
      </c>
      <c r="H1243" s="362" t="s">
        <v>563</v>
      </c>
    </row>
    <row r="1244" spans="1:8" hidden="1" outlineLevel="1">
      <c r="A1244" s="243" t="s">
        <v>564</v>
      </c>
      <c r="B1244" s="350">
        <f t="shared" si="67"/>
        <v>447813.11379000003</v>
      </c>
      <c r="C1244" s="351">
        <v>0</v>
      </c>
      <c r="D1244" s="351">
        <f t="shared" si="68"/>
        <v>0</v>
      </c>
      <c r="E1244" s="351">
        <f t="shared" si="69"/>
        <v>0</v>
      </c>
      <c r="F1244" s="351">
        <f t="shared" si="70"/>
        <v>0</v>
      </c>
      <c r="G1244" s="347">
        <f t="shared" si="66"/>
        <v>447813.11379000003</v>
      </c>
      <c r="H1244" s="362" t="s">
        <v>565</v>
      </c>
    </row>
    <row r="1245" spans="1:8" hidden="1" outlineLevel="1">
      <c r="A1245" s="243" t="s">
        <v>566</v>
      </c>
      <c r="B1245" s="350">
        <f t="shared" si="67"/>
        <v>620206.85012999992</v>
      </c>
      <c r="C1245" s="351">
        <v>0</v>
      </c>
      <c r="D1245" s="351">
        <f t="shared" si="68"/>
        <v>0</v>
      </c>
      <c r="E1245" s="351">
        <f t="shared" si="69"/>
        <v>0</v>
      </c>
      <c r="F1245" s="351">
        <f t="shared" si="70"/>
        <v>0</v>
      </c>
      <c r="G1245" s="347">
        <f t="shared" si="66"/>
        <v>620206.85012999992</v>
      </c>
      <c r="H1245" s="362" t="s">
        <v>567</v>
      </c>
    </row>
    <row r="1246" spans="1:8" hidden="1" outlineLevel="1">
      <c r="A1246" s="243" t="s">
        <v>568</v>
      </c>
      <c r="B1246" s="350">
        <f t="shared" si="67"/>
        <v>449330.26026000001</v>
      </c>
      <c r="C1246" s="351">
        <v>0</v>
      </c>
      <c r="D1246" s="351">
        <f t="shared" si="68"/>
        <v>0</v>
      </c>
      <c r="E1246" s="351">
        <f t="shared" si="69"/>
        <v>0</v>
      </c>
      <c r="F1246" s="351">
        <f t="shared" si="70"/>
        <v>0</v>
      </c>
      <c r="G1246" s="347">
        <f t="shared" si="66"/>
        <v>449330.26026000001</v>
      </c>
      <c r="H1246" s="362" t="s">
        <v>569</v>
      </c>
    </row>
    <row r="1247" spans="1:8" hidden="1" outlineLevel="1">
      <c r="A1247" s="243" t="s">
        <v>570</v>
      </c>
      <c r="B1247" s="350">
        <f t="shared" si="67"/>
        <v>642290.20610999991</v>
      </c>
      <c r="C1247" s="351">
        <v>0</v>
      </c>
      <c r="D1247" s="351">
        <f t="shared" si="68"/>
        <v>0</v>
      </c>
      <c r="E1247" s="351">
        <f t="shared" si="69"/>
        <v>0</v>
      </c>
      <c r="F1247" s="351">
        <f t="shared" si="70"/>
        <v>0</v>
      </c>
      <c r="G1247" s="347">
        <f t="shared" si="66"/>
        <v>642290.20610999991</v>
      </c>
      <c r="H1247" s="362" t="s">
        <v>571</v>
      </c>
    </row>
    <row r="1248" spans="1:8" hidden="1" outlineLevel="1">
      <c r="A1248" s="243" t="s">
        <v>1710</v>
      </c>
      <c r="B1248" s="350">
        <f t="shared" si="67"/>
        <v>910759.46828999999</v>
      </c>
      <c r="C1248" s="351">
        <v>0</v>
      </c>
      <c r="D1248" s="351">
        <f t="shared" si="68"/>
        <v>0</v>
      </c>
      <c r="E1248" s="351">
        <f t="shared" si="69"/>
        <v>0</v>
      </c>
      <c r="F1248" s="351">
        <f t="shared" si="70"/>
        <v>0</v>
      </c>
      <c r="G1248" s="347">
        <f t="shared" si="66"/>
        <v>910759.46828999999</v>
      </c>
      <c r="H1248" s="362" t="s">
        <v>1711</v>
      </c>
    </row>
    <row r="1249" spans="1:8" hidden="1" outlineLevel="1">
      <c r="A1249" s="243" t="s">
        <v>572</v>
      </c>
      <c r="B1249" s="350">
        <f t="shared" si="67"/>
        <v>843938.8393799999</v>
      </c>
      <c r="C1249" s="351">
        <v>0</v>
      </c>
      <c r="D1249" s="351">
        <f t="shared" si="68"/>
        <v>0</v>
      </c>
      <c r="E1249" s="351">
        <f t="shared" si="69"/>
        <v>0</v>
      </c>
      <c r="F1249" s="351">
        <f t="shared" si="70"/>
        <v>0</v>
      </c>
      <c r="G1249" s="347">
        <f t="shared" si="66"/>
        <v>843938.8393799999</v>
      </c>
      <c r="H1249" s="362" t="s">
        <v>573</v>
      </c>
    </row>
    <row r="1250" spans="1:8" hidden="1" outlineLevel="1">
      <c r="A1250" s="243" t="s">
        <v>574</v>
      </c>
      <c r="B1250" s="350">
        <f t="shared" si="67"/>
        <v>511827.58346999995</v>
      </c>
      <c r="C1250" s="351">
        <v>0</v>
      </c>
      <c r="D1250" s="351">
        <f t="shared" si="68"/>
        <v>0</v>
      </c>
      <c r="E1250" s="351">
        <f t="shared" si="69"/>
        <v>0</v>
      </c>
      <c r="F1250" s="351">
        <f t="shared" si="70"/>
        <v>0</v>
      </c>
      <c r="G1250" s="347">
        <f t="shared" si="66"/>
        <v>511827.58346999995</v>
      </c>
      <c r="H1250" s="362" t="s">
        <v>575</v>
      </c>
    </row>
    <row r="1251" spans="1:8" hidden="1" outlineLevel="1">
      <c r="A1251" s="243" t="s">
        <v>1712</v>
      </c>
      <c r="B1251" s="350">
        <f t="shared" si="67"/>
        <v>0</v>
      </c>
      <c r="C1251" s="351">
        <v>0</v>
      </c>
      <c r="D1251" s="351">
        <f t="shared" si="68"/>
        <v>0</v>
      </c>
      <c r="E1251" s="351">
        <f t="shared" si="69"/>
        <v>0</v>
      </c>
      <c r="F1251" s="351">
        <f t="shared" si="70"/>
        <v>0</v>
      </c>
      <c r="G1251" s="347">
        <f t="shared" si="66"/>
        <v>0</v>
      </c>
      <c r="H1251" s="362" t="s">
        <v>1713</v>
      </c>
    </row>
    <row r="1252" spans="1:8" ht="25.5" hidden="1" outlineLevel="1">
      <c r="A1252" s="243" t="s">
        <v>576</v>
      </c>
      <c r="B1252" s="350">
        <f t="shared" si="67"/>
        <v>1228432.4232599998</v>
      </c>
      <c r="C1252" s="351">
        <v>0</v>
      </c>
      <c r="D1252" s="351">
        <f t="shared" si="68"/>
        <v>0</v>
      </c>
      <c r="E1252" s="351">
        <f t="shared" si="69"/>
        <v>0</v>
      </c>
      <c r="F1252" s="351">
        <f t="shared" si="70"/>
        <v>0</v>
      </c>
      <c r="G1252" s="347">
        <f t="shared" si="66"/>
        <v>1228432.4232599998</v>
      </c>
      <c r="H1252" s="362" t="s">
        <v>577</v>
      </c>
    </row>
    <row r="1253" spans="1:8" ht="25.5" hidden="1" outlineLevel="1">
      <c r="A1253" s="243" t="s">
        <v>578</v>
      </c>
      <c r="B1253" s="350">
        <f t="shared" si="67"/>
        <v>385832.75870999997</v>
      </c>
      <c r="C1253" s="351">
        <v>0</v>
      </c>
      <c r="D1253" s="351">
        <f t="shared" si="68"/>
        <v>0</v>
      </c>
      <c r="E1253" s="351">
        <f t="shared" si="69"/>
        <v>0</v>
      </c>
      <c r="F1253" s="351">
        <f t="shared" si="70"/>
        <v>0</v>
      </c>
      <c r="G1253" s="347">
        <f t="shared" si="66"/>
        <v>385832.75870999997</v>
      </c>
      <c r="H1253" s="362" t="s">
        <v>579</v>
      </c>
    </row>
    <row r="1254" spans="1:8" ht="25.5" hidden="1" outlineLevel="1">
      <c r="A1254" s="243" t="s">
        <v>580</v>
      </c>
      <c r="B1254" s="350">
        <f t="shared" si="67"/>
        <v>1609500.3136799999</v>
      </c>
      <c r="C1254" s="351">
        <v>0</v>
      </c>
      <c r="D1254" s="351">
        <f t="shared" si="68"/>
        <v>0</v>
      </c>
      <c r="E1254" s="351">
        <f t="shared" si="69"/>
        <v>0</v>
      </c>
      <c r="F1254" s="351">
        <f t="shared" si="70"/>
        <v>0</v>
      </c>
      <c r="G1254" s="347">
        <f t="shared" si="66"/>
        <v>1609500.3136799999</v>
      </c>
      <c r="H1254" s="362" t="s">
        <v>581</v>
      </c>
    </row>
    <row r="1255" spans="1:8" hidden="1" outlineLevel="1">
      <c r="A1255" s="243" t="s">
        <v>1714</v>
      </c>
      <c r="B1255" s="350">
        <f t="shared" si="67"/>
        <v>11189.286779999999</v>
      </c>
      <c r="C1255" s="351">
        <v>0</v>
      </c>
      <c r="D1255" s="351">
        <f t="shared" si="68"/>
        <v>0</v>
      </c>
      <c r="E1255" s="351">
        <f t="shared" si="69"/>
        <v>0</v>
      </c>
      <c r="F1255" s="351">
        <f t="shared" si="70"/>
        <v>0</v>
      </c>
      <c r="G1255" s="347">
        <f t="shared" si="66"/>
        <v>11189.286779999999</v>
      </c>
      <c r="H1255" s="362" t="s">
        <v>1715</v>
      </c>
    </row>
    <row r="1256" spans="1:8" ht="25.5" hidden="1" outlineLevel="1">
      <c r="A1256" s="243" t="s">
        <v>582</v>
      </c>
      <c r="B1256" s="350">
        <f t="shared" si="67"/>
        <v>432551.18528999999</v>
      </c>
      <c r="C1256" s="351">
        <v>0</v>
      </c>
      <c r="D1256" s="351">
        <f t="shared" si="68"/>
        <v>0</v>
      </c>
      <c r="E1256" s="351">
        <f t="shared" si="69"/>
        <v>0</v>
      </c>
      <c r="F1256" s="351">
        <f t="shared" si="70"/>
        <v>0</v>
      </c>
      <c r="G1256" s="347">
        <f t="shared" si="66"/>
        <v>432551.18528999999</v>
      </c>
      <c r="H1256" s="362" t="s">
        <v>583</v>
      </c>
    </row>
    <row r="1257" spans="1:8" hidden="1" outlineLevel="1">
      <c r="A1257" s="243" t="s">
        <v>584</v>
      </c>
      <c r="B1257" s="350">
        <f t="shared" si="67"/>
        <v>2731499.82357</v>
      </c>
      <c r="C1257" s="351">
        <v>0</v>
      </c>
      <c r="D1257" s="351">
        <f t="shared" si="68"/>
        <v>0</v>
      </c>
      <c r="E1257" s="351">
        <f t="shared" si="69"/>
        <v>0</v>
      </c>
      <c r="F1257" s="351">
        <f t="shared" si="70"/>
        <v>0</v>
      </c>
      <c r="G1257" s="347">
        <f t="shared" si="66"/>
        <v>2731499.82357</v>
      </c>
      <c r="H1257" s="362" t="s">
        <v>585</v>
      </c>
    </row>
    <row r="1258" spans="1:8" hidden="1" outlineLevel="1">
      <c r="A1258" s="243" t="s">
        <v>586</v>
      </c>
      <c r="B1258" s="350">
        <f t="shared" si="67"/>
        <v>36981.679979999994</v>
      </c>
      <c r="C1258" s="351">
        <v>0</v>
      </c>
      <c r="D1258" s="351">
        <f t="shared" si="68"/>
        <v>0</v>
      </c>
      <c r="E1258" s="351">
        <f t="shared" si="69"/>
        <v>0</v>
      </c>
      <c r="F1258" s="351">
        <f t="shared" si="70"/>
        <v>0</v>
      </c>
      <c r="G1258" s="347">
        <f t="shared" si="66"/>
        <v>36981.679979999994</v>
      </c>
      <c r="H1258" s="362" t="s">
        <v>587</v>
      </c>
    </row>
    <row r="1259" spans="1:8" ht="25.5" hidden="1" outlineLevel="1">
      <c r="A1259" s="243" t="s">
        <v>588</v>
      </c>
      <c r="B1259" s="350">
        <f t="shared" si="67"/>
        <v>1702160.1527699998</v>
      </c>
      <c r="C1259" s="351">
        <v>0</v>
      </c>
      <c r="D1259" s="351">
        <f t="shared" si="68"/>
        <v>0</v>
      </c>
      <c r="E1259" s="351">
        <f t="shared" si="69"/>
        <v>0</v>
      </c>
      <c r="F1259" s="351">
        <f t="shared" si="70"/>
        <v>0</v>
      </c>
      <c r="G1259" s="347">
        <f t="shared" si="66"/>
        <v>1702160.1527699998</v>
      </c>
      <c r="H1259" s="362" t="s">
        <v>589</v>
      </c>
    </row>
    <row r="1260" spans="1:8" hidden="1" outlineLevel="1">
      <c r="A1260" s="243" t="s">
        <v>590</v>
      </c>
      <c r="B1260" s="350">
        <f t="shared" si="67"/>
        <v>332320.21514999995</v>
      </c>
      <c r="C1260" s="351">
        <v>0</v>
      </c>
      <c r="D1260" s="351">
        <f t="shared" si="68"/>
        <v>0</v>
      </c>
      <c r="E1260" s="351">
        <f t="shared" si="69"/>
        <v>0</v>
      </c>
      <c r="F1260" s="351">
        <f t="shared" si="70"/>
        <v>0</v>
      </c>
      <c r="G1260" s="347">
        <f t="shared" si="66"/>
        <v>332320.21514999995</v>
      </c>
      <c r="H1260" s="362" t="s">
        <v>591</v>
      </c>
    </row>
    <row r="1261" spans="1:8" hidden="1" outlineLevel="1">
      <c r="A1261" s="243" t="s">
        <v>592</v>
      </c>
      <c r="B1261" s="350">
        <f t="shared" si="67"/>
        <v>871780.75529999996</v>
      </c>
      <c r="C1261" s="351">
        <v>0</v>
      </c>
      <c r="D1261" s="351">
        <f t="shared" si="68"/>
        <v>0</v>
      </c>
      <c r="E1261" s="351">
        <f t="shared" si="69"/>
        <v>0</v>
      </c>
      <c r="F1261" s="351">
        <f t="shared" si="70"/>
        <v>0</v>
      </c>
      <c r="G1261" s="347">
        <f t="shared" si="66"/>
        <v>871780.75529999996</v>
      </c>
      <c r="H1261" s="362" t="s">
        <v>593</v>
      </c>
    </row>
    <row r="1262" spans="1:8" hidden="1" outlineLevel="1">
      <c r="A1262" s="243" t="s">
        <v>594</v>
      </c>
      <c r="B1262" s="350">
        <f t="shared" si="67"/>
        <v>5015406.0847800002</v>
      </c>
      <c r="C1262" s="351">
        <v>0</v>
      </c>
      <c r="D1262" s="351">
        <f t="shared" si="68"/>
        <v>0</v>
      </c>
      <c r="E1262" s="351">
        <f t="shared" si="69"/>
        <v>0</v>
      </c>
      <c r="F1262" s="351">
        <f t="shared" si="70"/>
        <v>0</v>
      </c>
      <c r="G1262" s="347">
        <f t="shared" si="66"/>
        <v>5015406.0847800002</v>
      </c>
      <c r="H1262" s="362" t="s">
        <v>595</v>
      </c>
    </row>
    <row r="1263" spans="1:8" ht="25.5" hidden="1" outlineLevel="1">
      <c r="A1263" s="243" t="s">
        <v>596</v>
      </c>
      <c r="B1263" s="350">
        <f t="shared" si="67"/>
        <v>420772.83065999998</v>
      </c>
      <c r="C1263" s="351">
        <v>0</v>
      </c>
      <c r="D1263" s="351">
        <f t="shared" si="68"/>
        <v>0</v>
      </c>
      <c r="E1263" s="351">
        <f t="shared" si="69"/>
        <v>0</v>
      </c>
      <c r="F1263" s="351">
        <f t="shared" si="70"/>
        <v>0</v>
      </c>
      <c r="G1263" s="347">
        <f t="shared" si="66"/>
        <v>420772.83065999998</v>
      </c>
      <c r="H1263" s="362" t="s">
        <v>597</v>
      </c>
    </row>
    <row r="1264" spans="1:8" hidden="1" outlineLevel="1">
      <c r="A1264" s="243" t="s">
        <v>598</v>
      </c>
      <c r="B1264" s="350">
        <f t="shared" si="67"/>
        <v>2109451.8459000001</v>
      </c>
      <c r="C1264" s="351">
        <v>0</v>
      </c>
      <c r="D1264" s="351">
        <f t="shared" si="68"/>
        <v>0</v>
      </c>
      <c r="E1264" s="351">
        <f t="shared" si="69"/>
        <v>0</v>
      </c>
      <c r="F1264" s="351">
        <f t="shared" si="70"/>
        <v>0</v>
      </c>
      <c r="G1264" s="347">
        <f t="shared" si="66"/>
        <v>2109451.8459000001</v>
      </c>
      <c r="H1264" s="362" t="s">
        <v>599</v>
      </c>
    </row>
    <row r="1265" spans="1:8" hidden="1" outlineLevel="1">
      <c r="A1265" s="243" t="s">
        <v>600</v>
      </c>
      <c r="B1265" s="350">
        <f t="shared" si="67"/>
        <v>149791.38089999999</v>
      </c>
      <c r="C1265" s="351">
        <v>0</v>
      </c>
      <c r="D1265" s="351">
        <f t="shared" si="68"/>
        <v>0</v>
      </c>
      <c r="E1265" s="351">
        <f t="shared" si="69"/>
        <v>0</v>
      </c>
      <c r="F1265" s="351">
        <f t="shared" si="70"/>
        <v>0</v>
      </c>
      <c r="G1265" s="347">
        <f t="shared" si="66"/>
        <v>149791.38089999999</v>
      </c>
      <c r="H1265" s="362" t="s">
        <v>601</v>
      </c>
    </row>
    <row r="1266" spans="1:8" hidden="1" outlineLevel="1">
      <c r="A1266" s="243" t="s">
        <v>602</v>
      </c>
      <c r="B1266" s="350">
        <f t="shared" si="67"/>
        <v>853163.03393999999</v>
      </c>
      <c r="C1266" s="351">
        <v>0</v>
      </c>
      <c r="D1266" s="351">
        <f t="shared" si="68"/>
        <v>0</v>
      </c>
      <c r="E1266" s="351">
        <f t="shared" si="69"/>
        <v>0</v>
      </c>
      <c r="F1266" s="351">
        <f t="shared" si="70"/>
        <v>0</v>
      </c>
      <c r="G1266" s="347">
        <f t="shared" si="66"/>
        <v>853163.03393999999</v>
      </c>
      <c r="H1266" s="362" t="s">
        <v>603</v>
      </c>
    </row>
    <row r="1267" spans="1:8" hidden="1" outlineLevel="1">
      <c r="A1267" s="243" t="s">
        <v>604</v>
      </c>
      <c r="B1267" s="350">
        <f t="shared" si="67"/>
        <v>612303.11288999999</v>
      </c>
      <c r="C1267" s="351">
        <v>0</v>
      </c>
      <c r="D1267" s="351">
        <f t="shared" si="68"/>
        <v>0</v>
      </c>
      <c r="E1267" s="351">
        <f t="shared" si="69"/>
        <v>0</v>
      </c>
      <c r="F1267" s="351">
        <f t="shared" si="70"/>
        <v>0</v>
      </c>
      <c r="G1267" s="347">
        <f t="shared" si="66"/>
        <v>612303.11288999999</v>
      </c>
      <c r="H1267" s="362" t="s">
        <v>605</v>
      </c>
    </row>
    <row r="1268" spans="1:8" hidden="1" outlineLevel="1">
      <c r="A1268" s="243" t="s">
        <v>606</v>
      </c>
      <c r="B1268" s="350">
        <f t="shared" si="67"/>
        <v>295556.28375</v>
      </c>
      <c r="C1268" s="351">
        <v>0</v>
      </c>
      <c r="D1268" s="351">
        <f t="shared" si="68"/>
        <v>0</v>
      </c>
      <c r="E1268" s="351">
        <f t="shared" si="69"/>
        <v>0</v>
      </c>
      <c r="F1268" s="351">
        <f t="shared" si="70"/>
        <v>0</v>
      </c>
      <c r="G1268" s="347">
        <f t="shared" si="66"/>
        <v>295556.28375</v>
      </c>
      <c r="H1268" s="362" t="s">
        <v>607</v>
      </c>
    </row>
    <row r="1269" spans="1:8" hidden="1" outlineLevel="1">
      <c r="A1269" s="243" t="s">
        <v>608</v>
      </c>
      <c r="B1269" s="350">
        <f t="shared" si="67"/>
        <v>164741.84831999999</v>
      </c>
      <c r="C1269" s="351">
        <v>0</v>
      </c>
      <c r="D1269" s="351">
        <f t="shared" si="68"/>
        <v>0</v>
      </c>
      <c r="E1269" s="351">
        <f t="shared" si="69"/>
        <v>0</v>
      </c>
      <c r="F1269" s="351">
        <f t="shared" si="70"/>
        <v>0</v>
      </c>
      <c r="G1269" s="347">
        <f t="shared" si="66"/>
        <v>164741.84831999999</v>
      </c>
      <c r="H1269" s="362" t="s">
        <v>609</v>
      </c>
    </row>
    <row r="1270" spans="1:8" hidden="1" outlineLevel="1">
      <c r="A1270" s="243" t="s">
        <v>610</v>
      </c>
      <c r="B1270" s="350">
        <f t="shared" si="67"/>
        <v>1097967.0053099999</v>
      </c>
      <c r="C1270" s="351">
        <v>0</v>
      </c>
      <c r="D1270" s="351">
        <f t="shared" si="68"/>
        <v>0</v>
      </c>
      <c r="E1270" s="351">
        <f t="shared" si="69"/>
        <v>0</v>
      </c>
      <c r="F1270" s="351">
        <f t="shared" si="70"/>
        <v>0</v>
      </c>
      <c r="G1270" s="347">
        <f t="shared" si="66"/>
        <v>1097967.0053099999</v>
      </c>
      <c r="H1270" s="362" t="s">
        <v>611</v>
      </c>
    </row>
    <row r="1271" spans="1:8" ht="25.5" hidden="1" outlineLevel="1">
      <c r="A1271" s="243" t="s">
        <v>612</v>
      </c>
      <c r="B1271" s="350">
        <f t="shared" si="67"/>
        <v>1355356.1798699999</v>
      </c>
      <c r="C1271" s="351">
        <v>0</v>
      </c>
      <c r="D1271" s="351">
        <f t="shared" si="68"/>
        <v>0</v>
      </c>
      <c r="E1271" s="351">
        <f t="shared" si="69"/>
        <v>0</v>
      </c>
      <c r="F1271" s="351">
        <f t="shared" si="70"/>
        <v>907.58159999999998</v>
      </c>
      <c r="G1271" s="347">
        <f t="shared" si="66"/>
        <v>1356263.7614699998</v>
      </c>
      <c r="H1271" s="362" t="s">
        <v>613</v>
      </c>
    </row>
    <row r="1272" spans="1:8" hidden="1" outlineLevel="1">
      <c r="A1272" s="243" t="s">
        <v>614</v>
      </c>
      <c r="B1272" s="350">
        <f t="shared" si="67"/>
        <v>102208.32888</v>
      </c>
      <c r="C1272" s="351">
        <v>0</v>
      </c>
      <c r="D1272" s="351">
        <f t="shared" si="68"/>
        <v>0</v>
      </c>
      <c r="E1272" s="351">
        <f t="shared" si="69"/>
        <v>0</v>
      </c>
      <c r="F1272" s="351">
        <f t="shared" si="70"/>
        <v>0</v>
      </c>
      <c r="G1272" s="347">
        <f t="shared" si="66"/>
        <v>102208.32888</v>
      </c>
      <c r="H1272" s="362" t="s">
        <v>615</v>
      </c>
    </row>
    <row r="1273" spans="1:8" hidden="1" outlineLevel="1">
      <c r="A1273" s="243" t="s">
        <v>616</v>
      </c>
      <c r="B1273" s="350">
        <f t="shared" si="67"/>
        <v>423452.46552000003</v>
      </c>
      <c r="C1273" s="351">
        <v>0</v>
      </c>
      <c r="D1273" s="351">
        <f t="shared" si="68"/>
        <v>0</v>
      </c>
      <c r="E1273" s="351">
        <f t="shared" si="69"/>
        <v>0</v>
      </c>
      <c r="F1273" s="351">
        <f t="shared" si="70"/>
        <v>0</v>
      </c>
      <c r="G1273" s="347">
        <f t="shared" si="66"/>
        <v>423452.46552000003</v>
      </c>
      <c r="H1273" s="362" t="s">
        <v>617</v>
      </c>
    </row>
    <row r="1274" spans="1:8" ht="25.5" hidden="1" outlineLevel="1">
      <c r="A1274" s="243" t="s">
        <v>1716</v>
      </c>
      <c r="B1274" s="350">
        <f t="shared" si="67"/>
        <v>34392.048389999996</v>
      </c>
      <c r="C1274" s="351">
        <v>0</v>
      </c>
      <c r="D1274" s="351">
        <f t="shared" si="68"/>
        <v>0</v>
      </c>
      <c r="E1274" s="351">
        <f t="shared" si="69"/>
        <v>0</v>
      </c>
      <c r="F1274" s="351">
        <f t="shared" si="70"/>
        <v>0</v>
      </c>
      <c r="G1274" s="347">
        <f t="shared" si="66"/>
        <v>34392.048389999996</v>
      </c>
      <c r="H1274" s="362" t="s">
        <v>1717</v>
      </c>
    </row>
    <row r="1275" spans="1:8" hidden="1" outlineLevel="1">
      <c r="A1275" s="243" t="s">
        <v>618</v>
      </c>
      <c r="B1275" s="350">
        <f t="shared" si="67"/>
        <v>4584088.67007</v>
      </c>
      <c r="C1275" s="351">
        <v>0</v>
      </c>
      <c r="D1275" s="351">
        <f t="shared" si="68"/>
        <v>0</v>
      </c>
      <c r="E1275" s="351">
        <f t="shared" si="69"/>
        <v>0</v>
      </c>
      <c r="F1275" s="351">
        <f t="shared" si="70"/>
        <v>1681.5438000000001</v>
      </c>
      <c r="G1275" s="347">
        <f t="shared" si="66"/>
        <v>4585770.2138700001</v>
      </c>
      <c r="H1275" s="362" t="s">
        <v>619</v>
      </c>
    </row>
    <row r="1276" spans="1:8" hidden="1" outlineLevel="1">
      <c r="A1276" s="243" t="s">
        <v>620</v>
      </c>
      <c r="B1276" s="350">
        <f t="shared" si="67"/>
        <v>240824.08538999996</v>
      </c>
      <c r="C1276" s="351">
        <v>0</v>
      </c>
      <c r="D1276" s="351">
        <f t="shared" si="68"/>
        <v>0</v>
      </c>
      <c r="E1276" s="351">
        <f t="shared" si="69"/>
        <v>0</v>
      </c>
      <c r="F1276" s="351">
        <f t="shared" si="70"/>
        <v>0</v>
      </c>
      <c r="G1276" s="347">
        <f t="shared" si="66"/>
        <v>240824.08538999996</v>
      </c>
      <c r="H1276" s="362" t="s">
        <v>621</v>
      </c>
    </row>
    <row r="1277" spans="1:8" hidden="1" outlineLevel="1">
      <c r="A1277" s="243" t="s">
        <v>622</v>
      </c>
      <c r="B1277" s="350">
        <f t="shared" si="67"/>
        <v>296470.67141999997</v>
      </c>
      <c r="C1277" s="351">
        <v>0</v>
      </c>
      <c r="D1277" s="351">
        <f t="shared" si="68"/>
        <v>0</v>
      </c>
      <c r="E1277" s="351">
        <f t="shared" si="69"/>
        <v>0</v>
      </c>
      <c r="F1277" s="351">
        <f t="shared" si="70"/>
        <v>0</v>
      </c>
      <c r="G1277" s="347">
        <f t="shared" si="66"/>
        <v>296470.67141999997</v>
      </c>
      <c r="H1277" s="362" t="s">
        <v>623</v>
      </c>
    </row>
    <row r="1278" spans="1:8" hidden="1" outlineLevel="1">
      <c r="A1278" s="243" t="s">
        <v>1718</v>
      </c>
      <c r="B1278" s="350">
        <f t="shared" si="67"/>
        <v>105118.18946999998</v>
      </c>
      <c r="C1278" s="351">
        <v>0</v>
      </c>
      <c r="D1278" s="351">
        <f t="shared" si="68"/>
        <v>0</v>
      </c>
      <c r="E1278" s="351">
        <f t="shared" si="69"/>
        <v>0</v>
      </c>
      <c r="F1278" s="351">
        <f t="shared" si="70"/>
        <v>0</v>
      </c>
      <c r="G1278" s="347">
        <f t="shared" si="66"/>
        <v>105118.18946999998</v>
      </c>
      <c r="H1278" s="362" t="s">
        <v>1719</v>
      </c>
    </row>
    <row r="1279" spans="1:8" hidden="1" outlineLevel="1">
      <c r="A1279" s="243" t="s">
        <v>624</v>
      </c>
      <c r="B1279" s="350">
        <f t="shared" si="67"/>
        <v>1343432.0478599998</v>
      </c>
      <c r="C1279" s="351">
        <v>0</v>
      </c>
      <c r="D1279" s="351">
        <f t="shared" si="68"/>
        <v>0</v>
      </c>
      <c r="E1279" s="351">
        <f t="shared" si="69"/>
        <v>0</v>
      </c>
      <c r="F1279" s="351">
        <f t="shared" si="70"/>
        <v>0</v>
      </c>
      <c r="G1279" s="347">
        <f t="shared" si="66"/>
        <v>1343432.0478599998</v>
      </c>
      <c r="H1279" s="362" t="s">
        <v>625</v>
      </c>
    </row>
    <row r="1280" spans="1:8" hidden="1" outlineLevel="1">
      <c r="A1280" s="243" t="s">
        <v>626</v>
      </c>
      <c r="B1280" s="350">
        <f t="shared" si="67"/>
        <v>349911.30803999997</v>
      </c>
      <c r="C1280" s="351">
        <v>0</v>
      </c>
      <c r="D1280" s="351">
        <f t="shared" si="68"/>
        <v>0</v>
      </c>
      <c r="E1280" s="351">
        <f t="shared" si="69"/>
        <v>0</v>
      </c>
      <c r="F1280" s="351">
        <f t="shared" si="70"/>
        <v>0</v>
      </c>
      <c r="G1280" s="347">
        <f t="shared" si="66"/>
        <v>349911.30803999997</v>
      </c>
      <c r="H1280" s="362" t="s">
        <v>627</v>
      </c>
    </row>
    <row r="1281" spans="1:8" hidden="1" outlineLevel="1">
      <c r="A1281" s="243" t="s">
        <v>1720</v>
      </c>
      <c r="B1281" s="350">
        <f t="shared" si="67"/>
        <v>5829340.3307999996</v>
      </c>
      <c r="C1281" s="351">
        <v>0</v>
      </c>
      <c r="D1281" s="351">
        <f t="shared" si="68"/>
        <v>0</v>
      </c>
      <c r="E1281" s="351">
        <f t="shared" si="69"/>
        <v>0</v>
      </c>
      <c r="F1281" s="351">
        <f t="shared" si="70"/>
        <v>0</v>
      </c>
      <c r="G1281" s="347">
        <f t="shared" si="66"/>
        <v>5829340.3307999996</v>
      </c>
      <c r="H1281" s="362" t="s">
        <v>1721</v>
      </c>
    </row>
    <row r="1282" spans="1:8" ht="25.5" hidden="1" outlineLevel="1">
      <c r="A1282" s="243" t="s">
        <v>628</v>
      </c>
      <c r="B1282" s="350">
        <f t="shared" si="67"/>
        <v>169509.77609999999</v>
      </c>
      <c r="C1282" s="351">
        <v>0</v>
      </c>
      <c r="D1282" s="351">
        <f t="shared" si="68"/>
        <v>0</v>
      </c>
      <c r="E1282" s="351">
        <f t="shared" si="69"/>
        <v>0</v>
      </c>
      <c r="F1282" s="351">
        <f t="shared" si="70"/>
        <v>0</v>
      </c>
      <c r="G1282" s="347">
        <f t="shared" si="66"/>
        <v>169509.77609999999</v>
      </c>
      <c r="H1282" s="362" t="s">
        <v>629</v>
      </c>
    </row>
    <row r="1283" spans="1:8" ht="25.5" hidden="1" outlineLevel="1">
      <c r="A1283" s="243" t="s">
        <v>630</v>
      </c>
      <c r="B1283" s="350">
        <f t="shared" si="67"/>
        <v>671179.94915999996</v>
      </c>
      <c r="C1283" s="351">
        <v>0</v>
      </c>
      <c r="D1283" s="351">
        <f t="shared" si="68"/>
        <v>0</v>
      </c>
      <c r="E1283" s="351">
        <f t="shared" si="69"/>
        <v>0</v>
      </c>
      <c r="F1283" s="351">
        <f t="shared" si="70"/>
        <v>0</v>
      </c>
      <c r="G1283" s="347">
        <f t="shared" si="66"/>
        <v>671179.94915999996</v>
      </c>
      <c r="H1283" s="362" t="s">
        <v>631</v>
      </c>
    </row>
    <row r="1284" spans="1:8" hidden="1" outlineLevel="1">
      <c r="A1284" s="243" t="s">
        <v>632</v>
      </c>
      <c r="B1284" s="350">
        <f t="shared" si="67"/>
        <v>4446055.8124500001</v>
      </c>
      <c r="C1284" s="351">
        <v>0</v>
      </c>
      <c r="D1284" s="351">
        <f t="shared" si="68"/>
        <v>0</v>
      </c>
      <c r="E1284" s="351">
        <f t="shared" si="69"/>
        <v>0</v>
      </c>
      <c r="F1284" s="351">
        <f t="shared" si="70"/>
        <v>0</v>
      </c>
      <c r="G1284" s="347">
        <f t="shared" si="66"/>
        <v>4446055.8124500001</v>
      </c>
      <c r="H1284" s="362" t="s">
        <v>633</v>
      </c>
    </row>
    <row r="1285" spans="1:8" hidden="1" outlineLevel="1">
      <c r="A1285" s="243" t="s">
        <v>634</v>
      </c>
      <c r="B1285" s="350">
        <f t="shared" si="67"/>
        <v>11877030.993659999</v>
      </c>
      <c r="C1285" s="351">
        <v>0</v>
      </c>
      <c r="D1285" s="351">
        <f t="shared" si="68"/>
        <v>0</v>
      </c>
      <c r="E1285" s="351">
        <f t="shared" si="69"/>
        <v>0</v>
      </c>
      <c r="F1285" s="351">
        <f t="shared" si="70"/>
        <v>0</v>
      </c>
      <c r="G1285" s="347">
        <f t="shared" si="66"/>
        <v>11877030.993659999</v>
      </c>
      <c r="H1285" s="362" t="s">
        <v>635</v>
      </c>
    </row>
    <row r="1286" spans="1:8" hidden="1" outlineLevel="1">
      <c r="A1286" s="243" t="s">
        <v>1722</v>
      </c>
      <c r="B1286" s="350">
        <f t="shared" si="67"/>
        <v>15589.70091</v>
      </c>
      <c r="C1286" s="351">
        <v>0</v>
      </c>
      <c r="D1286" s="351">
        <f t="shared" si="68"/>
        <v>0</v>
      </c>
      <c r="E1286" s="351">
        <f t="shared" si="69"/>
        <v>0</v>
      </c>
      <c r="F1286" s="351">
        <f t="shared" si="70"/>
        <v>0</v>
      </c>
      <c r="G1286" s="347">
        <f t="shared" si="66"/>
        <v>15589.70091</v>
      </c>
      <c r="H1286" s="362" t="s">
        <v>1723</v>
      </c>
    </row>
    <row r="1287" spans="1:8" ht="25.5" hidden="1" outlineLevel="1">
      <c r="A1287" s="243" t="s">
        <v>636</v>
      </c>
      <c r="B1287" s="350">
        <f t="shared" si="67"/>
        <v>449933.46887999994</v>
      </c>
      <c r="C1287" s="351">
        <v>0</v>
      </c>
      <c r="D1287" s="351">
        <f t="shared" si="68"/>
        <v>0</v>
      </c>
      <c r="E1287" s="351">
        <f t="shared" si="69"/>
        <v>0</v>
      </c>
      <c r="F1287" s="351">
        <f t="shared" si="70"/>
        <v>0</v>
      </c>
      <c r="G1287" s="347">
        <f t="shared" si="66"/>
        <v>449933.46887999994</v>
      </c>
      <c r="H1287" s="362" t="s">
        <v>637</v>
      </c>
    </row>
    <row r="1288" spans="1:8" hidden="1" outlineLevel="1">
      <c r="A1288" s="243" t="s">
        <v>638</v>
      </c>
      <c r="B1288" s="350">
        <f t="shared" si="67"/>
        <v>4002115.9523100001</v>
      </c>
      <c r="C1288" s="351">
        <v>0</v>
      </c>
      <c r="D1288" s="351">
        <f t="shared" si="68"/>
        <v>0</v>
      </c>
      <c r="E1288" s="351">
        <f t="shared" si="69"/>
        <v>0</v>
      </c>
      <c r="F1288" s="351">
        <f t="shared" si="70"/>
        <v>0</v>
      </c>
      <c r="G1288" s="347">
        <f t="shared" si="66"/>
        <v>4002115.9523100001</v>
      </c>
      <c r="H1288" s="362" t="s">
        <v>639</v>
      </c>
    </row>
    <row r="1289" spans="1:8" hidden="1" outlineLevel="1">
      <c r="A1289" s="243" t="s">
        <v>640</v>
      </c>
      <c r="B1289" s="350">
        <f t="shared" si="67"/>
        <v>934026.18644999992</v>
      </c>
      <c r="C1289" s="351">
        <v>0</v>
      </c>
      <c r="D1289" s="351">
        <f t="shared" si="68"/>
        <v>0</v>
      </c>
      <c r="E1289" s="351">
        <f t="shared" si="69"/>
        <v>0</v>
      </c>
      <c r="F1289" s="351">
        <f t="shared" si="70"/>
        <v>0</v>
      </c>
      <c r="G1289" s="347">
        <f t="shared" si="66"/>
        <v>934026.18644999992</v>
      </c>
      <c r="H1289" s="362" t="s">
        <v>641</v>
      </c>
    </row>
    <row r="1290" spans="1:8" ht="25.5" hidden="1" outlineLevel="1">
      <c r="A1290" s="243" t="s">
        <v>642</v>
      </c>
      <c r="B1290" s="350">
        <f t="shared" si="67"/>
        <v>402297.50945999997</v>
      </c>
      <c r="C1290" s="351">
        <v>0</v>
      </c>
      <c r="D1290" s="351">
        <f t="shared" si="68"/>
        <v>0</v>
      </c>
      <c r="E1290" s="351">
        <f t="shared" si="69"/>
        <v>0</v>
      </c>
      <c r="F1290" s="351">
        <f t="shared" si="70"/>
        <v>0</v>
      </c>
      <c r="G1290" s="347">
        <f t="shared" si="66"/>
        <v>402297.50945999997</v>
      </c>
      <c r="H1290" s="362" t="s">
        <v>643</v>
      </c>
    </row>
    <row r="1291" spans="1:8" ht="25.5" hidden="1" outlineLevel="1">
      <c r="A1291" s="243" t="s">
        <v>644</v>
      </c>
      <c r="B1291" s="350">
        <f t="shared" si="67"/>
        <v>185223.74513999998</v>
      </c>
      <c r="C1291" s="351">
        <v>0</v>
      </c>
      <c r="D1291" s="351">
        <f t="shared" si="68"/>
        <v>0</v>
      </c>
      <c r="E1291" s="351">
        <f t="shared" si="69"/>
        <v>0</v>
      </c>
      <c r="F1291" s="351">
        <f t="shared" si="70"/>
        <v>0</v>
      </c>
      <c r="G1291" s="347">
        <f t="shared" si="66"/>
        <v>185223.74513999998</v>
      </c>
      <c r="H1291" s="362" t="s">
        <v>645</v>
      </c>
    </row>
    <row r="1292" spans="1:8" hidden="1" outlineLevel="1">
      <c r="A1292" s="243" t="s">
        <v>646</v>
      </c>
      <c r="B1292" s="350">
        <f t="shared" si="67"/>
        <v>216467.20346999998</v>
      </c>
      <c r="C1292" s="351">
        <v>0</v>
      </c>
      <c r="D1292" s="351">
        <f t="shared" si="68"/>
        <v>0</v>
      </c>
      <c r="E1292" s="351">
        <f t="shared" si="69"/>
        <v>0</v>
      </c>
      <c r="F1292" s="351">
        <f t="shared" si="70"/>
        <v>0</v>
      </c>
      <c r="G1292" s="347">
        <f t="shared" si="66"/>
        <v>216467.20346999998</v>
      </c>
      <c r="H1292" s="362" t="s">
        <v>647</v>
      </c>
    </row>
    <row r="1293" spans="1:8" hidden="1" outlineLevel="1">
      <c r="A1293" s="243" t="s">
        <v>648</v>
      </c>
      <c r="B1293" s="350">
        <f t="shared" si="67"/>
        <v>430320.17447999999</v>
      </c>
      <c r="C1293" s="351">
        <v>0</v>
      </c>
      <c r="D1293" s="351">
        <f t="shared" si="68"/>
        <v>0</v>
      </c>
      <c r="E1293" s="351">
        <f t="shared" si="69"/>
        <v>0</v>
      </c>
      <c r="F1293" s="351">
        <f t="shared" si="70"/>
        <v>0</v>
      </c>
      <c r="G1293" s="347">
        <f t="shared" si="66"/>
        <v>430320.17447999999</v>
      </c>
      <c r="H1293" s="362" t="s">
        <v>649</v>
      </c>
    </row>
    <row r="1294" spans="1:8" ht="25.5" hidden="1" outlineLevel="1">
      <c r="A1294" s="243" t="s">
        <v>650</v>
      </c>
      <c r="B1294" s="350">
        <f t="shared" si="67"/>
        <v>5243177.0649299994</v>
      </c>
      <c r="C1294" s="351">
        <v>0</v>
      </c>
      <c r="D1294" s="351">
        <f t="shared" si="68"/>
        <v>0</v>
      </c>
      <c r="E1294" s="351">
        <f t="shared" si="69"/>
        <v>0</v>
      </c>
      <c r="F1294" s="351">
        <f t="shared" si="70"/>
        <v>0</v>
      </c>
      <c r="G1294" s="347">
        <f t="shared" si="66"/>
        <v>5243177.0649299994</v>
      </c>
      <c r="H1294" s="362" t="s">
        <v>651</v>
      </c>
    </row>
    <row r="1295" spans="1:8" hidden="1" outlineLevel="1">
      <c r="A1295" s="243" t="s">
        <v>277</v>
      </c>
      <c r="B1295" s="350">
        <f t="shared" si="67"/>
        <v>107653.73556</v>
      </c>
      <c r="C1295" s="351">
        <v>0</v>
      </c>
      <c r="D1295" s="351">
        <f t="shared" si="68"/>
        <v>0</v>
      </c>
      <c r="E1295" s="351">
        <f t="shared" si="69"/>
        <v>0</v>
      </c>
      <c r="F1295" s="351">
        <f t="shared" si="70"/>
        <v>0</v>
      </c>
      <c r="G1295" s="347">
        <f t="shared" si="66"/>
        <v>107653.73556</v>
      </c>
      <c r="H1295" s="362" t="s">
        <v>278</v>
      </c>
    </row>
    <row r="1296" spans="1:8" hidden="1" outlineLevel="1">
      <c r="A1296" s="243" t="s">
        <v>652</v>
      </c>
      <c r="B1296" s="350">
        <f t="shared" si="67"/>
        <v>3993530.2665300001</v>
      </c>
      <c r="C1296" s="351">
        <v>0</v>
      </c>
      <c r="D1296" s="351">
        <f t="shared" si="68"/>
        <v>0</v>
      </c>
      <c r="E1296" s="351">
        <f t="shared" si="69"/>
        <v>0</v>
      </c>
      <c r="F1296" s="351">
        <f t="shared" si="70"/>
        <v>0</v>
      </c>
      <c r="G1296" s="347">
        <f t="shared" si="66"/>
        <v>3993530.2665300001</v>
      </c>
      <c r="H1296" s="362" t="s">
        <v>653</v>
      </c>
    </row>
    <row r="1297" spans="1:8" hidden="1" outlineLevel="1">
      <c r="A1297" s="243" t="s">
        <v>654</v>
      </c>
      <c r="B1297" s="350">
        <f t="shared" si="67"/>
        <v>6608977.5903899996</v>
      </c>
      <c r="C1297" s="351">
        <v>0</v>
      </c>
      <c r="D1297" s="351">
        <f t="shared" si="68"/>
        <v>0</v>
      </c>
      <c r="E1297" s="351">
        <f t="shared" si="69"/>
        <v>0</v>
      </c>
      <c r="F1297" s="351">
        <f t="shared" si="70"/>
        <v>12941.7273</v>
      </c>
      <c r="G1297" s="347">
        <f t="shared" si="66"/>
        <v>6621919.3176899999</v>
      </c>
      <c r="H1297" s="362" t="s">
        <v>655</v>
      </c>
    </row>
    <row r="1298" spans="1:8" hidden="1" outlineLevel="1">
      <c r="A1298" s="243" t="s">
        <v>281</v>
      </c>
      <c r="B1298" s="350">
        <f t="shared" si="67"/>
        <v>33703.266869999999</v>
      </c>
      <c r="C1298" s="351">
        <v>0</v>
      </c>
      <c r="D1298" s="351">
        <f t="shared" si="68"/>
        <v>0</v>
      </c>
      <c r="E1298" s="351">
        <f t="shared" si="69"/>
        <v>0</v>
      </c>
      <c r="F1298" s="351">
        <f t="shared" si="70"/>
        <v>0</v>
      </c>
      <c r="G1298" s="347">
        <f t="shared" ref="G1298:G1339" si="71">SUM(B1298:F1298)</f>
        <v>33703.266869999999</v>
      </c>
      <c r="H1298" s="362" t="s">
        <v>282</v>
      </c>
    </row>
    <row r="1299" spans="1:8" ht="25.5" hidden="1" outlineLevel="1">
      <c r="A1299" s="243" t="s">
        <v>656</v>
      </c>
      <c r="B1299" s="350">
        <f t="shared" ref="B1299:B1339" si="72">B368*0.357/100</f>
        <v>447125.22119999997</v>
      </c>
      <c r="C1299" s="351">
        <v>0</v>
      </c>
      <c r="D1299" s="351">
        <f t="shared" ref="D1299:D1339" si="73">D368*0.05355/100</f>
        <v>0</v>
      </c>
      <c r="E1299" s="351">
        <f t="shared" ref="E1299:E1339" si="74">E368*0.04/100</f>
        <v>0</v>
      </c>
      <c r="F1299" s="351">
        <f t="shared" ref="F1299:F1339" si="75">F368*0.03/100</f>
        <v>0</v>
      </c>
      <c r="G1299" s="347">
        <f t="shared" si="71"/>
        <v>447125.22119999997</v>
      </c>
      <c r="H1299" s="362" t="s">
        <v>657</v>
      </c>
    </row>
    <row r="1300" spans="1:8" hidden="1" outlineLevel="1">
      <c r="A1300" s="243" t="s">
        <v>658</v>
      </c>
      <c r="B1300" s="350">
        <f t="shared" si="72"/>
        <v>762955.0779899999</v>
      </c>
      <c r="C1300" s="351">
        <v>0</v>
      </c>
      <c r="D1300" s="351">
        <f t="shared" si="73"/>
        <v>0</v>
      </c>
      <c r="E1300" s="351">
        <f t="shared" si="74"/>
        <v>0</v>
      </c>
      <c r="F1300" s="351">
        <f t="shared" si="75"/>
        <v>0</v>
      </c>
      <c r="G1300" s="347">
        <f t="shared" si="71"/>
        <v>762955.0779899999</v>
      </c>
      <c r="H1300" s="362" t="s">
        <v>659</v>
      </c>
    </row>
    <row r="1301" spans="1:8" hidden="1" outlineLevel="1">
      <c r="A1301" s="243" t="s">
        <v>660</v>
      </c>
      <c r="B1301" s="350">
        <f t="shared" si="72"/>
        <v>238236.61364999998</v>
      </c>
      <c r="C1301" s="351">
        <v>0</v>
      </c>
      <c r="D1301" s="351">
        <f t="shared" si="73"/>
        <v>0</v>
      </c>
      <c r="E1301" s="351">
        <f t="shared" si="74"/>
        <v>0</v>
      </c>
      <c r="F1301" s="351">
        <f t="shared" si="75"/>
        <v>0</v>
      </c>
      <c r="G1301" s="347">
        <f t="shared" si="71"/>
        <v>238236.61364999998</v>
      </c>
      <c r="H1301" s="362" t="s">
        <v>661</v>
      </c>
    </row>
    <row r="1302" spans="1:8" ht="25.5" hidden="1" outlineLevel="1">
      <c r="A1302" s="243" t="s">
        <v>662</v>
      </c>
      <c r="B1302" s="350">
        <f t="shared" si="72"/>
        <v>1623856.7759399998</v>
      </c>
      <c r="C1302" s="351">
        <v>0</v>
      </c>
      <c r="D1302" s="351">
        <f t="shared" si="73"/>
        <v>0</v>
      </c>
      <c r="E1302" s="351">
        <f t="shared" si="74"/>
        <v>0</v>
      </c>
      <c r="F1302" s="351">
        <f t="shared" si="75"/>
        <v>0</v>
      </c>
      <c r="G1302" s="347">
        <f t="shared" si="71"/>
        <v>1623856.7759399998</v>
      </c>
      <c r="H1302" s="362" t="s">
        <v>663</v>
      </c>
    </row>
    <row r="1303" spans="1:8" hidden="1" outlineLevel="1">
      <c r="A1303" s="243" t="s">
        <v>664</v>
      </c>
      <c r="B1303" s="350">
        <f t="shared" si="72"/>
        <v>538024.01498999994</v>
      </c>
      <c r="C1303" s="351">
        <v>0</v>
      </c>
      <c r="D1303" s="351">
        <f t="shared" si="73"/>
        <v>0</v>
      </c>
      <c r="E1303" s="351">
        <f t="shared" si="74"/>
        <v>0</v>
      </c>
      <c r="F1303" s="351">
        <f t="shared" si="75"/>
        <v>0</v>
      </c>
      <c r="G1303" s="347">
        <f t="shared" si="71"/>
        <v>538024.01498999994</v>
      </c>
      <c r="H1303" s="362" t="s">
        <v>665</v>
      </c>
    </row>
    <row r="1304" spans="1:8" hidden="1" outlineLevel="1">
      <c r="A1304" s="243" t="s">
        <v>1578</v>
      </c>
      <c r="B1304" s="350">
        <f t="shared" si="72"/>
        <v>9741.5839499999984</v>
      </c>
      <c r="C1304" s="351">
        <v>0</v>
      </c>
      <c r="D1304" s="351">
        <f t="shared" si="73"/>
        <v>0</v>
      </c>
      <c r="E1304" s="351">
        <f t="shared" si="74"/>
        <v>0</v>
      </c>
      <c r="F1304" s="351">
        <f t="shared" si="75"/>
        <v>0</v>
      </c>
      <c r="G1304" s="347">
        <f t="shared" si="71"/>
        <v>9741.5839499999984</v>
      </c>
      <c r="H1304" s="362" t="s">
        <v>1579</v>
      </c>
    </row>
    <row r="1305" spans="1:8" hidden="1" outlineLevel="1">
      <c r="A1305" s="243" t="s">
        <v>666</v>
      </c>
      <c r="B1305" s="350">
        <f t="shared" si="72"/>
        <v>334571.35005000001</v>
      </c>
      <c r="C1305" s="351">
        <v>0</v>
      </c>
      <c r="D1305" s="351">
        <f t="shared" si="73"/>
        <v>0</v>
      </c>
      <c r="E1305" s="351">
        <f t="shared" si="74"/>
        <v>0</v>
      </c>
      <c r="F1305" s="351">
        <f t="shared" si="75"/>
        <v>0</v>
      </c>
      <c r="G1305" s="347">
        <f t="shared" si="71"/>
        <v>334571.35005000001</v>
      </c>
      <c r="H1305" s="362" t="s">
        <v>667</v>
      </c>
    </row>
    <row r="1306" spans="1:8" hidden="1" outlineLevel="1">
      <c r="A1306" s="243" t="s">
        <v>668</v>
      </c>
      <c r="B1306" s="350">
        <f t="shared" si="72"/>
        <v>527676.86621999997</v>
      </c>
      <c r="C1306" s="351">
        <v>0</v>
      </c>
      <c r="D1306" s="351">
        <f t="shared" si="73"/>
        <v>0</v>
      </c>
      <c r="E1306" s="351">
        <f t="shared" si="74"/>
        <v>0</v>
      </c>
      <c r="F1306" s="351">
        <f t="shared" si="75"/>
        <v>0</v>
      </c>
      <c r="G1306" s="347">
        <f t="shared" si="71"/>
        <v>527676.86621999997</v>
      </c>
      <c r="H1306" s="362" t="s">
        <v>669</v>
      </c>
    </row>
    <row r="1307" spans="1:8" hidden="1" outlineLevel="1">
      <c r="A1307" s="243" t="s">
        <v>670</v>
      </c>
      <c r="B1307" s="350">
        <f t="shared" si="72"/>
        <v>578202.28724999994</v>
      </c>
      <c r="C1307" s="351">
        <v>0</v>
      </c>
      <c r="D1307" s="351">
        <f t="shared" si="73"/>
        <v>0</v>
      </c>
      <c r="E1307" s="351">
        <f t="shared" si="74"/>
        <v>0</v>
      </c>
      <c r="F1307" s="351">
        <f t="shared" si="75"/>
        <v>0</v>
      </c>
      <c r="G1307" s="347">
        <f t="shared" si="71"/>
        <v>578202.28724999994</v>
      </c>
      <c r="H1307" s="362" t="s">
        <v>671</v>
      </c>
    </row>
    <row r="1308" spans="1:8" hidden="1" outlineLevel="1">
      <c r="A1308" s="243" t="s">
        <v>672</v>
      </c>
      <c r="B1308" s="350">
        <f t="shared" si="72"/>
        <v>131304.08592000001</v>
      </c>
      <c r="C1308" s="351">
        <v>0</v>
      </c>
      <c r="D1308" s="351">
        <f t="shared" si="73"/>
        <v>0</v>
      </c>
      <c r="E1308" s="351">
        <f t="shared" si="74"/>
        <v>0</v>
      </c>
      <c r="F1308" s="351">
        <f t="shared" si="75"/>
        <v>0</v>
      </c>
      <c r="G1308" s="347">
        <f t="shared" si="71"/>
        <v>131304.08592000001</v>
      </c>
      <c r="H1308" s="362" t="s">
        <v>673</v>
      </c>
    </row>
    <row r="1309" spans="1:8" hidden="1" outlineLevel="1">
      <c r="A1309" s="243" t="s">
        <v>1724</v>
      </c>
      <c r="B1309" s="350">
        <f t="shared" si="72"/>
        <v>61992.471659999996</v>
      </c>
      <c r="C1309" s="351">
        <v>0</v>
      </c>
      <c r="D1309" s="351">
        <f t="shared" si="73"/>
        <v>0</v>
      </c>
      <c r="E1309" s="351">
        <f t="shared" si="74"/>
        <v>0</v>
      </c>
      <c r="F1309" s="351">
        <f t="shared" si="75"/>
        <v>0</v>
      </c>
      <c r="G1309" s="347">
        <f t="shared" si="71"/>
        <v>61992.471659999996</v>
      </c>
      <c r="H1309" s="362" t="s">
        <v>1725</v>
      </c>
    </row>
    <row r="1310" spans="1:8" ht="25.5" hidden="1" outlineLevel="1">
      <c r="A1310" s="243" t="s">
        <v>1635</v>
      </c>
      <c r="B1310" s="350">
        <f t="shared" si="72"/>
        <v>81319.46991</v>
      </c>
      <c r="C1310" s="351">
        <v>0</v>
      </c>
      <c r="D1310" s="351">
        <f t="shared" si="73"/>
        <v>0</v>
      </c>
      <c r="E1310" s="351">
        <f t="shared" si="74"/>
        <v>0</v>
      </c>
      <c r="F1310" s="351">
        <f t="shared" si="75"/>
        <v>0</v>
      </c>
      <c r="G1310" s="347">
        <f t="shared" si="71"/>
        <v>81319.46991</v>
      </c>
      <c r="H1310" s="362" t="s">
        <v>1636</v>
      </c>
    </row>
    <row r="1311" spans="1:8" ht="25.5" hidden="1" outlineLevel="1">
      <c r="A1311" s="243" t="s">
        <v>674</v>
      </c>
      <c r="B1311" s="350">
        <f t="shared" si="72"/>
        <v>111149.26892999999</v>
      </c>
      <c r="C1311" s="351">
        <v>0</v>
      </c>
      <c r="D1311" s="351">
        <f t="shared" si="73"/>
        <v>0</v>
      </c>
      <c r="E1311" s="351">
        <f t="shared" si="74"/>
        <v>0</v>
      </c>
      <c r="F1311" s="351">
        <f t="shared" si="75"/>
        <v>0</v>
      </c>
      <c r="G1311" s="347">
        <f t="shared" si="71"/>
        <v>111149.26892999999</v>
      </c>
      <c r="H1311" s="362" t="s">
        <v>675</v>
      </c>
    </row>
    <row r="1312" spans="1:8" hidden="1" outlineLevel="1">
      <c r="A1312" s="243" t="s">
        <v>1726</v>
      </c>
      <c r="B1312" s="350">
        <f t="shared" si="72"/>
        <v>124284.95898</v>
      </c>
      <c r="C1312" s="351">
        <v>0</v>
      </c>
      <c r="D1312" s="351">
        <f t="shared" si="73"/>
        <v>0</v>
      </c>
      <c r="E1312" s="351">
        <f t="shared" si="74"/>
        <v>0</v>
      </c>
      <c r="F1312" s="351">
        <f t="shared" si="75"/>
        <v>0</v>
      </c>
      <c r="G1312" s="347">
        <f t="shared" si="71"/>
        <v>124284.95898</v>
      </c>
      <c r="H1312" s="362" t="s">
        <v>1727</v>
      </c>
    </row>
    <row r="1313" spans="1:8" hidden="1" outlineLevel="1">
      <c r="A1313" s="243" t="s">
        <v>676</v>
      </c>
      <c r="B1313" s="350">
        <f t="shared" si="72"/>
        <v>1072346.00067</v>
      </c>
      <c r="C1313" s="351">
        <v>0</v>
      </c>
      <c r="D1313" s="351">
        <f t="shared" si="73"/>
        <v>0</v>
      </c>
      <c r="E1313" s="351">
        <f t="shared" si="74"/>
        <v>0</v>
      </c>
      <c r="F1313" s="351">
        <f t="shared" si="75"/>
        <v>0</v>
      </c>
      <c r="G1313" s="347">
        <f t="shared" si="71"/>
        <v>1072346.00067</v>
      </c>
      <c r="H1313" s="362" t="s">
        <v>677</v>
      </c>
    </row>
    <row r="1314" spans="1:8" hidden="1" outlineLevel="1">
      <c r="A1314" s="243" t="s">
        <v>678</v>
      </c>
      <c r="B1314" s="350">
        <f t="shared" si="72"/>
        <v>502798.12169999996</v>
      </c>
      <c r="C1314" s="351">
        <v>0</v>
      </c>
      <c r="D1314" s="351">
        <f t="shared" si="73"/>
        <v>0</v>
      </c>
      <c r="E1314" s="351">
        <f t="shared" si="74"/>
        <v>0</v>
      </c>
      <c r="F1314" s="351">
        <f t="shared" si="75"/>
        <v>0</v>
      </c>
      <c r="G1314" s="347">
        <f t="shared" si="71"/>
        <v>502798.12169999996</v>
      </c>
      <c r="H1314" s="362" t="s">
        <v>679</v>
      </c>
    </row>
    <row r="1315" spans="1:8" hidden="1" outlineLevel="1">
      <c r="A1315" s="243" t="s">
        <v>680</v>
      </c>
      <c r="B1315" s="350">
        <f t="shared" si="72"/>
        <v>2963981.3758800002</v>
      </c>
      <c r="C1315" s="351">
        <v>0</v>
      </c>
      <c r="D1315" s="351">
        <f t="shared" si="73"/>
        <v>0</v>
      </c>
      <c r="E1315" s="351">
        <f t="shared" si="74"/>
        <v>2205.2575999999999</v>
      </c>
      <c r="F1315" s="351">
        <f t="shared" si="75"/>
        <v>0</v>
      </c>
      <c r="G1315" s="347">
        <f t="shared" si="71"/>
        <v>2966186.6334800003</v>
      </c>
      <c r="H1315" s="362" t="s">
        <v>681</v>
      </c>
    </row>
    <row r="1316" spans="1:8" hidden="1" outlineLevel="1">
      <c r="A1316" s="243" t="s">
        <v>682</v>
      </c>
      <c r="B1316" s="350">
        <f t="shared" si="72"/>
        <v>721859.35856999992</v>
      </c>
      <c r="C1316" s="351">
        <v>0</v>
      </c>
      <c r="D1316" s="351">
        <f t="shared" si="73"/>
        <v>0</v>
      </c>
      <c r="E1316" s="351">
        <f t="shared" si="74"/>
        <v>0</v>
      </c>
      <c r="F1316" s="351">
        <f t="shared" si="75"/>
        <v>0</v>
      </c>
      <c r="G1316" s="347">
        <f t="shared" si="71"/>
        <v>721859.35856999992</v>
      </c>
      <c r="H1316" s="362" t="s">
        <v>683</v>
      </c>
    </row>
    <row r="1317" spans="1:8" ht="25.5" hidden="1" outlineLevel="1">
      <c r="A1317" s="243" t="s">
        <v>684</v>
      </c>
      <c r="B1317" s="350">
        <f t="shared" si="72"/>
        <v>122445.78779999999</v>
      </c>
      <c r="C1317" s="351">
        <v>0</v>
      </c>
      <c r="D1317" s="351">
        <f t="shared" si="73"/>
        <v>0</v>
      </c>
      <c r="E1317" s="351">
        <f t="shared" si="74"/>
        <v>0</v>
      </c>
      <c r="F1317" s="351">
        <f t="shared" si="75"/>
        <v>0</v>
      </c>
      <c r="G1317" s="347">
        <f t="shared" si="71"/>
        <v>122445.78779999999</v>
      </c>
      <c r="H1317" s="362" t="s">
        <v>685</v>
      </c>
    </row>
    <row r="1318" spans="1:8" ht="25.5" hidden="1" outlineLevel="1">
      <c r="A1318" s="243" t="s">
        <v>686</v>
      </c>
      <c r="B1318" s="350">
        <f t="shared" si="72"/>
        <v>264739.17267</v>
      </c>
      <c r="C1318" s="351">
        <v>0</v>
      </c>
      <c r="D1318" s="351">
        <f t="shared" si="73"/>
        <v>0</v>
      </c>
      <c r="E1318" s="351">
        <f t="shared" si="74"/>
        <v>0</v>
      </c>
      <c r="F1318" s="351">
        <f t="shared" si="75"/>
        <v>0</v>
      </c>
      <c r="G1318" s="347">
        <f t="shared" si="71"/>
        <v>264739.17267</v>
      </c>
      <c r="H1318" s="362" t="s">
        <v>687</v>
      </c>
    </row>
    <row r="1319" spans="1:8" hidden="1" outlineLevel="1">
      <c r="A1319" s="243" t="s">
        <v>688</v>
      </c>
      <c r="B1319" s="350">
        <f t="shared" si="72"/>
        <v>603000.04989000002</v>
      </c>
      <c r="C1319" s="351">
        <v>0</v>
      </c>
      <c r="D1319" s="351">
        <f t="shared" si="73"/>
        <v>0</v>
      </c>
      <c r="E1319" s="351">
        <f t="shared" si="74"/>
        <v>0</v>
      </c>
      <c r="F1319" s="351">
        <f t="shared" si="75"/>
        <v>0</v>
      </c>
      <c r="G1319" s="347">
        <f t="shared" si="71"/>
        <v>603000.04989000002</v>
      </c>
      <c r="H1319" s="362" t="s">
        <v>689</v>
      </c>
    </row>
    <row r="1320" spans="1:8" ht="25.5" hidden="1" outlineLevel="1">
      <c r="A1320" s="243" t="s">
        <v>690</v>
      </c>
      <c r="B1320" s="350">
        <f t="shared" si="72"/>
        <v>36462.826889999997</v>
      </c>
      <c r="C1320" s="351">
        <v>0</v>
      </c>
      <c r="D1320" s="351">
        <f t="shared" si="73"/>
        <v>0</v>
      </c>
      <c r="E1320" s="351">
        <f t="shared" si="74"/>
        <v>0</v>
      </c>
      <c r="F1320" s="351">
        <f t="shared" si="75"/>
        <v>0</v>
      </c>
      <c r="G1320" s="347">
        <f t="shared" si="71"/>
        <v>36462.826889999997</v>
      </c>
      <c r="H1320" s="362" t="s">
        <v>691</v>
      </c>
    </row>
    <row r="1321" spans="1:8" hidden="1" outlineLevel="1">
      <c r="A1321" s="243" t="s">
        <v>1728</v>
      </c>
      <c r="B1321" s="350">
        <f t="shared" si="72"/>
        <v>72462.3606</v>
      </c>
      <c r="C1321" s="351">
        <v>0</v>
      </c>
      <c r="D1321" s="351">
        <f t="shared" si="73"/>
        <v>378430.90188749996</v>
      </c>
      <c r="E1321" s="351">
        <f t="shared" si="74"/>
        <v>0</v>
      </c>
      <c r="F1321" s="351">
        <f t="shared" si="75"/>
        <v>0</v>
      </c>
      <c r="G1321" s="347">
        <f t="shared" si="71"/>
        <v>450893.26248749997</v>
      </c>
      <c r="H1321" s="362" t="s">
        <v>1729</v>
      </c>
    </row>
    <row r="1322" spans="1:8" ht="25.5" hidden="1" outlineLevel="1">
      <c r="A1322" s="243" t="s">
        <v>692</v>
      </c>
      <c r="B1322" s="350">
        <f t="shared" si="72"/>
        <v>97736.743229999993</v>
      </c>
      <c r="C1322" s="351">
        <v>0</v>
      </c>
      <c r="D1322" s="351">
        <f t="shared" si="73"/>
        <v>0</v>
      </c>
      <c r="E1322" s="351">
        <f t="shared" si="74"/>
        <v>0</v>
      </c>
      <c r="F1322" s="351">
        <f t="shared" si="75"/>
        <v>0</v>
      </c>
      <c r="G1322" s="347">
        <f t="shared" si="71"/>
        <v>97736.743229999993</v>
      </c>
      <c r="H1322" s="362" t="s">
        <v>693</v>
      </c>
    </row>
    <row r="1323" spans="1:8" hidden="1" outlineLevel="1">
      <c r="A1323" s="243" t="s">
        <v>694</v>
      </c>
      <c r="B1323" s="350">
        <f t="shared" si="72"/>
        <v>234641.90925</v>
      </c>
      <c r="C1323" s="351">
        <v>0</v>
      </c>
      <c r="D1323" s="351">
        <f t="shared" si="73"/>
        <v>0</v>
      </c>
      <c r="E1323" s="351">
        <f t="shared" si="74"/>
        <v>0</v>
      </c>
      <c r="F1323" s="351">
        <f t="shared" si="75"/>
        <v>0</v>
      </c>
      <c r="G1323" s="347">
        <f t="shared" si="71"/>
        <v>234641.90925</v>
      </c>
      <c r="H1323" s="362" t="s">
        <v>695</v>
      </c>
    </row>
    <row r="1324" spans="1:8" ht="25.5" hidden="1" outlineLevel="1">
      <c r="A1324" s="243" t="s">
        <v>696</v>
      </c>
      <c r="B1324" s="350">
        <f t="shared" si="72"/>
        <v>113085.77258999999</v>
      </c>
      <c r="C1324" s="351">
        <v>0</v>
      </c>
      <c r="D1324" s="351">
        <f t="shared" si="73"/>
        <v>0</v>
      </c>
      <c r="E1324" s="351">
        <f t="shared" si="74"/>
        <v>0</v>
      </c>
      <c r="F1324" s="351">
        <f t="shared" si="75"/>
        <v>0</v>
      </c>
      <c r="G1324" s="347">
        <f t="shared" si="71"/>
        <v>113085.77258999999</v>
      </c>
      <c r="H1324" s="362" t="s">
        <v>697</v>
      </c>
    </row>
    <row r="1325" spans="1:8" ht="25.5" hidden="1" outlineLevel="1">
      <c r="A1325" s="243" t="s">
        <v>698</v>
      </c>
      <c r="B1325" s="350">
        <f t="shared" si="72"/>
        <v>141007.73861999999</v>
      </c>
      <c r="C1325" s="351">
        <v>0</v>
      </c>
      <c r="D1325" s="351">
        <f t="shared" si="73"/>
        <v>0</v>
      </c>
      <c r="E1325" s="351">
        <f t="shared" si="74"/>
        <v>0</v>
      </c>
      <c r="F1325" s="351">
        <f t="shared" si="75"/>
        <v>0</v>
      </c>
      <c r="G1325" s="347">
        <f t="shared" si="71"/>
        <v>141007.73861999999</v>
      </c>
      <c r="H1325" s="362" t="s">
        <v>699</v>
      </c>
    </row>
    <row r="1326" spans="1:8" hidden="1" outlineLevel="1">
      <c r="A1326" s="243" t="s">
        <v>1730</v>
      </c>
      <c r="B1326" s="350">
        <f t="shared" si="72"/>
        <v>3621476.8867199998</v>
      </c>
      <c r="C1326" s="351">
        <v>0</v>
      </c>
      <c r="D1326" s="351">
        <f t="shared" si="73"/>
        <v>0</v>
      </c>
      <c r="E1326" s="351">
        <f t="shared" si="74"/>
        <v>0</v>
      </c>
      <c r="F1326" s="351">
        <f t="shared" si="75"/>
        <v>0</v>
      </c>
      <c r="G1326" s="347">
        <f t="shared" si="71"/>
        <v>3621476.8867199998</v>
      </c>
      <c r="H1326" s="362" t="s">
        <v>1731</v>
      </c>
    </row>
    <row r="1327" spans="1:8" hidden="1" outlineLevel="1">
      <c r="A1327" s="243" t="s">
        <v>700</v>
      </c>
      <c r="B1327" s="350">
        <f t="shared" si="72"/>
        <v>344202.31754999998</v>
      </c>
      <c r="C1327" s="351">
        <v>0</v>
      </c>
      <c r="D1327" s="351">
        <f t="shared" si="73"/>
        <v>0</v>
      </c>
      <c r="E1327" s="351">
        <f t="shared" si="74"/>
        <v>0</v>
      </c>
      <c r="F1327" s="351">
        <f t="shared" si="75"/>
        <v>0</v>
      </c>
      <c r="G1327" s="347">
        <f t="shared" si="71"/>
        <v>344202.31754999998</v>
      </c>
      <c r="H1327" s="362" t="s">
        <v>701</v>
      </c>
    </row>
    <row r="1328" spans="1:8" hidden="1" outlineLevel="1">
      <c r="A1328" s="243" t="s">
        <v>702</v>
      </c>
      <c r="B1328" s="350">
        <f t="shared" si="72"/>
        <v>1691417.2587899999</v>
      </c>
      <c r="C1328" s="351">
        <v>0</v>
      </c>
      <c r="D1328" s="351">
        <f t="shared" si="73"/>
        <v>0</v>
      </c>
      <c r="E1328" s="351">
        <f t="shared" si="74"/>
        <v>0</v>
      </c>
      <c r="F1328" s="351">
        <f t="shared" si="75"/>
        <v>0</v>
      </c>
      <c r="G1328" s="347">
        <f t="shared" si="71"/>
        <v>1691417.2587899999</v>
      </c>
      <c r="H1328" s="362" t="s">
        <v>703</v>
      </c>
    </row>
    <row r="1329" spans="1:8" hidden="1" outlineLevel="1">
      <c r="A1329" s="243" t="s">
        <v>704</v>
      </c>
      <c r="B1329" s="350">
        <f t="shared" si="72"/>
        <v>134806.00602</v>
      </c>
      <c r="C1329" s="351">
        <v>0</v>
      </c>
      <c r="D1329" s="351">
        <f t="shared" si="73"/>
        <v>0</v>
      </c>
      <c r="E1329" s="351">
        <f t="shared" si="74"/>
        <v>0</v>
      </c>
      <c r="F1329" s="351">
        <f t="shared" si="75"/>
        <v>0</v>
      </c>
      <c r="G1329" s="347">
        <f t="shared" si="71"/>
        <v>134806.00602</v>
      </c>
      <c r="H1329" s="362" t="s">
        <v>705</v>
      </c>
    </row>
    <row r="1330" spans="1:8" ht="25.5" hidden="1" outlineLevel="1">
      <c r="A1330" s="243" t="s">
        <v>706</v>
      </c>
      <c r="B1330" s="350">
        <f t="shared" si="72"/>
        <v>13922.178899999999</v>
      </c>
      <c r="C1330" s="351">
        <v>0</v>
      </c>
      <c r="D1330" s="351">
        <f t="shared" si="73"/>
        <v>0</v>
      </c>
      <c r="E1330" s="351">
        <f t="shared" si="74"/>
        <v>0</v>
      </c>
      <c r="F1330" s="351">
        <f t="shared" si="75"/>
        <v>0</v>
      </c>
      <c r="G1330" s="347">
        <f t="shared" si="71"/>
        <v>13922.178899999999</v>
      </c>
      <c r="H1330" s="362" t="s">
        <v>707</v>
      </c>
    </row>
    <row r="1331" spans="1:8" hidden="1" outlineLevel="1">
      <c r="A1331" s="243" t="s">
        <v>708</v>
      </c>
      <c r="B1331" s="350">
        <f t="shared" si="72"/>
        <v>304097.25170999998</v>
      </c>
      <c r="C1331" s="351">
        <v>0</v>
      </c>
      <c r="D1331" s="351">
        <f t="shared" si="73"/>
        <v>0</v>
      </c>
      <c r="E1331" s="351">
        <f t="shared" si="74"/>
        <v>0</v>
      </c>
      <c r="F1331" s="351">
        <f t="shared" si="75"/>
        <v>0</v>
      </c>
      <c r="G1331" s="347">
        <f t="shared" si="71"/>
        <v>304097.25170999998</v>
      </c>
      <c r="H1331" s="362" t="s">
        <v>709</v>
      </c>
    </row>
    <row r="1332" spans="1:8" ht="25.5" hidden="1" outlineLevel="1">
      <c r="A1332" s="243" t="s">
        <v>710</v>
      </c>
      <c r="B1332" s="350">
        <f t="shared" si="72"/>
        <v>233008.61283</v>
      </c>
      <c r="C1332" s="351">
        <v>0</v>
      </c>
      <c r="D1332" s="351">
        <f t="shared" si="73"/>
        <v>0</v>
      </c>
      <c r="E1332" s="351">
        <f t="shared" si="74"/>
        <v>0</v>
      </c>
      <c r="F1332" s="351">
        <f t="shared" si="75"/>
        <v>0</v>
      </c>
      <c r="G1332" s="347">
        <f t="shared" si="71"/>
        <v>233008.61283</v>
      </c>
      <c r="H1332" s="362" t="s">
        <v>711</v>
      </c>
    </row>
    <row r="1333" spans="1:8" hidden="1" outlineLevel="1">
      <c r="A1333" s="243" t="s">
        <v>712</v>
      </c>
      <c r="B1333" s="350">
        <f t="shared" si="72"/>
        <v>2261020.3728</v>
      </c>
      <c r="C1333" s="351">
        <v>0</v>
      </c>
      <c r="D1333" s="351">
        <f t="shared" si="73"/>
        <v>0</v>
      </c>
      <c r="E1333" s="351">
        <f t="shared" si="74"/>
        <v>90.325599999999994</v>
      </c>
      <c r="F1333" s="351">
        <f t="shared" si="75"/>
        <v>0</v>
      </c>
      <c r="G1333" s="347">
        <f t="shared" si="71"/>
        <v>2261110.6984000001</v>
      </c>
      <c r="H1333" s="362" t="s">
        <v>713</v>
      </c>
    </row>
    <row r="1334" spans="1:8" hidden="1" outlineLevel="1">
      <c r="A1334" s="243" t="s">
        <v>714</v>
      </c>
      <c r="B1334" s="350">
        <f t="shared" si="72"/>
        <v>217474.25406000001</v>
      </c>
      <c r="C1334" s="351">
        <v>0</v>
      </c>
      <c r="D1334" s="351">
        <f t="shared" si="73"/>
        <v>0</v>
      </c>
      <c r="E1334" s="351">
        <f t="shared" si="74"/>
        <v>0</v>
      </c>
      <c r="F1334" s="351">
        <f t="shared" si="75"/>
        <v>0</v>
      </c>
      <c r="G1334" s="347">
        <f t="shared" si="71"/>
        <v>217474.25406000001</v>
      </c>
      <c r="H1334" s="362" t="s">
        <v>715</v>
      </c>
    </row>
    <row r="1335" spans="1:8" hidden="1" outlineLevel="1">
      <c r="A1335" s="243" t="s">
        <v>716</v>
      </c>
      <c r="B1335" s="350">
        <f t="shared" si="72"/>
        <v>432721.37432999996</v>
      </c>
      <c r="C1335" s="351">
        <v>0</v>
      </c>
      <c r="D1335" s="351">
        <f t="shared" si="73"/>
        <v>0</v>
      </c>
      <c r="E1335" s="351">
        <f t="shared" si="74"/>
        <v>0</v>
      </c>
      <c r="F1335" s="351">
        <f t="shared" si="75"/>
        <v>0</v>
      </c>
      <c r="G1335" s="347">
        <f t="shared" si="71"/>
        <v>432721.37432999996</v>
      </c>
      <c r="H1335" s="362" t="s">
        <v>717</v>
      </c>
    </row>
    <row r="1336" spans="1:8" hidden="1" outlineLevel="1">
      <c r="A1336" s="243" t="s">
        <v>319</v>
      </c>
      <c r="B1336" s="350">
        <f t="shared" si="72"/>
        <v>12489.83778</v>
      </c>
      <c r="C1336" s="351">
        <v>0</v>
      </c>
      <c r="D1336" s="351">
        <f t="shared" si="73"/>
        <v>0</v>
      </c>
      <c r="E1336" s="351">
        <f t="shared" si="74"/>
        <v>0</v>
      </c>
      <c r="F1336" s="351">
        <f t="shared" si="75"/>
        <v>0</v>
      </c>
      <c r="G1336" s="347">
        <f t="shared" si="71"/>
        <v>12489.83778</v>
      </c>
      <c r="H1336" s="362" t="s">
        <v>320</v>
      </c>
    </row>
    <row r="1337" spans="1:8" ht="25.5" hidden="1" outlineLevel="1">
      <c r="A1337" s="243" t="s">
        <v>1732</v>
      </c>
      <c r="B1337" s="350">
        <f t="shared" si="72"/>
        <v>41821.607519999998</v>
      </c>
      <c r="C1337" s="351">
        <v>0</v>
      </c>
      <c r="D1337" s="351">
        <f t="shared" si="73"/>
        <v>0</v>
      </c>
      <c r="E1337" s="351">
        <f t="shared" si="74"/>
        <v>0</v>
      </c>
      <c r="F1337" s="351">
        <f t="shared" si="75"/>
        <v>0</v>
      </c>
      <c r="G1337" s="347">
        <f t="shared" si="71"/>
        <v>41821.607519999998</v>
      </c>
      <c r="H1337" s="362" t="s">
        <v>1733</v>
      </c>
    </row>
    <row r="1338" spans="1:8" hidden="1" outlineLevel="1">
      <c r="A1338" s="243" t="s">
        <v>718</v>
      </c>
      <c r="B1338" s="350">
        <f t="shared" si="72"/>
        <v>518180.46986999997</v>
      </c>
      <c r="C1338" s="351">
        <v>0</v>
      </c>
      <c r="D1338" s="351">
        <f t="shared" si="73"/>
        <v>0</v>
      </c>
      <c r="E1338" s="351">
        <f t="shared" si="74"/>
        <v>0</v>
      </c>
      <c r="F1338" s="351">
        <f t="shared" si="75"/>
        <v>0</v>
      </c>
      <c r="G1338" s="347">
        <f t="shared" si="71"/>
        <v>518180.46986999997</v>
      </c>
      <c r="H1338" s="362" t="s">
        <v>719</v>
      </c>
    </row>
    <row r="1339" spans="1:8" hidden="1" outlineLevel="1">
      <c r="A1339" s="243" t="s">
        <v>1734</v>
      </c>
      <c r="B1339" s="350">
        <f t="shared" si="72"/>
        <v>21363.715379999998</v>
      </c>
      <c r="C1339" s="351">
        <v>0</v>
      </c>
      <c r="D1339" s="351">
        <f t="shared" si="73"/>
        <v>0</v>
      </c>
      <c r="E1339" s="351">
        <f t="shared" si="74"/>
        <v>0</v>
      </c>
      <c r="F1339" s="351">
        <f t="shared" si="75"/>
        <v>0</v>
      </c>
      <c r="G1339" s="347">
        <f t="shared" si="71"/>
        <v>21363.715379999998</v>
      </c>
      <c r="H1339" s="362" t="s">
        <v>1735</v>
      </c>
    </row>
    <row r="1340" spans="1:8" collapsed="1">
      <c r="A1340" s="248" t="str">
        <f>A409</f>
        <v>Regelzone TenneT (gesamt)</v>
      </c>
      <c r="B1340" s="345">
        <f>SUM(B1341:B1721)</f>
        <v>381725347.61313057</v>
      </c>
      <c r="C1340" s="346">
        <f>SUM(C1341:C1721)</f>
        <v>0</v>
      </c>
      <c r="D1340" s="346">
        <f>SUM(D1341:D1721)</f>
        <v>3260.6364734999997</v>
      </c>
      <c r="E1340" s="346">
        <f>SUM(E1341:E1721)</f>
        <v>388228.60199999996</v>
      </c>
      <c r="F1340" s="346">
        <f>SUM(F1341:F1721)</f>
        <v>1328574.3159</v>
      </c>
      <c r="G1340" s="363">
        <f t="shared" ref="G1340:G1403" si="76">SUM(B1340:F1340)</f>
        <v>383445411.16750407</v>
      </c>
    </row>
    <row r="1341" spans="1:8" hidden="1" outlineLevel="1">
      <c r="A1341" s="244" t="s">
        <v>764</v>
      </c>
      <c r="B1341" s="364">
        <f t="shared" ref="B1341:B1404" si="77">B410*0.357/100</f>
        <v>21731.027003699997</v>
      </c>
      <c r="C1341" s="184">
        <v>0</v>
      </c>
      <c r="D1341" s="184">
        <v>0</v>
      </c>
      <c r="E1341" s="184">
        <v>0</v>
      </c>
      <c r="F1341" s="184">
        <v>0</v>
      </c>
      <c r="G1341" s="347">
        <f t="shared" si="76"/>
        <v>21731.027003699997</v>
      </c>
      <c r="H1341" s="341" t="s">
        <v>765</v>
      </c>
    </row>
    <row r="1342" spans="1:8" hidden="1" outlineLevel="1">
      <c r="A1342" s="244" t="s">
        <v>862</v>
      </c>
      <c r="B1342" s="364">
        <f t="shared" si="77"/>
        <v>63657.184079999999</v>
      </c>
      <c r="C1342" s="184">
        <v>0</v>
      </c>
      <c r="D1342" s="184">
        <v>0</v>
      </c>
      <c r="E1342" s="184">
        <v>0</v>
      </c>
      <c r="F1342" s="184">
        <v>0</v>
      </c>
      <c r="G1342" s="347">
        <f t="shared" si="76"/>
        <v>63657.184079999999</v>
      </c>
      <c r="H1342" s="341" t="s">
        <v>863</v>
      </c>
    </row>
    <row r="1343" spans="1:8" hidden="1" outlineLevel="1">
      <c r="A1343" s="244" t="s">
        <v>844</v>
      </c>
      <c r="B1343" s="364">
        <f t="shared" si="77"/>
        <v>112677.81440999999</v>
      </c>
      <c r="C1343" s="184">
        <v>0</v>
      </c>
      <c r="D1343" s="184">
        <v>0</v>
      </c>
      <c r="E1343" s="184">
        <v>0</v>
      </c>
      <c r="F1343" s="184">
        <v>0</v>
      </c>
      <c r="G1343" s="347">
        <f t="shared" si="76"/>
        <v>112677.81440999999</v>
      </c>
      <c r="H1343" s="341" t="s">
        <v>845</v>
      </c>
    </row>
    <row r="1344" spans="1:8" hidden="1" outlineLevel="1">
      <c r="A1344" s="244" t="s">
        <v>894</v>
      </c>
      <c r="B1344" s="364">
        <f t="shared" si="77"/>
        <v>192210.24941999998</v>
      </c>
      <c r="C1344" s="184">
        <v>0</v>
      </c>
      <c r="D1344" s="184">
        <v>0</v>
      </c>
      <c r="E1344" s="184">
        <v>0</v>
      </c>
      <c r="F1344" s="184">
        <v>0</v>
      </c>
      <c r="G1344" s="347">
        <f t="shared" si="76"/>
        <v>192210.24941999998</v>
      </c>
      <c r="H1344" s="341" t="s">
        <v>895</v>
      </c>
    </row>
    <row r="1345" spans="1:8" hidden="1" outlineLevel="1">
      <c r="A1345" s="244" t="s">
        <v>1027</v>
      </c>
      <c r="B1345" s="364">
        <f t="shared" si="77"/>
        <v>84845.876639999988</v>
      </c>
      <c r="C1345" s="184">
        <v>0</v>
      </c>
      <c r="D1345" s="184">
        <v>0</v>
      </c>
      <c r="E1345" s="184">
        <v>0</v>
      </c>
      <c r="F1345" s="184">
        <v>0</v>
      </c>
      <c r="G1345" s="347">
        <f t="shared" si="76"/>
        <v>84845.876639999988</v>
      </c>
      <c r="H1345" s="341" t="s">
        <v>1028</v>
      </c>
    </row>
    <row r="1346" spans="1:8" hidden="1" outlineLevel="1">
      <c r="A1346" s="244" t="s">
        <v>991</v>
      </c>
      <c r="B1346" s="364">
        <f t="shared" si="77"/>
        <v>117856.43141999999</v>
      </c>
      <c r="C1346" s="184">
        <v>0</v>
      </c>
      <c r="D1346" s="184">
        <v>0</v>
      </c>
      <c r="E1346" s="184">
        <v>0</v>
      </c>
      <c r="F1346" s="184">
        <v>0</v>
      </c>
      <c r="G1346" s="347">
        <f t="shared" si="76"/>
        <v>117856.43141999999</v>
      </c>
      <c r="H1346" s="341" t="s">
        <v>992</v>
      </c>
    </row>
    <row r="1347" spans="1:8" hidden="1" outlineLevel="1">
      <c r="A1347" s="244" t="s">
        <v>874</v>
      </c>
      <c r="B1347" s="364">
        <f t="shared" si="77"/>
        <v>49084.33698</v>
      </c>
      <c r="C1347" s="184">
        <v>0</v>
      </c>
      <c r="D1347" s="184">
        <v>0</v>
      </c>
      <c r="E1347" s="184">
        <v>0</v>
      </c>
      <c r="F1347" s="184">
        <v>0</v>
      </c>
      <c r="G1347" s="347">
        <f t="shared" si="76"/>
        <v>49084.33698</v>
      </c>
      <c r="H1347" s="341" t="s">
        <v>875</v>
      </c>
    </row>
    <row r="1348" spans="1:8" hidden="1" outlineLevel="1">
      <c r="A1348" s="244" t="s">
        <v>1163</v>
      </c>
      <c r="B1348" s="364">
        <f t="shared" si="77"/>
        <v>281617.24374000001</v>
      </c>
      <c r="C1348" s="184">
        <v>0</v>
      </c>
      <c r="D1348" s="184">
        <v>0</v>
      </c>
      <c r="E1348" s="184">
        <v>0</v>
      </c>
      <c r="F1348" s="184">
        <v>0</v>
      </c>
      <c r="G1348" s="347">
        <f t="shared" si="76"/>
        <v>281617.24374000001</v>
      </c>
      <c r="H1348" s="341" t="s">
        <v>1164</v>
      </c>
    </row>
    <row r="1349" spans="1:8" hidden="1" outlineLevel="1">
      <c r="A1349" s="244" t="s">
        <v>956</v>
      </c>
      <c r="B1349" s="364">
        <f t="shared" si="77"/>
        <v>661732.86878999998</v>
      </c>
      <c r="C1349" s="184">
        <v>0</v>
      </c>
      <c r="D1349" s="184">
        <v>0</v>
      </c>
      <c r="E1349" s="184">
        <f>E418*0.04/100</f>
        <v>354.10239999999999</v>
      </c>
      <c r="F1349" s="184">
        <v>0</v>
      </c>
      <c r="G1349" s="347">
        <f t="shared" si="76"/>
        <v>662086.97118999995</v>
      </c>
      <c r="H1349" s="341" t="s">
        <v>957</v>
      </c>
    </row>
    <row r="1350" spans="1:8" hidden="1" outlineLevel="1">
      <c r="A1350" s="244" t="s">
        <v>975</v>
      </c>
      <c r="B1350" s="364">
        <f t="shared" si="77"/>
        <v>91396.105499999991</v>
      </c>
      <c r="C1350" s="184">
        <v>0</v>
      </c>
      <c r="D1350" s="184">
        <v>0</v>
      </c>
      <c r="E1350" s="184">
        <v>0</v>
      </c>
      <c r="F1350" s="184">
        <v>0</v>
      </c>
      <c r="G1350" s="347">
        <f t="shared" si="76"/>
        <v>91396.105499999991</v>
      </c>
      <c r="H1350" s="341" t="s">
        <v>976</v>
      </c>
    </row>
    <row r="1351" spans="1:8" hidden="1" outlineLevel="1">
      <c r="A1351" s="244" t="s">
        <v>1213</v>
      </c>
      <c r="B1351" s="364">
        <f t="shared" si="77"/>
        <v>1736831.3287500001</v>
      </c>
      <c r="C1351" s="184">
        <v>0</v>
      </c>
      <c r="D1351" s="184">
        <v>0</v>
      </c>
      <c r="E1351" s="184">
        <v>0</v>
      </c>
      <c r="F1351" s="184">
        <v>0</v>
      </c>
      <c r="G1351" s="347">
        <f t="shared" si="76"/>
        <v>1736831.3287500001</v>
      </c>
      <c r="H1351" s="341" t="s">
        <v>1214</v>
      </c>
    </row>
    <row r="1352" spans="1:8" hidden="1" outlineLevel="1">
      <c r="A1352" s="244" t="s">
        <v>888</v>
      </c>
      <c r="B1352" s="364">
        <f t="shared" si="77"/>
        <v>36992.42568</v>
      </c>
      <c r="C1352" s="184">
        <v>0</v>
      </c>
      <c r="D1352" s="184">
        <v>0</v>
      </c>
      <c r="E1352" s="184">
        <v>0</v>
      </c>
      <c r="F1352" s="184">
        <v>0</v>
      </c>
      <c r="G1352" s="347">
        <f t="shared" si="76"/>
        <v>36992.42568</v>
      </c>
      <c r="H1352" s="341" t="s">
        <v>889</v>
      </c>
    </row>
    <row r="1353" spans="1:8" hidden="1" outlineLevel="1">
      <c r="A1353" s="244" t="s">
        <v>1223</v>
      </c>
      <c r="B1353" s="364">
        <f t="shared" si="77"/>
        <v>101022.49269</v>
      </c>
      <c r="C1353" s="184">
        <v>0</v>
      </c>
      <c r="D1353" s="184">
        <v>0</v>
      </c>
      <c r="E1353" s="184">
        <v>0</v>
      </c>
      <c r="F1353" s="184">
        <v>0</v>
      </c>
      <c r="G1353" s="347">
        <f t="shared" si="76"/>
        <v>101022.49269</v>
      </c>
      <c r="H1353" s="341" t="s">
        <v>1224</v>
      </c>
    </row>
    <row r="1354" spans="1:8" hidden="1" outlineLevel="1">
      <c r="A1354" s="244" t="s">
        <v>768</v>
      </c>
      <c r="B1354" s="364">
        <f t="shared" si="77"/>
        <v>99715.169399999999</v>
      </c>
      <c r="C1354" s="184">
        <v>0</v>
      </c>
      <c r="D1354" s="184">
        <v>0</v>
      </c>
      <c r="E1354" s="184">
        <v>0</v>
      </c>
      <c r="F1354" s="184">
        <v>0</v>
      </c>
      <c r="G1354" s="347">
        <f t="shared" si="76"/>
        <v>99715.169399999999</v>
      </c>
      <c r="H1354" s="341" t="s">
        <v>769</v>
      </c>
    </row>
    <row r="1355" spans="1:8" hidden="1" outlineLevel="1">
      <c r="A1355" s="244" t="s">
        <v>243</v>
      </c>
      <c r="B1355" s="364">
        <f t="shared" si="77"/>
        <v>151551.18383999998</v>
      </c>
      <c r="C1355" s="184">
        <v>0</v>
      </c>
      <c r="D1355" s="184">
        <v>0</v>
      </c>
      <c r="E1355" s="184">
        <v>0</v>
      </c>
      <c r="F1355" s="184">
        <v>0</v>
      </c>
      <c r="G1355" s="347">
        <f t="shared" si="76"/>
        <v>151551.18383999998</v>
      </c>
      <c r="H1355" s="341" t="s">
        <v>1346</v>
      </c>
    </row>
    <row r="1356" spans="1:8" hidden="1" outlineLevel="1">
      <c r="A1356" s="244" t="s">
        <v>983</v>
      </c>
      <c r="B1356" s="364">
        <f t="shared" si="77"/>
        <v>195060.96224999998</v>
      </c>
      <c r="C1356" s="184">
        <v>0</v>
      </c>
      <c r="D1356" s="184">
        <v>0</v>
      </c>
      <c r="E1356" s="184">
        <v>0</v>
      </c>
      <c r="F1356" s="184">
        <v>0</v>
      </c>
      <c r="G1356" s="347">
        <f t="shared" si="76"/>
        <v>195060.96224999998</v>
      </c>
      <c r="H1356" s="341" t="s">
        <v>984</v>
      </c>
    </row>
    <row r="1357" spans="1:8" hidden="1" outlineLevel="1">
      <c r="A1357" s="244" t="s">
        <v>1071</v>
      </c>
      <c r="B1357" s="364">
        <f t="shared" si="77"/>
        <v>656197.79798999999</v>
      </c>
      <c r="C1357" s="184">
        <v>0</v>
      </c>
      <c r="D1357" s="184">
        <v>0</v>
      </c>
      <c r="E1357" s="184">
        <v>0</v>
      </c>
      <c r="F1357" s="184">
        <v>0</v>
      </c>
      <c r="G1357" s="347">
        <f t="shared" si="76"/>
        <v>656197.79798999999</v>
      </c>
      <c r="H1357" s="341" t="s">
        <v>1072</v>
      </c>
    </row>
    <row r="1358" spans="1:8" hidden="1" outlineLevel="1">
      <c r="A1358" s="244" t="s">
        <v>1334</v>
      </c>
      <c r="B1358" s="364">
        <f t="shared" si="77"/>
        <v>712389.2017199999</v>
      </c>
      <c r="C1358" s="184">
        <v>0</v>
      </c>
      <c r="D1358" s="184">
        <v>0</v>
      </c>
      <c r="E1358" s="184">
        <v>0</v>
      </c>
      <c r="F1358" s="184">
        <v>0</v>
      </c>
      <c r="G1358" s="347">
        <f t="shared" si="76"/>
        <v>712389.2017199999</v>
      </c>
      <c r="H1358" s="341" t="s">
        <v>1335</v>
      </c>
    </row>
    <row r="1359" spans="1:8" hidden="1" outlineLevel="1">
      <c r="A1359" s="244" t="s">
        <v>1063</v>
      </c>
      <c r="B1359" s="364">
        <f t="shared" si="77"/>
        <v>216258.91895999998</v>
      </c>
      <c r="C1359" s="184">
        <v>0</v>
      </c>
      <c r="D1359" s="184">
        <v>0</v>
      </c>
      <c r="E1359" s="184">
        <v>0</v>
      </c>
      <c r="F1359" s="184">
        <v>0</v>
      </c>
      <c r="G1359" s="347">
        <f t="shared" si="76"/>
        <v>216258.91895999998</v>
      </c>
      <c r="H1359" s="341" t="s">
        <v>1064</v>
      </c>
    </row>
    <row r="1360" spans="1:8" hidden="1" outlineLevel="1">
      <c r="A1360" s="244" t="s">
        <v>1021</v>
      </c>
      <c r="B1360" s="364">
        <f t="shared" si="77"/>
        <v>144373.70241</v>
      </c>
      <c r="C1360" s="184">
        <v>0</v>
      </c>
      <c r="D1360" s="184">
        <v>0</v>
      </c>
      <c r="E1360" s="184">
        <v>0</v>
      </c>
      <c r="F1360" s="184">
        <v>0</v>
      </c>
      <c r="G1360" s="347">
        <f t="shared" si="76"/>
        <v>144373.70241</v>
      </c>
      <c r="H1360" s="341" t="s">
        <v>1022</v>
      </c>
    </row>
    <row r="1361" spans="1:8" hidden="1" outlineLevel="1">
      <c r="A1361" s="244" t="s">
        <v>1332</v>
      </c>
      <c r="B1361" s="364">
        <f t="shared" si="77"/>
        <v>633559.01426999993</v>
      </c>
      <c r="C1361" s="184">
        <v>0</v>
      </c>
      <c r="D1361" s="184">
        <v>0</v>
      </c>
      <c r="E1361" s="184">
        <v>0</v>
      </c>
      <c r="F1361" s="184">
        <v>0</v>
      </c>
      <c r="G1361" s="347">
        <f t="shared" si="76"/>
        <v>633559.01426999993</v>
      </c>
      <c r="H1361" s="341" t="s">
        <v>1333</v>
      </c>
    </row>
    <row r="1362" spans="1:8" hidden="1" outlineLevel="1">
      <c r="A1362" s="244" t="s">
        <v>896</v>
      </c>
      <c r="B1362" s="364">
        <f t="shared" si="77"/>
        <v>25784.735549999998</v>
      </c>
      <c r="C1362" s="184">
        <v>0</v>
      </c>
      <c r="D1362" s="184">
        <v>0</v>
      </c>
      <c r="E1362" s="184">
        <v>0</v>
      </c>
      <c r="F1362" s="184">
        <v>0</v>
      </c>
      <c r="G1362" s="347">
        <f t="shared" si="76"/>
        <v>25784.735549999998</v>
      </c>
      <c r="H1362" s="341" t="s">
        <v>897</v>
      </c>
    </row>
    <row r="1363" spans="1:8" hidden="1" outlineLevel="1">
      <c r="A1363" s="244" t="s">
        <v>914</v>
      </c>
      <c r="B1363" s="364">
        <f t="shared" si="77"/>
        <v>344861.87861999997</v>
      </c>
      <c r="C1363" s="184">
        <v>0</v>
      </c>
      <c r="D1363" s="184">
        <v>0</v>
      </c>
      <c r="E1363" s="184">
        <v>0</v>
      </c>
      <c r="F1363" s="184">
        <v>0</v>
      </c>
      <c r="G1363" s="347">
        <f t="shared" si="76"/>
        <v>344861.87861999997</v>
      </c>
      <c r="H1363" s="341" t="s">
        <v>915</v>
      </c>
    </row>
    <row r="1364" spans="1:8" hidden="1" outlineLevel="1">
      <c r="A1364" s="244" t="s">
        <v>1277</v>
      </c>
      <c r="B1364" s="364">
        <f t="shared" si="77"/>
        <v>453511.90835999994</v>
      </c>
      <c r="C1364" s="184">
        <v>0</v>
      </c>
      <c r="D1364" s="184">
        <v>0</v>
      </c>
      <c r="E1364" s="184">
        <v>0</v>
      </c>
      <c r="F1364" s="184">
        <v>0</v>
      </c>
      <c r="G1364" s="347">
        <f t="shared" si="76"/>
        <v>453511.90835999994</v>
      </c>
      <c r="H1364" s="341" t="s">
        <v>1278</v>
      </c>
    </row>
    <row r="1365" spans="1:8" hidden="1" outlineLevel="1">
      <c r="A1365" s="244" t="s">
        <v>1736</v>
      </c>
      <c r="B1365" s="364">
        <f t="shared" si="77"/>
        <v>111846.15434999998</v>
      </c>
      <c r="C1365" s="184">
        <v>0</v>
      </c>
      <c r="D1365" s="184">
        <v>0</v>
      </c>
      <c r="E1365" s="184">
        <v>0</v>
      </c>
      <c r="F1365" s="184">
        <v>0</v>
      </c>
      <c r="G1365" s="347">
        <f t="shared" si="76"/>
        <v>111846.15434999998</v>
      </c>
      <c r="H1365" s="341" t="s">
        <v>1737</v>
      </c>
    </row>
    <row r="1366" spans="1:8" hidden="1" outlineLevel="1">
      <c r="A1366" s="244" t="s">
        <v>1201</v>
      </c>
      <c r="B1366" s="364">
        <f t="shared" si="77"/>
        <v>181382.02886999998</v>
      </c>
      <c r="C1366" s="184">
        <v>0</v>
      </c>
      <c r="D1366" s="184">
        <v>0</v>
      </c>
      <c r="E1366" s="184">
        <v>0</v>
      </c>
      <c r="F1366" s="184">
        <v>0</v>
      </c>
      <c r="G1366" s="347">
        <f t="shared" si="76"/>
        <v>181382.02886999998</v>
      </c>
      <c r="H1366" s="341" t="s">
        <v>1202</v>
      </c>
    </row>
    <row r="1367" spans="1:8" hidden="1" outlineLevel="1">
      <c r="A1367" s="244" t="s">
        <v>838</v>
      </c>
      <c r="B1367" s="364">
        <f t="shared" si="77"/>
        <v>37075.160430000004</v>
      </c>
      <c r="C1367" s="184">
        <v>0</v>
      </c>
      <c r="D1367" s="184">
        <v>0</v>
      </c>
      <c r="E1367" s="184">
        <v>0</v>
      </c>
      <c r="F1367" s="184">
        <v>0</v>
      </c>
      <c r="G1367" s="347">
        <f t="shared" si="76"/>
        <v>37075.160430000004</v>
      </c>
      <c r="H1367" s="341" t="s">
        <v>839</v>
      </c>
    </row>
    <row r="1368" spans="1:8" hidden="1" outlineLevel="1">
      <c r="A1368" s="244" t="s">
        <v>1013</v>
      </c>
      <c r="B1368" s="364">
        <f t="shared" si="77"/>
        <v>709227.47048999998</v>
      </c>
      <c r="C1368" s="184">
        <v>0</v>
      </c>
      <c r="D1368" s="184">
        <v>0</v>
      </c>
      <c r="E1368" s="184">
        <v>0</v>
      </c>
      <c r="F1368" s="184">
        <v>0</v>
      </c>
      <c r="G1368" s="347">
        <f t="shared" si="76"/>
        <v>709227.47048999998</v>
      </c>
      <c r="H1368" s="341" t="s">
        <v>1014</v>
      </c>
    </row>
    <row r="1369" spans="1:8" hidden="1" outlineLevel="1">
      <c r="A1369" s="244" t="s">
        <v>800</v>
      </c>
      <c r="B1369" s="364">
        <f t="shared" si="77"/>
        <v>788781.22910999996</v>
      </c>
      <c r="C1369" s="184">
        <v>0</v>
      </c>
      <c r="D1369" s="184">
        <v>0</v>
      </c>
      <c r="E1369" s="184">
        <v>0</v>
      </c>
      <c r="F1369" s="184">
        <v>0</v>
      </c>
      <c r="G1369" s="347">
        <f t="shared" si="76"/>
        <v>788781.22910999996</v>
      </c>
      <c r="H1369" s="341" t="s">
        <v>801</v>
      </c>
    </row>
    <row r="1370" spans="1:8" hidden="1" outlineLevel="1">
      <c r="A1370" s="244" t="s">
        <v>1197</v>
      </c>
      <c r="B1370" s="364">
        <f t="shared" si="77"/>
        <v>310895.28498</v>
      </c>
      <c r="C1370" s="184">
        <v>0</v>
      </c>
      <c r="D1370" s="184">
        <v>0</v>
      </c>
      <c r="E1370" s="184">
        <v>0</v>
      </c>
      <c r="F1370" s="184">
        <v>0</v>
      </c>
      <c r="G1370" s="347">
        <f t="shared" si="76"/>
        <v>310895.28498</v>
      </c>
      <c r="H1370" s="341" t="s">
        <v>1198</v>
      </c>
    </row>
    <row r="1371" spans="1:8" hidden="1" outlineLevel="1">
      <c r="A1371" s="244" t="s">
        <v>796</v>
      </c>
      <c r="B1371" s="364">
        <f t="shared" si="77"/>
        <v>521976.41873999999</v>
      </c>
      <c r="C1371" s="184">
        <v>0</v>
      </c>
      <c r="D1371" s="184">
        <v>0</v>
      </c>
      <c r="E1371" s="184">
        <v>0</v>
      </c>
      <c r="F1371" s="184">
        <v>0</v>
      </c>
      <c r="G1371" s="347">
        <f t="shared" si="76"/>
        <v>521976.41873999999</v>
      </c>
      <c r="H1371" s="341" t="s">
        <v>797</v>
      </c>
    </row>
    <row r="1372" spans="1:8" hidden="1" outlineLevel="1">
      <c r="A1372" s="244" t="s">
        <v>906</v>
      </c>
      <c r="B1372" s="364">
        <f t="shared" si="77"/>
        <v>1673490.0539699998</v>
      </c>
      <c r="C1372" s="184">
        <v>0</v>
      </c>
      <c r="D1372" s="184">
        <v>0</v>
      </c>
      <c r="E1372" s="184">
        <v>0</v>
      </c>
      <c r="F1372" s="184">
        <v>0</v>
      </c>
      <c r="G1372" s="347">
        <f t="shared" si="76"/>
        <v>1673490.0539699998</v>
      </c>
      <c r="H1372" s="341" t="s">
        <v>907</v>
      </c>
    </row>
    <row r="1373" spans="1:8" hidden="1" outlineLevel="1">
      <c r="A1373" s="244" t="s">
        <v>1279</v>
      </c>
      <c r="B1373" s="364">
        <f t="shared" si="77"/>
        <v>59227.949339999992</v>
      </c>
      <c r="C1373" s="184">
        <v>0</v>
      </c>
      <c r="D1373" s="184">
        <v>0</v>
      </c>
      <c r="E1373" s="184">
        <v>0</v>
      </c>
      <c r="F1373" s="184">
        <v>0</v>
      </c>
      <c r="G1373" s="347">
        <f t="shared" si="76"/>
        <v>59227.949339999992</v>
      </c>
      <c r="H1373" s="341" t="s">
        <v>1280</v>
      </c>
    </row>
    <row r="1374" spans="1:8" hidden="1" outlineLevel="1">
      <c r="A1374" s="244" t="s">
        <v>1089</v>
      </c>
      <c r="B1374" s="364">
        <f t="shared" si="77"/>
        <v>389547.66144</v>
      </c>
      <c r="C1374" s="184">
        <v>0</v>
      </c>
      <c r="D1374" s="184">
        <v>0</v>
      </c>
      <c r="E1374" s="184">
        <v>0</v>
      </c>
      <c r="F1374" s="184">
        <v>0</v>
      </c>
      <c r="G1374" s="347">
        <f t="shared" si="76"/>
        <v>389547.66144</v>
      </c>
      <c r="H1374" s="341" t="s">
        <v>1090</v>
      </c>
    </row>
    <row r="1375" spans="1:8" hidden="1" outlineLevel="1">
      <c r="A1375" s="244" t="s">
        <v>1105</v>
      </c>
      <c r="B1375" s="364">
        <f t="shared" si="77"/>
        <v>47623.503689999998</v>
      </c>
      <c r="C1375" s="184">
        <v>0</v>
      </c>
      <c r="D1375" s="184">
        <v>0</v>
      </c>
      <c r="E1375" s="184">
        <v>0</v>
      </c>
      <c r="F1375" s="184">
        <v>0</v>
      </c>
      <c r="G1375" s="347">
        <f t="shared" si="76"/>
        <v>47623.503689999998</v>
      </c>
      <c r="H1375" s="341" t="s">
        <v>1106</v>
      </c>
    </row>
    <row r="1376" spans="1:8" hidden="1" outlineLevel="1">
      <c r="A1376" s="244" t="s">
        <v>1073</v>
      </c>
      <c r="B1376" s="364">
        <f t="shared" si="77"/>
        <v>492206.40294</v>
      </c>
      <c r="C1376" s="184">
        <v>0</v>
      </c>
      <c r="D1376" s="184">
        <v>0</v>
      </c>
      <c r="E1376" s="184">
        <v>0</v>
      </c>
      <c r="F1376" s="184">
        <v>0</v>
      </c>
      <c r="G1376" s="347">
        <f t="shared" si="76"/>
        <v>492206.40294</v>
      </c>
      <c r="H1376" s="341" t="s">
        <v>1074</v>
      </c>
    </row>
    <row r="1377" spans="1:8" hidden="1" outlineLevel="1">
      <c r="A1377" s="244" t="s">
        <v>1025</v>
      </c>
      <c r="B1377" s="364">
        <f t="shared" si="77"/>
        <v>1803719.24222826</v>
      </c>
      <c r="C1377" s="184">
        <v>0</v>
      </c>
      <c r="D1377" s="184">
        <v>0</v>
      </c>
      <c r="E1377" s="184">
        <v>0</v>
      </c>
      <c r="F1377" s="184">
        <v>0</v>
      </c>
      <c r="G1377" s="347">
        <f t="shared" si="76"/>
        <v>1803719.24222826</v>
      </c>
      <c r="H1377" s="341" t="s">
        <v>1026</v>
      </c>
    </row>
    <row r="1378" spans="1:8" hidden="1" outlineLevel="1">
      <c r="A1378" s="244" t="s">
        <v>756</v>
      </c>
      <c r="B1378" s="364">
        <f t="shared" si="77"/>
        <v>39578.458709999999</v>
      </c>
      <c r="C1378" s="184">
        <v>0</v>
      </c>
      <c r="D1378" s="184">
        <v>0</v>
      </c>
      <c r="E1378" s="184">
        <v>0</v>
      </c>
      <c r="F1378" s="184">
        <v>0</v>
      </c>
      <c r="G1378" s="347">
        <f t="shared" si="76"/>
        <v>39578.458709999999</v>
      </c>
      <c r="H1378" s="341" t="s">
        <v>757</v>
      </c>
    </row>
    <row r="1379" spans="1:8" hidden="1" outlineLevel="1">
      <c r="A1379" s="244" t="s">
        <v>967</v>
      </c>
      <c r="B1379" s="364">
        <f t="shared" si="77"/>
        <v>8648.9354699999985</v>
      </c>
      <c r="C1379" s="184">
        <v>0</v>
      </c>
      <c r="D1379" s="184">
        <v>0</v>
      </c>
      <c r="E1379" s="184">
        <v>0</v>
      </c>
      <c r="F1379" s="184">
        <v>0</v>
      </c>
      <c r="G1379" s="347">
        <f t="shared" si="76"/>
        <v>8648.9354699999985</v>
      </c>
      <c r="H1379" s="341" t="s">
        <v>968</v>
      </c>
    </row>
    <row r="1380" spans="1:8" hidden="1" outlineLevel="1">
      <c r="A1380" s="244" t="s">
        <v>1738</v>
      </c>
      <c r="B1380" s="364">
        <f t="shared" si="77"/>
        <v>24489.525269999998</v>
      </c>
      <c r="C1380" s="184">
        <v>0</v>
      </c>
      <c r="D1380" s="184">
        <v>0</v>
      </c>
      <c r="E1380" s="184">
        <v>0</v>
      </c>
      <c r="F1380" s="184">
        <v>0</v>
      </c>
      <c r="G1380" s="347">
        <f t="shared" si="76"/>
        <v>24489.525269999998</v>
      </c>
      <c r="H1380" s="341" t="s">
        <v>1739</v>
      </c>
    </row>
    <row r="1381" spans="1:8" hidden="1" outlineLevel="1">
      <c r="A1381" s="244" t="s">
        <v>1109</v>
      </c>
      <c r="B1381" s="364">
        <f t="shared" si="77"/>
        <v>812902.84445999993</v>
      </c>
      <c r="C1381" s="184">
        <v>0</v>
      </c>
      <c r="D1381" s="184">
        <v>0</v>
      </c>
      <c r="E1381" s="184">
        <v>0</v>
      </c>
      <c r="F1381" s="184">
        <v>0</v>
      </c>
      <c r="G1381" s="347">
        <f t="shared" si="76"/>
        <v>812902.84445999993</v>
      </c>
      <c r="H1381" s="341" t="s">
        <v>1110</v>
      </c>
    </row>
    <row r="1382" spans="1:8" hidden="1" outlineLevel="1">
      <c r="A1382" s="244" t="s">
        <v>936</v>
      </c>
      <c r="B1382" s="364">
        <f t="shared" si="77"/>
        <v>361196.34500460001</v>
      </c>
      <c r="C1382" s="184">
        <v>0</v>
      </c>
      <c r="D1382" s="184">
        <v>0</v>
      </c>
      <c r="E1382" s="184">
        <v>0</v>
      </c>
      <c r="F1382" s="184">
        <v>0</v>
      </c>
      <c r="G1382" s="347">
        <f t="shared" si="76"/>
        <v>361196.34500460001</v>
      </c>
      <c r="H1382" s="341" t="s">
        <v>937</v>
      </c>
    </row>
    <row r="1383" spans="1:8" hidden="1" outlineLevel="1">
      <c r="A1383" s="244" t="s">
        <v>987</v>
      </c>
      <c r="B1383" s="364">
        <f t="shared" si="77"/>
        <v>754832.64968999999</v>
      </c>
      <c r="C1383" s="184">
        <v>0</v>
      </c>
      <c r="D1383" s="184">
        <v>0</v>
      </c>
      <c r="E1383" s="184">
        <v>0</v>
      </c>
      <c r="F1383" s="184">
        <v>0</v>
      </c>
      <c r="G1383" s="347">
        <f t="shared" si="76"/>
        <v>754832.64968999999</v>
      </c>
      <c r="H1383" s="341" t="s">
        <v>988</v>
      </c>
    </row>
    <row r="1384" spans="1:8" hidden="1" outlineLevel="1">
      <c r="A1384" s="244" t="s">
        <v>1023</v>
      </c>
      <c r="B1384" s="364">
        <f t="shared" si="77"/>
        <v>77182.503929999992</v>
      </c>
      <c r="C1384" s="184">
        <v>0</v>
      </c>
      <c r="D1384" s="184">
        <v>0</v>
      </c>
      <c r="E1384" s="184">
        <v>0</v>
      </c>
      <c r="F1384" s="184">
        <v>0</v>
      </c>
      <c r="G1384" s="347">
        <f t="shared" si="76"/>
        <v>77182.503929999992</v>
      </c>
      <c r="H1384" s="341" t="s">
        <v>1024</v>
      </c>
    </row>
    <row r="1385" spans="1:8" hidden="1" outlineLevel="1">
      <c r="A1385" s="244" t="s">
        <v>1328</v>
      </c>
      <c r="B1385" s="364">
        <f t="shared" si="77"/>
        <v>4658737.9319879999</v>
      </c>
      <c r="C1385" s="184">
        <v>0</v>
      </c>
      <c r="D1385" s="184">
        <v>0</v>
      </c>
      <c r="E1385" s="184">
        <v>0</v>
      </c>
      <c r="F1385" s="184">
        <v>0</v>
      </c>
      <c r="G1385" s="347">
        <f t="shared" si="76"/>
        <v>4658737.9319879999</v>
      </c>
      <c r="H1385" s="341" t="s">
        <v>1329</v>
      </c>
    </row>
    <row r="1386" spans="1:8" hidden="1" outlineLevel="1">
      <c r="A1386" s="244" t="s">
        <v>944</v>
      </c>
      <c r="B1386" s="364">
        <f t="shared" si="77"/>
        <v>2233434.0492378599</v>
      </c>
      <c r="C1386" s="184">
        <v>0</v>
      </c>
      <c r="D1386" s="184">
        <v>0</v>
      </c>
      <c r="E1386" s="184">
        <v>0</v>
      </c>
      <c r="F1386" s="184">
        <v>0</v>
      </c>
      <c r="G1386" s="347">
        <f t="shared" si="76"/>
        <v>2233434.0492378599</v>
      </c>
      <c r="H1386" s="341" t="s">
        <v>945</v>
      </c>
    </row>
    <row r="1387" spans="1:8" hidden="1" outlineLevel="1">
      <c r="A1387" s="244" t="s">
        <v>766</v>
      </c>
      <c r="B1387" s="364">
        <f t="shared" si="77"/>
        <v>116944.59273</v>
      </c>
      <c r="C1387" s="184">
        <v>0</v>
      </c>
      <c r="D1387" s="184">
        <v>0</v>
      </c>
      <c r="E1387" s="184">
        <v>0</v>
      </c>
      <c r="F1387" s="184">
        <v>0</v>
      </c>
      <c r="G1387" s="347">
        <f t="shared" si="76"/>
        <v>116944.59273</v>
      </c>
      <c r="H1387" s="341" t="s">
        <v>767</v>
      </c>
    </row>
    <row r="1388" spans="1:8" hidden="1" outlineLevel="1">
      <c r="A1388" s="244" t="s">
        <v>1153</v>
      </c>
      <c r="B1388" s="364">
        <f t="shared" si="77"/>
        <v>167020.11878999998</v>
      </c>
      <c r="C1388" s="184">
        <v>0</v>
      </c>
      <c r="D1388" s="184">
        <v>0</v>
      </c>
      <c r="E1388" s="184">
        <v>0</v>
      </c>
      <c r="F1388" s="184">
        <v>0</v>
      </c>
      <c r="G1388" s="347">
        <f t="shared" si="76"/>
        <v>167020.11878999998</v>
      </c>
      <c r="H1388" s="341" t="s">
        <v>1154</v>
      </c>
    </row>
    <row r="1389" spans="1:8" hidden="1" outlineLevel="1">
      <c r="A1389" s="244" t="s">
        <v>1351</v>
      </c>
      <c r="B1389" s="364">
        <f t="shared" si="77"/>
        <v>56099.611889999993</v>
      </c>
      <c r="C1389" s="184">
        <v>0</v>
      </c>
      <c r="D1389" s="184">
        <v>0</v>
      </c>
      <c r="E1389" s="184">
        <v>0</v>
      </c>
      <c r="F1389" s="184">
        <v>0</v>
      </c>
      <c r="G1389" s="347">
        <f t="shared" si="76"/>
        <v>56099.611889999993</v>
      </c>
      <c r="H1389" s="341" t="s">
        <v>1352</v>
      </c>
    </row>
    <row r="1390" spans="1:8" hidden="1" outlineLevel="1">
      <c r="A1390" s="244" t="s">
        <v>131</v>
      </c>
      <c r="B1390" s="364">
        <f t="shared" si="77"/>
        <v>1017911.48676</v>
      </c>
      <c r="C1390" s="184">
        <v>0</v>
      </c>
      <c r="D1390" s="184">
        <v>0</v>
      </c>
      <c r="E1390" s="184">
        <v>0</v>
      </c>
      <c r="F1390" s="184">
        <v>0</v>
      </c>
      <c r="G1390" s="347">
        <f t="shared" si="76"/>
        <v>1017911.48676</v>
      </c>
      <c r="H1390" s="341" t="s">
        <v>132</v>
      </c>
    </row>
    <row r="1391" spans="1:8" hidden="1" outlineLevel="1">
      <c r="A1391" s="244" t="s">
        <v>1243</v>
      </c>
      <c r="B1391" s="364">
        <f t="shared" si="77"/>
        <v>446126.65292999998</v>
      </c>
      <c r="C1391" s="184">
        <v>0</v>
      </c>
      <c r="D1391" s="184">
        <v>0</v>
      </c>
      <c r="E1391" s="184">
        <v>0</v>
      </c>
      <c r="F1391" s="184">
        <v>0</v>
      </c>
      <c r="G1391" s="347">
        <f t="shared" si="76"/>
        <v>446126.65292999998</v>
      </c>
      <c r="H1391" s="341" t="s">
        <v>1244</v>
      </c>
    </row>
    <row r="1392" spans="1:8" hidden="1" outlineLevel="1">
      <c r="A1392" s="244" t="s">
        <v>1155</v>
      </c>
      <c r="B1392" s="364">
        <f t="shared" si="77"/>
        <v>121595.87789999999</v>
      </c>
      <c r="C1392" s="184">
        <v>0</v>
      </c>
      <c r="D1392" s="184">
        <v>0</v>
      </c>
      <c r="E1392" s="184">
        <v>0</v>
      </c>
      <c r="F1392" s="184">
        <v>0</v>
      </c>
      <c r="G1392" s="347">
        <f t="shared" si="76"/>
        <v>121595.87789999999</v>
      </c>
      <c r="H1392" s="341" t="s">
        <v>1156</v>
      </c>
    </row>
    <row r="1393" spans="1:8" hidden="1" outlineLevel="1">
      <c r="A1393" s="244" t="s">
        <v>1203</v>
      </c>
      <c r="B1393" s="364">
        <f t="shared" si="77"/>
        <v>41593.234619999996</v>
      </c>
      <c r="C1393" s="184">
        <v>0</v>
      </c>
      <c r="D1393" s="184">
        <v>0</v>
      </c>
      <c r="E1393" s="184">
        <v>0</v>
      </c>
      <c r="F1393" s="184">
        <v>0</v>
      </c>
      <c r="G1393" s="347">
        <f t="shared" si="76"/>
        <v>41593.234619999996</v>
      </c>
      <c r="H1393" s="341" t="s">
        <v>1204</v>
      </c>
    </row>
    <row r="1394" spans="1:8" hidden="1" outlineLevel="1">
      <c r="A1394" s="244" t="s">
        <v>1167</v>
      </c>
      <c r="B1394" s="364">
        <f t="shared" si="77"/>
        <v>80285.533649999998</v>
      </c>
      <c r="C1394" s="184">
        <v>0</v>
      </c>
      <c r="D1394" s="184">
        <v>0</v>
      </c>
      <c r="E1394" s="184">
        <v>0</v>
      </c>
      <c r="F1394" s="184">
        <v>0</v>
      </c>
      <c r="G1394" s="347">
        <f t="shared" si="76"/>
        <v>80285.533649999998</v>
      </c>
      <c r="H1394" s="341" t="s">
        <v>1168</v>
      </c>
    </row>
    <row r="1395" spans="1:8" hidden="1" outlineLevel="1">
      <c r="A1395" s="244" t="s">
        <v>1317</v>
      </c>
      <c r="B1395" s="364">
        <f t="shared" si="77"/>
        <v>243706.08926999997</v>
      </c>
      <c r="C1395" s="184">
        <v>0</v>
      </c>
      <c r="D1395" s="184">
        <v>0</v>
      </c>
      <c r="E1395" s="184">
        <v>0</v>
      </c>
      <c r="F1395" s="184">
        <v>0</v>
      </c>
      <c r="G1395" s="347">
        <f t="shared" si="76"/>
        <v>243706.08926999997</v>
      </c>
      <c r="H1395" s="341" t="s">
        <v>1318</v>
      </c>
    </row>
    <row r="1396" spans="1:8" hidden="1" outlineLevel="1">
      <c r="A1396" s="244" t="s">
        <v>1189</v>
      </c>
      <c r="B1396" s="364">
        <f t="shared" si="77"/>
        <v>426694.65383999998</v>
      </c>
      <c r="C1396" s="184">
        <v>0</v>
      </c>
      <c r="D1396" s="184">
        <v>0</v>
      </c>
      <c r="E1396" s="184">
        <v>0</v>
      </c>
      <c r="F1396" s="184">
        <v>0</v>
      </c>
      <c r="G1396" s="347">
        <f t="shared" si="76"/>
        <v>426694.65383999998</v>
      </c>
      <c r="H1396" s="341" t="s">
        <v>1190</v>
      </c>
    </row>
    <row r="1397" spans="1:8" hidden="1" outlineLevel="1">
      <c r="A1397" s="244" t="s">
        <v>890</v>
      </c>
      <c r="B1397" s="364">
        <f t="shared" si="77"/>
        <v>138377.58038999999</v>
      </c>
      <c r="C1397" s="184">
        <v>0</v>
      </c>
      <c r="D1397" s="184">
        <v>0</v>
      </c>
      <c r="E1397" s="184">
        <v>0</v>
      </c>
      <c r="F1397" s="184">
        <v>0</v>
      </c>
      <c r="G1397" s="347">
        <f t="shared" si="76"/>
        <v>138377.58038999999</v>
      </c>
      <c r="H1397" s="341" t="s">
        <v>891</v>
      </c>
    </row>
    <row r="1398" spans="1:8" hidden="1" outlineLevel="1">
      <c r="A1398" s="244" t="s">
        <v>1191</v>
      </c>
      <c r="B1398" s="364">
        <f t="shared" si="77"/>
        <v>358578.54689999996</v>
      </c>
      <c r="C1398" s="184">
        <v>0</v>
      </c>
      <c r="D1398" s="184">
        <v>0</v>
      </c>
      <c r="E1398" s="184">
        <v>0</v>
      </c>
      <c r="F1398" s="184">
        <v>0</v>
      </c>
      <c r="G1398" s="347">
        <f t="shared" si="76"/>
        <v>358578.54689999996</v>
      </c>
      <c r="H1398" s="341" t="s">
        <v>1192</v>
      </c>
    </row>
    <row r="1399" spans="1:8" hidden="1" outlineLevel="1">
      <c r="A1399" s="244" t="s">
        <v>1035</v>
      </c>
      <c r="B1399" s="364">
        <f t="shared" si="77"/>
        <v>389142.27008999995</v>
      </c>
      <c r="C1399" s="184">
        <v>0</v>
      </c>
      <c r="D1399" s="184">
        <v>0</v>
      </c>
      <c r="E1399" s="184">
        <v>0</v>
      </c>
      <c r="F1399" s="184">
        <v>0</v>
      </c>
      <c r="G1399" s="347">
        <f t="shared" si="76"/>
        <v>389142.27008999995</v>
      </c>
      <c r="H1399" s="341" t="s">
        <v>1036</v>
      </c>
    </row>
    <row r="1400" spans="1:8" hidden="1" outlineLevel="1">
      <c r="A1400" s="244" t="s">
        <v>1137</v>
      </c>
      <c r="B1400" s="364">
        <f t="shared" si="77"/>
        <v>549221.05223999999</v>
      </c>
      <c r="C1400" s="184">
        <v>0</v>
      </c>
      <c r="D1400" s="184">
        <v>0</v>
      </c>
      <c r="E1400" s="184">
        <v>0</v>
      </c>
      <c r="F1400" s="184">
        <v>0</v>
      </c>
      <c r="G1400" s="347">
        <f t="shared" si="76"/>
        <v>549221.05223999999</v>
      </c>
      <c r="H1400" s="341" t="s">
        <v>1138</v>
      </c>
    </row>
    <row r="1401" spans="1:8" hidden="1" outlineLevel="1">
      <c r="A1401" s="244" t="s">
        <v>1740</v>
      </c>
      <c r="B1401" s="364">
        <f t="shared" si="77"/>
        <v>16080.785540399998</v>
      </c>
      <c r="C1401" s="184">
        <v>0</v>
      </c>
      <c r="D1401" s="184">
        <v>0</v>
      </c>
      <c r="E1401" s="184">
        <v>0</v>
      </c>
      <c r="F1401" s="184">
        <v>0</v>
      </c>
      <c r="G1401" s="347">
        <f t="shared" si="76"/>
        <v>16080.785540399998</v>
      </c>
      <c r="H1401" s="341" t="s">
        <v>1741</v>
      </c>
    </row>
    <row r="1402" spans="1:8" hidden="1" outlineLevel="1">
      <c r="A1402" s="244" t="s">
        <v>1177</v>
      </c>
      <c r="B1402" s="364">
        <f t="shared" si="77"/>
        <v>1013503.87551</v>
      </c>
      <c r="C1402" s="184">
        <v>0</v>
      </c>
      <c r="D1402" s="184">
        <v>0</v>
      </c>
      <c r="E1402" s="184">
        <v>0</v>
      </c>
      <c r="F1402" s="184">
        <v>0</v>
      </c>
      <c r="G1402" s="347">
        <f t="shared" si="76"/>
        <v>1013503.87551</v>
      </c>
      <c r="H1402" s="341" t="s">
        <v>1178</v>
      </c>
    </row>
    <row r="1403" spans="1:8" hidden="1" outlineLevel="1">
      <c r="A1403" s="244" t="s">
        <v>826</v>
      </c>
      <c r="B1403" s="364">
        <f t="shared" si="77"/>
        <v>15642.740400000001</v>
      </c>
      <c r="C1403" s="184">
        <v>0</v>
      </c>
      <c r="D1403" s="184">
        <v>0</v>
      </c>
      <c r="E1403" s="184">
        <v>0</v>
      </c>
      <c r="F1403" s="184">
        <v>0</v>
      </c>
      <c r="G1403" s="347">
        <f t="shared" si="76"/>
        <v>15642.740400000001</v>
      </c>
      <c r="H1403" s="341" t="s">
        <v>827</v>
      </c>
    </row>
    <row r="1404" spans="1:8" hidden="1" outlineLevel="1">
      <c r="A1404" s="244" t="s">
        <v>852</v>
      </c>
      <c r="B1404" s="364">
        <f t="shared" si="77"/>
        <v>57763.513919999998</v>
      </c>
      <c r="C1404" s="184">
        <v>0</v>
      </c>
      <c r="D1404" s="184">
        <v>0</v>
      </c>
      <c r="E1404" s="184">
        <v>0</v>
      </c>
      <c r="F1404" s="184">
        <v>0</v>
      </c>
      <c r="G1404" s="347">
        <f t="shared" ref="G1404:G1467" si="78">SUM(B1404:F1404)</f>
        <v>57763.513919999998</v>
      </c>
      <c r="H1404" s="341" t="s">
        <v>853</v>
      </c>
    </row>
    <row r="1405" spans="1:8" hidden="1" outlineLevel="1">
      <c r="A1405" s="244" t="s">
        <v>832</v>
      </c>
      <c r="B1405" s="364">
        <f t="shared" ref="B1405:B1468" si="79">B474*0.357/100</f>
        <v>160457.40206999998</v>
      </c>
      <c r="C1405" s="184">
        <v>0</v>
      </c>
      <c r="D1405" s="184">
        <v>0</v>
      </c>
      <c r="E1405" s="184">
        <v>0</v>
      </c>
      <c r="F1405" s="184">
        <v>0</v>
      </c>
      <c r="G1405" s="347">
        <f t="shared" si="78"/>
        <v>160457.40206999998</v>
      </c>
      <c r="H1405" s="341" t="s">
        <v>833</v>
      </c>
    </row>
    <row r="1406" spans="1:8" hidden="1" outlineLevel="1">
      <c r="A1406" s="244" t="s">
        <v>1742</v>
      </c>
      <c r="B1406" s="364">
        <f t="shared" si="79"/>
        <v>22228.505039999996</v>
      </c>
      <c r="C1406" s="184">
        <v>0</v>
      </c>
      <c r="D1406" s="184">
        <v>0</v>
      </c>
      <c r="E1406" s="184">
        <v>0</v>
      </c>
      <c r="F1406" s="184">
        <v>0</v>
      </c>
      <c r="G1406" s="347">
        <f t="shared" si="78"/>
        <v>22228.505039999996</v>
      </c>
      <c r="H1406" s="341" t="s">
        <v>1743</v>
      </c>
    </row>
    <row r="1407" spans="1:8" hidden="1" outlineLevel="1">
      <c r="A1407" s="244" t="s">
        <v>860</v>
      </c>
      <c r="B1407" s="364">
        <f t="shared" si="79"/>
        <v>90543.350309999994</v>
      </c>
      <c r="C1407" s="184">
        <v>0</v>
      </c>
      <c r="D1407" s="184">
        <v>0</v>
      </c>
      <c r="E1407" s="184">
        <v>0</v>
      </c>
      <c r="F1407" s="184">
        <v>0</v>
      </c>
      <c r="G1407" s="347">
        <f t="shared" si="78"/>
        <v>90543.350309999994</v>
      </c>
      <c r="H1407" s="341" t="s">
        <v>861</v>
      </c>
    </row>
    <row r="1408" spans="1:8" hidden="1" outlineLevel="1">
      <c r="A1408" s="244" t="s">
        <v>1117</v>
      </c>
      <c r="B1408" s="364">
        <f t="shared" si="79"/>
        <v>1794196.7305499997</v>
      </c>
      <c r="C1408" s="184">
        <v>0</v>
      </c>
      <c r="D1408" s="184">
        <v>0</v>
      </c>
      <c r="E1408" s="184">
        <v>0</v>
      </c>
      <c r="F1408" s="184">
        <v>0</v>
      </c>
      <c r="G1408" s="347">
        <f t="shared" si="78"/>
        <v>1794196.7305499997</v>
      </c>
      <c r="H1408" s="341" t="s">
        <v>1118</v>
      </c>
    </row>
    <row r="1409" spans="1:8" hidden="1" outlineLevel="1">
      <c r="A1409" s="244" t="s">
        <v>961</v>
      </c>
      <c r="B1409" s="364">
        <f t="shared" si="79"/>
        <v>4214866.0146599999</v>
      </c>
      <c r="C1409" s="184">
        <v>0</v>
      </c>
      <c r="D1409" s="184">
        <v>0</v>
      </c>
      <c r="E1409" s="184">
        <v>0</v>
      </c>
      <c r="F1409" s="184">
        <v>0</v>
      </c>
      <c r="G1409" s="347">
        <f t="shared" si="78"/>
        <v>4214866.0146599999</v>
      </c>
      <c r="H1409" s="341" t="s">
        <v>962</v>
      </c>
    </row>
    <row r="1410" spans="1:8" hidden="1" outlineLevel="1">
      <c r="A1410" s="244" t="s">
        <v>790</v>
      </c>
      <c r="B1410" s="364">
        <f t="shared" si="79"/>
        <v>393817.47068999999</v>
      </c>
      <c r="C1410" s="184">
        <v>0</v>
      </c>
      <c r="D1410" s="184">
        <v>0</v>
      </c>
      <c r="E1410" s="184">
        <v>0</v>
      </c>
      <c r="F1410" s="184">
        <v>0</v>
      </c>
      <c r="G1410" s="347">
        <f t="shared" si="78"/>
        <v>393817.47068999999</v>
      </c>
      <c r="H1410" s="341" t="s">
        <v>791</v>
      </c>
    </row>
    <row r="1411" spans="1:8" hidden="1" outlineLevel="1">
      <c r="A1411" s="244" t="s">
        <v>1183</v>
      </c>
      <c r="B1411" s="364">
        <f t="shared" si="79"/>
        <v>523200.53603999992</v>
      </c>
      <c r="C1411" s="184">
        <v>0</v>
      </c>
      <c r="D1411" s="184">
        <v>0</v>
      </c>
      <c r="E1411" s="184">
        <v>0</v>
      </c>
      <c r="F1411" s="184">
        <v>0</v>
      </c>
      <c r="G1411" s="347">
        <f t="shared" si="78"/>
        <v>523200.53603999992</v>
      </c>
      <c r="H1411" s="341" t="s">
        <v>1184</v>
      </c>
    </row>
    <row r="1412" spans="1:8" hidden="1" outlineLevel="1">
      <c r="A1412" s="244" t="s">
        <v>1141</v>
      </c>
      <c r="B1412" s="364">
        <f t="shared" si="79"/>
        <v>1010034.5066699999</v>
      </c>
      <c r="C1412" s="184">
        <v>0</v>
      </c>
      <c r="D1412" s="184">
        <v>0</v>
      </c>
      <c r="E1412" s="184">
        <v>0</v>
      </c>
      <c r="F1412" s="184">
        <v>0</v>
      </c>
      <c r="G1412" s="347">
        <f t="shared" si="78"/>
        <v>1010034.5066699999</v>
      </c>
      <c r="H1412" s="341" t="s">
        <v>1142</v>
      </c>
    </row>
    <row r="1413" spans="1:8" hidden="1" outlineLevel="1">
      <c r="A1413" s="244" t="s">
        <v>1175</v>
      </c>
      <c r="B1413" s="364">
        <f t="shared" si="79"/>
        <v>89822.960009999995</v>
      </c>
      <c r="C1413" s="184">
        <v>0</v>
      </c>
      <c r="D1413" s="184">
        <v>0</v>
      </c>
      <c r="E1413" s="184">
        <v>0</v>
      </c>
      <c r="F1413" s="184">
        <v>0</v>
      </c>
      <c r="G1413" s="347">
        <f t="shared" si="78"/>
        <v>89822.960009999995</v>
      </c>
      <c r="H1413" s="341" t="s">
        <v>1176</v>
      </c>
    </row>
    <row r="1414" spans="1:8" hidden="1" outlineLevel="1">
      <c r="A1414" s="244" t="s">
        <v>902</v>
      </c>
      <c r="B1414" s="364">
        <f t="shared" si="79"/>
        <v>576154.83155999996</v>
      </c>
      <c r="C1414" s="184">
        <v>0</v>
      </c>
      <c r="D1414" s="184">
        <v>0</v>
      </c>
      <c r="E1414" s="184">
        <v>0</v>
      </c>
      <c r="F1414" s="184">
        <v>0</v>
      </c>
      <c r="G1414" s="347">
        <f t="shared" si="78"/>
        <v>576154.83155999996</v>
      </c>
      <c r="H1414" s="341" t="s">
        <v>903</v>
      </c>
    </row>
    <row r="1415" spans="1:8" hidden="1" outlineLevel="1">
      <c r="A1415" s="244" t="s">
        <v>1061</v>
      </c>
      <c r="B1415" s="364">
        <f t="shared" si="79"/>
        <v>181860.93009000001</v>
      </c>
      <c r="C1415" s="184">
        <v>0</v>
      </c>
      <c r="D1415" s="184">
        <v>0</v>
      </c>
      <c r="E1415" s="184">
        <v>0</v>
      </c>
      <c r="F1415" s="184">
        <v>0</v>
      </c>
      <c r="G1415" s="347">
        <f t="shared" si="78"/>
        <v>181860.93009000001</v>
      </c>
      <c r="H1415" s="341" t="s">
        <v>1062</v>
      </c>
    </row>
    <row r="1416" spans="1:8" hidden="1" outlineLevel="1">
      <c r="A1416" s="244" t="s">
        <v>985</v>
      </c>
      <c r="B1416" s="364">
        <f t="shared" si="79"/>
        <v>729083.0465099999</v>
      </c>
      <c r="C1416" s="184">
        <v>0</v>
      </c>
      <c r="D1416" s="184">
        <v>0</v>
      </c>
      <c r="E1416" s="184">
        <v>0</v>
      </c>
      <c r="F1416" s="184">
        <v>0</v>
      </c>
      <c r="G1416" s="347">
        <f t="shared" si="78"/>
        <v>729083.0465099999</v>
      </c>
      <c r="H1416" s="341" t="s">
        <v>986</v>
      </c>
    </row>
    <row r="1417" spans="1:8" hidden="1" outlineLevel="1">
      <c r="A1417" s="244" t="s">
        <v>1181</v>
      </c>
      <c r="B1417" s="364">
        <f t="shared" si="79"/>
        <v>144012.61119</v>
      </c>
      <c r="C1417" s="184">
        <v>0</v>
      </c>
      <c r="D1417" s="184">
        <v>0</v>
      </c>
      <c r="E1417" s="184">
        <v>0</v>
      </c>
      <c r="F1417" s="184">
        <v>0</v>
      </c>
      <c r="G1417" s="347">
        <f t="shared" si="78"/>
        <v>144012.61119</v>
      </c>
      <c r="H1417" s="341" t="s">
        <v>1182</v>
      </c>
    </row>
    <row r="1418" spans="1:8" hidden="1" outlineLevel="1">
      <c r="A1418" s="244" t="s">
        <v>1093</v>
      </c>
      <c r="B1418" s="364">
        <f t="shared" si="79"/>
        <v>225244.58039999998</v>
      </c>
      <c r="C1418" s="184">
        <v>0</v>
      </c>
      <c r="D1418" s="184">
        <v>0</v>
      </c>
      <c r="E1418" s="184">
        <v>0</v>
      </c>
      <c r="F1418" s="184">
        <v>0</v>
      </c>
      <c r="G1418" s="347">
        <f t="shared" si="78"/>
        <v>225244.58039999998</v>
      </c>
      <c r="H1418" s="341" t="s">
        <v>1094</v>
      </c>
    </row>
    <row r="1419" spans="1:8" hidden="1" outlineLevel="1">
      <c r="A1419" s="244" t="s">
        <v>854</v>
      </c>
      <c r="B1419" s="364">
        <f t="shared" si="79"/>
        <v>134958.29507999998</v>
      </c>
      <c r="C1419" s="184">
        <v>0</v>
      </c>
      <c r="D1419" s="184">
        <v>0</v>
      </c>
      <c r="E1419" s="184">
        <v>0</v>
      </c>
      <c r="F1419" s="184">
        <v>0</v>
      </c>
      <c r="G1419" s="347">
        <f t="shared" si="78"/>
        <v>134958.29507999998</v>
      </c>
      <c r="H1419" s="341" t="s">
        <v>855</v>
      </c>
    </row>
    <row r="1420" spans="1:8" hidden="1" outlineLevel="1">
      <c r="A1420" s="244" t="s">
        <v>1055</v>
      </c>
      <c r="B1420" s="364">
        <f t="shared" si="79"/>
        <v>48846.085889999995</v>
      </c>
      <c r="C1420" s="184">
        <v>0</v>
      </c>
      <c r="D1420" s="184">
        <v>0</v>
      </c>
      <c r="E1420" s="184">
        <v>0</v>
      </c>
      <c r="F1420" s="184">
        <v>0</v>
      </c>
      <c r="G1420" s="347">
        <f t="shared" si="78"/>
        <v>48846.085889999995</v>
      </c>
      <c r="H1420" s="341" t="s">
        <v>1056</v>
      </c>
    </row>
    <row r="1421" spans="1:8" hidden="1" outlineLevel="1">
      <c r="A1421" s="244" t="s">
        <v>1269</v>
      </c>
      <c r="B1421" s="364">
        <f t="shared" si="79"/>
        <v>41752.417349999996</v>
      </c>
      <c r="C1421" s="184">
        <v>0</v>
      </c>
      <c r="D1421" s="184">
        <v>0</v>
      </c>
      <c r="E1421" s="184">
        <v>0</v>
      </c>
      <c r="F1421" s="184">
        <v>0</v>
      </c>
      <c r="G1421" s="347">
        <f t="shared" si="78"/>
        <v>41752.417349999996</v>
      </c>
      <c r="H1421" s="341" t="s">
        <v>1270</v>
      </c>
    </row>
    <row r="1422" spans="1:8" hidden="1" outlineLevel="1">
      <c r="A1422" s="244" t="s">
        <v>993</v>
      </c>
      <c r="B1422" s="364">
        <f t="shared" si="79"/>
        <v>74507.274449999997</v>
      </c>
      <c r="C1422" s="184">
        <v>0</v>
      </c>
      <c r="D1422" s="184">
        <v>0</v>
      </c>
      <c r="E1422" s="184">
        <v>0</v>
      </c>
      <c r="F1422" s="184">
        <v>0</v>
      </c>
      <c r="G1422" s="347">
        <f t="shared" si="78"/>
        <v>74507.274449999997</v>
      </c>
      <c r="H1422" s="341" t="s">
        <v>994</v>
      </c>
    </row>
    <row r="1423" spans="1:8" hidden="1" outlineLevel="1">
      <c r="A1423" s="244" t="s">
        <v>1261</v>
      </c>
      <c r="B1423" s="364">
        <f t="shared" si="79"/>
        <v>332465.94261069002</v>
      </c>
      <c r="C1423" s="184">
        <v>0</v>
      </c>
      <c r="D1423" s="184">
        <v>0</v>
      </c>
      <c r="E1423" s="184">
        <v>0</v>
      </c>
      <c r="F1423" s="184">
        <v>0</v>
      </c>
      <c r="G1423" s="347">
        <f t="shared" si="78"/>
        <v>332465.94261069002</v>
      </c>
      <c r="H1423" s="341" t="s">
        <v>1262</v>
      </c>
    </row>
    <row r="1424" spans="1:8" hidden="1" outlineLevel="1">
      <c r="A1424" s="244" t="s">
        <v>776</v>
      </c>
      <c r="B1424" s="364">
        <f t="shared" si="79"/>
        <v>159650.32502999998</v>
      </c>
      <c r="C1424" s="184">
        <v>0</v>
      </c>
      <c r="D1424" s="184">
        <v>0</v>
      </c>
      <c r="E1424" s="184">
        <v>0</v>
      </c>
      <c r="F1424" s="184">
        <v>0</v>
      </c>
      <c r="G1424" s="347">
        <f t="shared" si="78"/>
        <v>159650.32502999998</v>
      </c>
      <c r="H1424" s="341" t="s">
        <v>777</v>
      </c>
    </row>
    <row r="1425" spans="1:8" hidden="1" outlineLevel="1">
      <c r="A1425" s="244" t="s">
        <v>1245</v>
      </c>
      <c r="B1425" s="364">
        <f t="shared" si="79"/>
        <v>191136.79682999998</v>
      </c>
      <c r="C1425" s="184">
        <v>0</v>
      </c>
      <c r="D1425" s="184">
        <v>0</v>
      </c>
      <c r="E1425" s="184">
        <v>0</v>
      </c>
      <c r="F1425" s="184">
        <v>0</v>
      </c>
      <c r="G1425" s="347">
        <f t="shared" si="78"/>
        <v>191136.79682999998</v>
      </c>
      <c r="H1425" s="341" t="s">
        <v>1246</v>
      </c>
    </row>
    <row r="1426" spans="1:8" hidden="1" outlineLevel="1">
      <c r="A1426" s="244" t="s">
        <v>1255</v>
      </c>
      <c r="B1426" s="364">
        <f t="shared" si="79"/>
        <v>50182.176240000001</v>
      </c>
      <c r="C1426" s="184">
        <v>0</v>
      </c>
      <c r="D1426" s="184">
        <v>0</v>
      </c>
      <c r="E1426" s="184">
        <v>0</v>
      </c>
      <c r="F1426" s="184">
        <v>0</v>
      </c>
      <c r="G1426" s="347">
        <f t="shared" si="78"/>
        <v>50182.176240000001</v>
      </c>
      <c r="H1426" s="341" t="s">
        <v>1256</v>
      </c>
    </row>
    <row r="1427" spans="1:8" hidden="1" outlineLevel="1">
      <c r="A1427" s="244" t="s">
        <v>856</v>
      </c>
      <c r="B1427" s="364">
        <f t="shared" si="79"/>
        <v>60982.968479999996</v>
      </c>
      <c r="C1427" s="184">
        <v>0</v>
      </c>
      <c r="D1427" s="184">
        <v>0</v>
      </c>
      <c r="E1427" s="184">
        <v>0</v>
      </c>
      <c r="F1427" s="184">
        <v>0</v>
      </c>
      <c r="G1427" s="347">
        <f t="shared" si="78"/>
        <v>60982.968479999996</v>
      </c>
      <c r="H1427" s="341" t="s">
        <v>857</v>
      </c>
    </row>
    <row r="1428" spans="1:8" hidden="1" outlineLevel="1">
      <c r="A1428" s="244" t="s">
        <v>866</v>
      </c>
      <c r="B1428" s="364">
        <f t="shared" si="79"/>
        <v>21254.44125</v>
      </c>
      <c r="C1428" s="184">
        <v>0</v>
      </c>
      <c r="D1428" s="184">
        <v>0</v>
      </c>
      <c r="E1428" s="184">
        <v>0</v>
      </c>
      <c r="F1428" s="184">
        <v>0</v>
      </c>
      <c r="G1428" s="347">
        <f t="shared" si="78"/>
        <v>21254.44125</v>
      </c>
      <c r="H1428" s="341" t="s">
        <v>867</v>
      </c>
    </row>
    <row r="1429" spans="1:8" hidden="1" outlineLevel="1">
      <c r="A1429" s="244" t="s">
        <v>1123</v>
      </c>
      <c r="B1429" s="364">
        <f t="shared" si="79"/>
        <v>183878.79048</v>
      </c>
      <c r="C1429" s="184">
        <v>0</v>
      </c>
      <c r="D1429" s="184">
        <v>0</v>
      </c>
      <c r="E1429" s="184">
        <v>0</v>
      </c>
      <c r="F1429" s="184">
        <v>0</v>
      </c>
      <c r="G1429" s="347">
        <f t="shared" si="78"/>
        <v>183878.79048</v>
      </c>
      <c r="H1429" s="341" t="s">
        <v>1124</v>
      </c>
    </row>
    <row r="1430" spans="1:8" hidden="1" outlineLevel="1">
      <c r="A1430" s="244" t="s">
        <v>864</v>
      </c>
      <c r="B1430" s="364">
        <f t="shared" si="79"/>
        <v>26402.481209999998</v>
      </c>
      <c r="C1430" s="184">
        <v>0</v>
      </c>
      <c r="D1430" s="184">
        <v>0</v>
      </c>
      <c r="E1430" s="184">
        <v>0</v>
      </c>
      <c r="F1430" s="184">
        <v>0</v>
      </c>
      <c r="G1430" s="347">
        <f t="shared" si="78"/>
        <v>26402.481209999998</v>
      </c>
      <c r="H1430" s="341" t="s">
        <v>865</v>
      </c>
    </row>
    <row r="1431" spans="1:8" hidden="1" outlineLevel="1">
      <c r="A1431" s="244" t="s">
        <v>1101</v>
      </c>
      <c r="B1431" s="364">
        <f t="shared" si="79"/>
        <v>273144.09863999998</v>
      </c>
      <c r="C1431" s="184">
        <v>0</v>
      </c>
      <c r="D1431" s="184">
        <v>0</v>
      </c>
      <c r="E1431" s="184">
        <v>0</v>
      </c>
      <c r="F1431" s="184">
        <v>0</v>
      </c>
      <c r="G1431" s="347">
        <f t="shared" si="78"/>
        <v>273144.09863999998</v>
      </c>
      <c r="H1431" s="341" t="s">
        <v>1102</v>
      </c>
    </row>
    <row r="1432" spans="1:8" hidden="1" outlineLevel="1">
      <c r="A1432" s="244" t="s">
        <v>930</v>
      </c>
      <c r="B1432" s="364">
        <f t="shared" si="79"/>
        <v>315397.53693</v>
      </c>
      <c r="C1432" s="184">
        <v>0</v>
      </c>
      <c r="D1432" s="184">
        <v>0</v>
      </c>
      <c r="E1432" s="184">
        <v>0</v>
      </c>
      <c r="F1432" s="184">
        <v>0</v>
      </c>
      <c r="G1432" s="347">
        <f t="shared" si="78"/>
        <v>315397.53693</v>
      </c>
      <c r="H1432" s="341" t="s">
        <v>931</v>
      </c>
    </row>
    <row r="1433" spans="1:8" hidden="1" outlineLevel="1">
      <c r="A1433" s="244" t="s">
        <v>1085</v>
      </c>
      <c r="B1433" s="364">
        <f t="shared" si="79"/>
        <v>839397.22103999997</v>
      </c>
      <c r="C1433" s="184">
        <v>0</v>
      </c>
      <c r="D1433" s="184">
        <v>0</v>
      </c>
      <c r="E1433" s="184">
        <v>0</v>
      </c>
      <c r="F1433" s="184">
        <v>0</v>
      </c>
      <c r="G1433" s="347">
        <f t="shared" si="78"/>
        <v>839397.22103999997</v>
      </c>
      <c r="H1433" s="341" t="s">
        <v>1086</v>
      </c>
    </row>
    <row r="1434" spans="1:8" hidden="1" outlineLevel="1">
      <c r="A1434" s="244" t="s">
        <v>977</v>
      </c>
      <c r="B1434" s="364">
        <f t="shared" si="79"/>
        <v>2865444.32581869</v>
      </c>
      <c r="C1434" s="184">
        <v>0</v>
      </c>
      <c r="D1434" s="184">
        <v>0</v>
      </c>
      <c r="E1434" s="184">
        <f>E503*0.04/100</f>
        <v>6373.1787999999997</v>
      </c>
      <c r="F1434" s="184">
        <v>0</v>
      </c>
      <c r="G1434" s="347">
        <f t="shared" si="78"/>
        <v>2871817.5046186899</v>
      </c>
      <c r="H1434" s="341" t="s">
        <v>978</v>
      </c>
    </row>
    <row r="1435" spans="1:8" hidden="1" outlineLevel="1">
      <c r="A1435" s="244" t="s">
        <v>1001</v>
      </c>
      <c r="B1435" s="364">
        <f t="shared" si="79"/>
        <v>290100.56114444998</v>
      </c>
      <c r="C1435" s="184">
        <v>0</v>
      </c>
      <c r="D1435" s="184">
        <v>0</v>
      </c>
      <c r="E1435" s="184">
        <v>0</v>
      </c>
      <c r="F1435" s="184">
        <v>0</v>
      </c>
      <c r="G1435" s="347">
        <f t="shared" si="78"/>
        <v>290100.56114444998</v>
      </c>
      <c r="H1435" s="341" t="s">
        <v>1002</v>
      </c>
    </row>
    <row r="1436" spans="1:8" hidden="1" outlineLevel="1">
      <c r="A1436" s="244" t="s">
        <v>910</v>
      </c>
      <c r="B1436" s="364">
        <f t="shared" si="79"/>
        <v>63515.005259999998</v>
      </c>
      <c r="C1436" s="184">
        <v>0</v>
      </c>
      <c r="D1436" s="184">
        <v>0</v>
      </c>
      <c r="E1436" s="184">
        <v>0</v>
      </c>
      <c r="F1436" s="184">
        <v>0</v>
      </c>
      <c r="G1436" s="347">
        <f t="shared" si="78"/>
        <v>63515.005259999998</v>
      </c>
      <c r="H1436" s="341" t="s">
        <v>911</v>
      </c>
    </row>
    <row r="1437" spans="1:8" hidden="1" outlineLevel="1">
      <c r="A1437" s="244" t="s">
        <v>784</v>
      </c>
      <c r="B1437" s="364">
        <f t="shared" si="79"/>
        <v>2341061.48997</v>
      </c>
      <c r="C1437" s="184">
        <v>0</v>
      </c>
      <c r="D1437" s="184">
        <v>0</v>
      </c>
      <c r="E1437" s="184">
        <v>0</v>
      </c>
      <c r="F1437" s="184">
        <v>0</v>
      </c>
      <c r="G1437" s="347">
        <f t="shared" si="78"/>
        <v>2341061.48997</v>
      </c>
      <c r="H1437" s="341" t="s">
        <v>785</v>
      </c>
    </row>
    <row r="1438" spans="1:8" hidden="1" outlineLevel="1">
      <c r="A1438" s="244" t="s">
        <v>942</v>
      </c>
      <c r="B1438" s="364">
        <f t="shared" si="79"/>
        <v>35272.828079999999</v>
      </c>
      <c r="C1438" s="184">
        <v>0</v>
      </c>
      <c r="D1438" s="184">
        <v>0</v>
      </c>
      <c r="E1438" s="184">
        <v>0</v>
      </c>
      <c r="F1438" s="184">
        <v>0</v>
      </c>
      <c r="G1438" s="347">
        <f t="shared" si="78"/>
        <v>35272.828079999999</v>
      </c>
      <c r="H1438" s="341" t="s">
        <v>943</v>
      </c>
    </row>
    <row r="1439" spans="1:8" hidden="1" outlineLevel="1">
      <c r="A1439" s="244" t="s">
        <v>840</v>
      </c>
      <c r="B1439" s="364">
        <f t="shared" si="79"/>
        <v>28095.77505</v>
      </c>
      <c r="C1439" s="184">
        <v>0</v>
      </c>
      <c r="D1439" s="184">
        <v>0</v>
      </c>
      <c r="E1439" s="184">
        <v>0</v>
      </c>
      <c r="F1439" s="184">
        <v>0</v>
      </c>
      <c r="G1439" s="347">
        <f t="shared" si="78"/>
        <v>28095.77505</v>
      </c>
      <c r="H1439" s="341" t="s">
        <v>841</v>
      </c>
    </row>
    <row r="1440" spans="1:8" hidden="1" outlineLevel="1">
      <c r="A1440" s="244" t="s">
        <v>1231</v>
      </c>
      <c r="B1440" s="364">
        <f t="shared" si="79"/>
        <v>323330.50533000001</v>
      </c>
      <c r="C1440" s="184">
        <v>0</v>
      </c>
      <c r="D1440" s="184">
        <v>0</v>
      </c>
      <c r="E1440" s="184">
        <v>0</v>
      </c>
      <c r="F1440" s="184">
        <v>0</v>
      </c>
      <c r="G1440" s="347">
        <f t="shared" si="78"/>
        <v>323330.50533000001</v>
      </c>
      <c r="H1440" s="341" t="s">
        <v>1232</v>
      </c>
    </row>
    <row r="1441" spans="1:8" hidden="1" outlineLevel="1">
      <c r="A1441" s="244" t="s">
        <v>965</v>
      </c>
      <c r="B1441" s="364">
        <f t="shared" si="79"/>
        <v>78462.091889999996</v>
      </c>
      <c r="C1441" s="184">
        <v>0</v>
      </c>
      <c r="D1441" s="184">
        <v>0</v>
      </c>
      <c r="E1441" s="184">
        <v>0</v>
      </c>
      <c r="F1441" s="184">
        <v>0</v>
      </c>
      <c r="G1441" s="347">
        <f t="shared" si="78"/>
        <v>78462.091889999996</v>
      </c>
      <c r="H1441" s="341" t="s">
        <v>966</v>
      </c>
    </row>
    <row r="1442" spans="1:8" hidden="1" outlineLevel="1">
      <c r="A1442" s="244" t="s">
        <v>762</v>
      </c>
      <c r="B1442" s="364">
        <f t="shared" si="79"/>
        <v>158343.51581999997</v>
      </c>
      <c r="C1442" s="184">
        <v>0</v>
      </c>
      <c r="D1442" s="184">
        <v>0</v>
      </c>
      <c r="E1442" s="184">
        <v>0</v>
      </c>
      <c r="F1442" s="184">
        <v>0</v>
      </c>
      <c r="G1442" s="347">
        <f t="shared" si="78"/>
        <v>158343.51581999997</v>
      </c>
      <c r="H1442" s="341" t="s">
        <v>763</v>
      </c>
    </row>
    <row r="1443" spans="1:8" hidden="1" outlineLevel="1">
      <c r="A1443" s="244" t="s">
        <v>1087</v>
      </c>
      <c r="B1443" s="364">
        <f t="shared" si="79"/>
        <v>90336.797250000003</v>
      </c>
      <c r="C1443" s="184">
        <v>0</v>
      </c>
      <c r="D1443" s="184">
        <v>0</v>
      </c>
      <c r="E1443" s="184">
        <v>0</v>
      </c>
      <c r="F1443" s="184">
        <v>0</v>
      </c>
      <c r="G1443" s="347">
        <f t="shared" si="78"/>
        <v>90336.797250000003</v>
      </c>
      <c r="H1443" s="341" t="s">
        <v>1088</v>
      </c>
    </row>
    <row r="1444" spans="1:8" hidden="1" outlineLevel="1">
      <c r="A1444" s="244" t="s">
        <v>742</v>
      </c>
      <c r="B1444" s="364">
        <f t="shared" si="79"/>
        <v>154812.35384999998</v>
      </c>
      <c r="C1444" s="184">
        <v>0</v>
      </c>
      <c r="D1444" s="184">
        <v>0</v>
      </c>
      <c r="E1444" s="184">
        <v>0</v>
      </c>
      <c r="F1444" s="184">
        <v>0</v>
      </c>
      <c r="G1444" s="347">
        <f t="shared" si="78"/>
        <v>154812.35384999998</v>
      </c>
      <c r="H1444" s="341" t="s">
        <v>743</v>
      </c>
    </row>
    <row r="1445" spans="1:8" hidden="1" outlineLevel="1">
      <c r="A1445" s="244" t="s">
        <v>876</v>
      </c>
      <c r="B1445" s="364">
        <f t="shared" si="79"/>
        <v>82857.725789999997</v>
      </c>
      <c r="C1445" s="184">
        <v>0</v>
      </c>
      <c r="D1445" s="184">
        <v>0</v>
      </c>
      <c r="E1445" s="184">
        <v>0</v>
      </c>
      <c r="F1445" s="184">
        <v>0</v>
      </c>
      <c r="G1445" s="347">
        <f t="shared" si="78"/>
        <v>82857.725789999997</v>
      </c>
      <c r="H1445" s="341" t="s">
        <v>877</v>
      </c>
    </row>
    <row r="1446" spans="1:8" hidden="1" outlineLevel="1">
      <c r="A1446" s="244" t="s">
        <v>820</v>
      </c>
      <c r="B1446" s="364">
        <f t="shared" si="79"/>
        <v>140711.65709999998</v>
      </c>
      <c r="C1446" s="184">
        <v>0</v>
      </c>
      <c r="D1446" s="184">
        <v>0</v>
      </c>
      <c r="E1446" s="184">
        <v>0</v>
      </c>
      <c r="F1446" s="184">
        <v>0</v>
      </c>
      <c r="G1446" s="347">
        <f t="shared" si="78"/>
        <v>140711.65709999998</v>
      </c>
      <c r="H1446" s="341" t="s">
        <v>821</v>
      </c>
    </row>
    <row r="1447" spans="1:8" hidden="1" outlineLevel="1">
      <c r="A1447" s="244" t="s">
        <v>1107</v>
      </c>
      <c r="B1447" s="364">
        <f t="shared" si="79"/>
        <v>207189.87302999999</v>
      </c>
      <c r="C1447" s="184">
        <v>0</v>
      </c>
      <c r="D1447" s="184">
        <v>0</v>
      </c>
      <c r="E1447" s="184">
        <v>0</v>
      </c>
      <c r="F1447" s="184">
        <v>0</v>
      </c>
      <c r="G1447" s="347">
        <f t="shared" si="78"/>
        <v>207189.87302999999</v>
      </c>
      <c r="H1447" s="341" t="s">
        <v>1108</v>
      </c>
    </row>
    <row r="1448" spans="1:8" hidden="1" outlineLevel="1">
      <c r="A1448" s="244" t="s">
        <v>1321</v>
      </c>
      <c r="B1448" s="364">
        <f t="shared" si="79"/>
        <v>335522.36592000001</v>
      </c>
      <c r="C1448" s="184">
        <v>0</v>
      </c>
      <c r="D1448" s="184">
        <v>0</v>
      </c>
      <c r="E1448" s="184">
        <v>0</v>
      </c>
      <c r="F1448" s="184">
        <v>0</v>
      </c>
      <c r="G1448" s="347">
        <f t="shared" si="78"/>
        <v>335522.36592000001</v>
      </c>
      <c r="H1448" s="341" t="s">
        <v>1322</v>
      </c>
    </row>
    <row r="1449" spans="1:8" hidden="1" outlineLevel="1">
      <c r="A1449" s="244" t="s">
        <v>1179</v>
      </c>
      <c r="B1449" s="364">
        <f t="shared" si="79"/>
        <v>633765.19604999991</v>
      </c>
      <c r="C1449" s="184">
        <v>0</v>
      </c>
      <c r="D1449" s="184">
        <v>0</v>
      </c>
      <c r="E1449" s="184">
        <v>0</v>
      </c>
      <c r="F1449" s="184">
        <v>0</v>
      </c>
      <c r="G1449" s="347">
        <f t="shared" si="78"/>
        <v>633765.19604999991</v>
      </c>
      <c r="H1449" s="341" t="s">
        <v>1180</v>
      </c>
    </row>
    <row r="1450" spans="1:8" hidden="1" outlineLevel="1">
      <c r="A1450" s="244" t="s">
        <v>1129</v>
      </c>
      <c r="B1450" s="364">
        <f t="shared" si="79"/>
        <v>93427.021380000006</v>
      </c>
      <c r="C1450" s="184">
        <v>0</v>
      </c>
      <c r="D1450" s="184">
        <v>0</v>
      </c>
      <c r="E1450" s="184">
        <v>0</v>
      </c>
      <c r="F1450" s="184">
        <v>0</v>
      </c>
      <c r="G1450" s="347">
        <f t="shared" si="78"/>
        <v>93427.021380000006</v>
      </c>
      <c r="H1450" s="341" t="s">
        <v>1130</v>
      </c>
    </row>
    <row r="1451" spans="1:8" hidden="1" outlineLevel="1">
      <c r="A1451" s="244" t="s">
        <v>1083</v>
      </c>
      <c r="B1451" s="364">
        <f t="shared" si="79"/>
        <v>590581.24439999997</v>
      </c>
      <c r="C1451" s="184">
        <v>0</v>
      </c>
      <c r="D1451" s="184">
        <v>0</v>
      </c>
      <c r="E1451" s="184">
        <v>0</v>
      </c>
      <c r="F1451" s="184">
        <v>0</v>
      </c>
      <c r="G1451" s="347">
        <f t="shared" si="78"/>
        <v>590581.24439999997</v>
      </c>
      <c r="H1451" s="341" t="s">
        <v>1084</v>
      </c>
    </row>
    <row r="1452" spans="1:8" hidden="1" outlineLevel="1">
      <c r="A1452" s="244" t="s">
        <v>1273</v>
      </c>
      <c r="B1452" s="364">
        <f t="shared" si="79"/>
        <v>419116.70765999996</v>
      </c>
      <c r="C1452" s="184">
        <v>0</v>
      </c>
      <c r="D1452" s="184">
        <v>0</v>
      </c>
      <c r="E1452" s="184">
        <v>0</v>
      </c>
      <c r="F1452" s="184">
        <v>0</v>
      </c>
      <c r="G1452" s="347">
        <f t="shared" si="78"/>
        <v>419116.70765999996</v>
      </c>
      <c r="H1452" s="341" t="s">
        <v>1274</v>
      </c>
    </row>
    <row r="1453" spans="1:8" hidden="1" outlineLevel="1">
      <c r="A1453" s="244" t="s">
        <v>1253</v>
      </c>
      <c r="B1453" s="364">
        <f t="shared" si="79"/>
        <v>417901.89734999998</v>
      </c>
      <c r="C1453" s="184">
        <v>0</v>
      </c>
      <c r="D1453" s="184">
        <v>0</v>
      </c>
      <c r="E1453" s="184">
        <v>0</v>
      </c>
      <c r="F1453" s="184">
        <v>0</v>
      </c>
      <c r="G1453" s="347">
        <f t="shared" si="78"/>
        <v>417901.89734999998</v>
      </c>
      <c r="H1453" s="341" t="s">
        <v>1254</v>
      </c>
    </row>
    <row r="1454" spans="1:8" hidden="1" outlineLevel="1">
      <c r="A1454" s="244" t="s">
        <v>1209</v>
      </c>
      <c r="B1454" s="364">
        <f t="shared" si="79"/>
        <v>518667.73202999996</v>
      </c>
      <c r="C1454" s="184">
        <v>0</v>
      </c>
      <c r="D1454" s="184">
        <v>0</v>
      </c>
      <c r="E1454" s="184">
        <v>0</v>
      </c>
      <c r="F1454" s="184">
        <v>0</v>
      </c>
      <c r="G1454" s="347">
        <f t="shared" si="78"/>
        <v>518667.73202999996</v>
      </c>
      <c r="H1454" s="341" t="s">
        <v>1210</v>
      </c>
    </row>
    <row r="1455" spans="1:8" hidden="1" outlineLevel="1">
      <c r="A1455" s="244" t="s">
        <v>1111</v>
      </c>
      <c r="B1455" s="364">
        <f t="shared" si="79"/>
        <v>28581.573509999998</v>
      </c>
      <c r="C1455" s="184">
        <v>0</v>
      </c>
      <c r="D1455" s="184">
        <v>0</v>
      </c>
      <c r="E1455" s="184">
        <v>0</v>
      </c>
      <c r="F1455" s="184">
        <v>0</v>
      </c>
      <c r="G1455" s="347">
        <f t="shared" si="78"/>
        <v>28581.573509999998</v>
      </c>
      <c r="H1455" s="341" t="s">
        <v>1112</v>
      </c>
    </row>
    <row r="1456" spans="1:8" hidden="1" outlineLevel="1">
      <c r="A1456" s="244" t="s">
        <v>1217</v>
      </c>
      <c r="B1456" s="364">
        <f t="shared" si="79"/>
        <v>408068.24309999996</v>
      </c>
      <c r="C1456" s="184">
        <v>0</v>
      </c>
      <c r="D1456" s="184">
        <v>0</v>
      </c>
      <c r="E1456" s="184">
        <v>0</v>
      </c>
      <c r="F1456" s="184">
        <v>0</v>
      </c>
      <c r="G1456" s="347">
        <f t="shared" si="78"/>
        <v>408068.24309999996</v>
      </c>
      <c r="H1456" s="341" t="s">
        <v>1218</v>
      </c>
    </row>
    <row r="1457" spans="1:8" hidden="1" outlineLevel="1">
      <c r="A1457" s="244" t="s">
        <v>1207</v>
      </c>
      <c r="B1457" s="364">
        <f t="shared" si="79"/>
        <v>275318.77484999999</v>
      </c>
      <c r="C1457" s="184">
        <v>0</v>
      </c>
      <c r="D1457" s="184">
        <v>0</v>
      </c>
      <c r="E1457" s="184">
        <v>0</v>
      </c>
      <c r="F1457" s="184">
        <v>0</v>
      </c>
      <c r="G1457" s="347">
        <f t="shared" si="78"/>
        <v>275318.77484999999</v>
      </c>
      <c r="H1457" s="341" t="s">
        <v>1208</v>
      </c>
    </row>
    <row r="1458" spans="1:8" hidden="1" outlineLevel="1">
      <c r="A1458" s="244" t="s">
        <v>1125</v>
      </c>
      <c r="B1458" s="364">
        <f t="shared" si="79"/>
        <v>216161.88279</v>
      </c>
      <c r="C1458" s="184">
        <v>0</v>
      </c>
      <c r="D1458" s="184">
        <v>0</v>
      </c>
      <c r="E1458" s="184">
        <v>0</v>
      </c>
      <c r="F1458" s="184">
        <v>0</v>
      </c>
      <c r="G1458" s="347">
        <f t="shared" si="78"/>
        <v>216161.88279</v>
      </c>
      <c r="H1458" s="341" t="s">
        <v>1126</v>
      </c>
    </row>
    <row r="1459" spans="1:8" hidden="1" outlineLevel="1">
      <c r="A1459" s="244" t="s">
        <v>1053</v>
      </c>
      <c r="B1459" s="364">
        <f t="shared" si="79"/>
        <v>857454.21320999996</v>
      </c>
      <c r="C1459" s="184">
        <v>0</v>
      </c>
      <c r="D1459" s="184">
        <v>0</v>
      </c>
      <c r="E1459" s="184">
        <v>0</v>
      </c>
      <c r="F1459" s="184">
        <v>0</v>
      </c>
      <c r="G1459" s="347">
        <f t="shared" si="78"/>
        <v>857454.21320999996</v>
      </c>
      <c r="H1459" s="341" t="s">
        <v>1054</v>
      </c>
    </row>
    <row r="1460" spans="1:8" hidden="1" outlineLevel="1">
      <c r="A1460" s="244" t="s">
        <v>904</v>
      </c>
      <c r="B1460" s="364">
        <f t="shared" si="79"/>
        <v>134447.70653999998</v>
      </c>
      <c r="C1460" s="184">
        <v>0</v>
      </c>
      <c r="D1460" s="184">
        <v>0</v>
      </c>
      <c r="E1460" s="184">
        <v>0</v>
      </c>
      <c r="F1460" s="184">
        <v>0</v>
      </c>
      <c r="G1460" s="347">
        <f t="shared" si="78"/>
        <v>134447.70653999998</v>
      </c>
      <c r="H1460" s="341" t="s">
        <v>905</v>
      </c>
    </row>
    <row r="1461" spans="1:8" hidden="1" outlineLevel="1">
      <c r="A1461" s="244" t="s">
        <v>792</v>
      </c>
      <c r="B1461" s="364">
        <f t="shared" si="79"/>
        <v>210837.77757000001</v>
      </c>
      <c r="C1461" s="184">
        <v>0</v>
      </c>
      <c r="D1461" s="184">
        <v>0</v>
      </c>
      <c r="E1461" s="184">
        <v>0</v>
      </c>
      <c r="F1461" s="184">
        <v>0</v>
      </c>
      <c r="G1461" s="347">
        <f t="shared" si="78"/>
        <v>210837.77757000001</v>
      </c>
      <c r="H1461" s="341" t="s">
        <v>793</v>
      </c>
    </row>
    <row r="1462" spans="1:8" hidden="1" outlineLevel="1">
      <c r="A1462" s="244" t="s">
        <v>1039</v>
      </c>
      <c r="B1462" s="364">
        <f t="shared" si="79"/>
        <v>378173.55932999996</v>
      </c>
      <c r="C1462" s="184">
        <v>0</v>
      </c>
      <c r="D1462" s="184">
        <v>0</v>
      </c>
      <c r="E1462" s="184">
        <v>0</v>
      </c>
      <c r="F1462" s="184">
        <v>0</v>
      </c>
      <c r="G1462" s="347">
        <f t="shared" si="78"/>
        <v>378173.55932999996</v>
      </c>
      <c r="H1462" s="341" t="s">
        <v>1040</v>
      </c>
    </row>
    <row r="1463" spans="1:8" hidden="1" outlineLevel="1">
      <c r="A1463" s="244" t="s">
        <v>1031</v>
      </c>
      <c r="B1463" s="364">
        <f t="shared" si="79"/>
        <v>145804.6905</v>
      </c>
      <c r="C1463" s="184">
        <v>0</v>
      </c>
      <c r="D1463" s="184">
        <v>0</v>
      </c>
      <c r="E1463" s="184">
        <v>0</v>
      </c>
      <c r="F1463" s="184">
        <v>0</v>
      </c>
      <c r="G1463" s="347">
        <f t="shared" si="78"/>
        <v>145804.6905</v>
      </c>
      <c r="H1463" s="341" t="s">
        <v>1032</v>
      </c>
    </row>
    <row r="1464" spans="1:8" hidden="1" outlineLevel="1">
      <c r="A1464" s="244" t="s">
        <v>999</v>
      </c>
      <c r="B1464" s="364">
        <f t="shared" si="79"/>
        <v>260265.65564999997</v>
      </c>
      <c r="C1464" s="184">
        <v>0</v>
      </c>
      <c r="D1464" s="184">
        <v>0</v>
      </c>
      <c r="E1464" s="184">
        <v>0</v>
      </c>
      <c r="F1464" s="184">
        <v>0</v>
      </c>
      <c r="G1464" s="347">
        <f t="shared" si="78"/>
        <v>260265.65564999997</v>
      </c>
      <c r="H1464" s="341" t="s">
        <v>1000</v>
      </c>
    </row>
    <row r="1465" spans="1:8" hidden="1" outlineLevel="1">
      <c r="A1465" s="244" t="s">
        <v>1019</v>
      </c>
      <c r="B1465" s="364">
        <f t="shared" si="79"/>
        <v>374298.76343999995</v>
      </c>
      <c r="C1465" s="184">
        <v>0</v>
      </c>
      <c r="D1465" s="184">
        <v>0</v>
      </c>
      <c r="E1465" s="184">
        <v>0</v>
      </c>
      <c r="F1465" s="184">
        <v>0</v>
      </c>
      <c r="G1465" s="347">
        <f t="shared" si="78"/>
        <v>374298.76343999995</v>
      </c>
      <c r="H1465" s="341" t="s">
        <v>1020</v>
      </c>
    </row>
    <row r="1466" spans="1:8" hidden="1" outlineLevel="1">
      <c r="A1466" s="244" t="s">
        <v>1075</v>
      </c>
      <c r="B1466" s="364">
        <f t="shared" si="79"/>
        <v>369604.50975000003</v>
      </c>
      <c r="C1466" s="184">
        <v>0</v>
      </c>
      <c r="D1466" s="184">
        <v>0</v>
      </c>
      <c r="E1466" s="184">
        <v>0</v>
      </c>
      <c r="F1466" s="184">
        <v>0</v>
      </c>
      <c r="G1466" s="347">
        <f t="shared" si="78"/>
        <v>369604.50975000003</v>
      </c>
      <c r="H1466" s="341" t="s">
        <v>1076</v>
      </c>
    </row>
    <row r="1467" spans="1:8" hidden="1" outlineLevel="1">
      <c r="A1467" s="244" t="s">
        <v>979</v>
      </c>
      <c r="B1467" s="364">
        <f t="shared" si="79"/>
        <v>240562.13973518996</v>
      </c>
      <c r="C1467" s="184">
        <v>0</v>
      </c>
      <c r="D1467" s="184">
        <v>0</v>
      </c>
      <c r="E1467" s="184">
        <v>0</v>
      </c>
      <c r="F1467" s="184">
        <v>0</v>
      </c>
      <c r="G1467" s="347">
        <f t="shared" si="78"/>
        <v>240562.13973518996</v>
      </c>
      <c r="H1467" s="341" t="s">
        <v>980</v>
      </c>
    </row>
    <row r="1468" spans="1:8" hidden="1" outlineLevel="1">
      <c r="A1468" s="244" t="s">
        <v>1195</v>
      </c>
      <c r="B1468" s="364">
        <f t="shared" si="79"/>
        <v>330937.38992999995</v>
      </c>
      <c r="C1468" s="184">
        <v>0</v>
      </c>
      <c r="D1468" s="184">
        <v>0</v>
      </c>
      <c r="E1468" s="184">
        <v>0</v>
      </c>
      <c r="F1468" s="184">
        <v>0</v>
      </c>
      <c r="G1468" s="347">
        <f t="shared" ref="G1468:G1531" si="80">SUM(B1468:F1468)</f>
        <v>330937.38992999995</v>
      </c>
      <c r="H1468" s="341" t="s">
        <v>1196</v>
      </c>
    </row>
    <row r="1469" spans="1:8" hidden="1" outlineLevel="1">
      <c r="A1469" s="244" t="s">
        <v>1067</v>
      </c>
      <c r="B1469" s="364">
        <f t="shared" ref="B1469:B1532" si="81">B538*0.357/100</f>
        <v>438609.86085</v>
      </c>
      <c r="C1469" s="184">
        <v>0</v>
      </c>
      <c r="D1469" s="184">
        <v>0</v>
      </c>
      <c r="E1469" s="184">
        <v>0</v>
      </c>
      <c r="F1469" s="184">
        <v>0</v>
      </c>
      <c r="G1469" s="347">
        <f t="shared" si="80"/>
        <v>438609.86085</v>
      </c>
      <c r="H1469" s="341" t="s">
        <v>1068</v>
      </c>
    </row>
    <row r="1470" spans="1:8" hidden="1" outlineLevel="1">
      <c r="A1470" s="244" t="s">
        <v>1113</v>
      </c>
      <c r="B1470" s="364">
        <f t="shared" si="81"/>
        <v>266488.81896</v>
      </c>
      <c r="C1470" s="184">
        <v>0</v>
      </c>
      <c r="D1470" s="184">
        <v>0</v>
      </c>
      <c r="E1470" s="184">
        <v>0</v>
      </c>
      <c r="F1470" s="184">
        <v>0</v>
      </c>
      <c r="G1470" s="347">
        <f t="shared" si="80"/>
        <v>266488.81896</v>
      </c>
      <c r="H1470" s="341" t="s">
        <v>1114</v>
      </c>
    </row>
    <row r="1471" spans="1:8" hidden="1" outlineLevel="1">
      <c r="A1471" s="244" t="s">
        <v>842</v>
      </c>
      <c r="B1471" s="364">
        <f t="shared" si="81"/>
        <v>103640.53434</v>
      </c>
      <c r="C1471" s="184">
        <v>0</v>
      </c>
      <c r="D1471" s="184">
        <v>0</v>
      </c>
      <c r="E1471" s="184">
        <v>0</v>
      </c>
      <c r="F1471" s="184">
        <v>0</v>
      </c>
      <c r="G1471" s="347">
        <f t="shared" si="80"/>
        <v>103640.53434</v>
      </c>
      <c r="H1471" s="341" t="s">
        <v>843</v>
      </c>
    </row>
    <row r="1472" spans="1:8" hidden="1" outlineLevel="1">
      <c r="A1472" s="244" t="s">
        <v>1344</v>
      </c>
      <c r="B1472" s="364">
        <f t="shared" si="81"/>
        <v>83940.999450000003</v>
      </c>
      <c r="C1472" s="184">
        <v>0</v>
      </c>
      <c r="D1472" s="184">
        <v>0</v>
      </c>
      <c r="E1472" s="184">
        <v>0</v>
      </c>
      <c r="F1472" s="184">
        <v>0</v>
      </c>
      <c r="G1472" s="347">
        <f t="shared" si="80"/>
        <v>83940.999450000003</v>
      </c>
      <c r="H1472" s="341" t="s">
        <v>1345</v>
      </c>
    </row>
    <row r="1473" spans="1:8" hidden="1" outlineLevel="1">
      <c r="A1473" s="244" t="s">
        <v>1330</v>
      </c>
      <c r="B1473" s="364">
        <f t="shared" si="81"/>
        <v>3710112.1693267799</v>
      </c>
      <c r="C1473" s="184">
        <v>0</v>
      </c>
      <c r="D1473" s="184">
        <v>0</v>
      </c>
      <c r="E1473" s="184">
        <v>0</v>
      </c>
      <c r="F1473" s="184">
        <v>0</v>
      </c>
      <c r="G1473" s="347">
        <f t="shared" si="80"/>
        <v>3710112.1693267799</v>
      </c>
      <c r="H1473" s="341" t="s">
        <v>1331</v>
      </c>
    </row>
    <row r="1474" spans="1:8" hidden="1" outlineLevel="1">
      <c r="A1474" s="244" t="s">
        <v>432</v>
      </c>
      <c r="B1474" s="364">
        <f t="shared" si="81"/>
        <v>76444.48139999999</v>
      </c>
      <c r="C1474" s="184">
        <v>0</v>
      </c>
      <c r="D1474" s="184">
        <v>0</v>
      </c>
      <c r="E1474" s="184">
        <v>0</v>
      </c>
      <c r="F1474" s="184">
        <v>0</v>
      </c>
      <c r="G1474" s="347">
        <f t="shared" si="80"/>
        <v>76444.48139999999</v>
      </c>
      <c r="H1474" s="341" t="s">
        <v>433</v>
      </c>
    </row>
    <row r="1475" spans="1:8" hidden="1" outlineLevel="1">
      <c r="A1475" s="244" t="s">
        <v>1059</v>
      </c>
      <c r="B1475" s="364">
        <f t="shared" si="81"/>
        <v>124314.66494999999</v>
      </c>
      <c r="C1475" s="184">
        <v>0</v>
      </c>
      <c r="D1475" s="184">
        <v>0</v>
      </c>
      <c r="E1475" s="184">
        <v>0</v>
      </c>
      <c r="F1475" s="184">
        <v>0</v>
      </c>
      <c r="G1475" s="347">
        <f t="shared" si="80"/>
        <v>124314.66494999999</v>
      </c>
      <c r="H1475" s="341" t="s">
        <v>1060</v>
      </c>
    </row>
    <row r="1476" spans="1:8" hidden="1" outlineLevel="1">
      <c r="A1476" s="244" t="s">
        <v>1143</v>
      </c>
      <c r="B1476" s="364">
        <f t="shared" si="81"/>
        <v>117496.39692</v>
      </c>
      <c r="C1476" s="184">
        <v>0</v>
      </c>
      <c r="D1476" s="184">
        <v>0</v>
      </c>
      <c r="E1476" s="184">
        <v>0</v>
      </c>
      <c r="F1476" s="184">
        <v>0</v>
      </c>
      <c r="G1476" s="347">
        <f t="shared" si="80"/>
        <v>117496.39692</v>
      </c>
      <c r="H1476" s="341" t="s">
        <v>1144</v>
      </c>
    </row>
    <row r="1477" spans="1:8" hidden="1" outlineLevel="1">
      <c r="A1477" s="244" t="s">
        <v>969</v>
      </c>
      <c r="B1477" s="364">
        <f t="shared" si="81"/>
        <v>279712.38098999998</v>
      </c>
      <c r="C1477" s="184">
        <v>0</v>
      </c>
      <c r="D1477" s="184">
        <v>0</v>
      </c>
      <c r="E1477" s="184">
        <v>0</v>
      </c>
      <c r="F1477" s="184">
        <v>0</v>
      </c>
      <c r="G1477" s="347">
        <f t="shared" si="80"/>
        <v>279712.38098999998</v>
      </c>
      <c r="H1477" s="341" t="s">
        <v>970</v>
      </c>
    </row>
    <row r="1478" spans="1:8" hidden="1" outlineLevel="1">
      <c r="A1478" s="244" t="s">
        <v>1259</v>
      </c>
      <c r="B1478" s="364">
        <f t="shared" si="81"/>
        <v>176584.70213999998</v>
      </c>
      <c r="C1478" s="184">
        <v>0</v>
      </c>
      <c r="D1478" s="184">
        <v>0</v>
      </c>
      <c r="E1478" s="184">
        <v>0</v>
      </c>
      <c r="F1478" s="184">
        <v>0</v>
      </c>
      <c r="G1478" s="347">
        <f t="shared" si="80"/>
        <v>176584.70213999998</v>
      </c>
      <c r="H1478" s="341" t="s">
        <v>1260</v>
      </c>
    </row>
    <row r="1479" spans="1:8" hidden="1" outlineLevel="1">
      <c r="A1479" s="244" t="s">
        <v>997</v>
      </c>
      <c r="B1479" s="364">
        <f t="shared" si="81"/>
        <v>431158.90670999995</v>
      </c>
      <c r="C1479" s="184">
        <v>0</v>
      </c>
      <c r="D1479" s="184">
        <v>0</v>
      </c>
      <c r="E1479" s="184">
        <v>0</v>
      </c>
      <c r="F1479" s="184">
        <v>0</v>
      </c>
      <c r="G1479" s="347">
        <f t="shared" si="80"/>
        <v>431158.90670999995</v>
      </c>
      <c r="H1479" s="341" t="s">
        <v>998</v>
      </c>
    </row>
    <row r="1480" spans="1:8" hidden="1" outlineLevel="1">
      <c r="A1480" s="244" t="s">
        <v>1187</v>
      </c>
      <c r="B1480" s="364">
        <f t="shared" si="81"/>
        <v>265455.00050999998</v>
      </c>
      <c r="C1480" s="184">
        <v>0</v>
      </c>
      <c r="D1480" s="184">
        <v>0</v>
      </c>
      <c r="E1480" s="184">
        <v>0</v>
      </c>
      <c r="F1480" s="184">
        <v>0</v>
      </c>
      <c r="G1480" s="347">
        <f t="shared" si="80"/>
        <v>265455.00050999998</v>
      </c>
      <c r="H1480" s="341" t="s">
        <v>1188</v>
      </c>
    </row>
    <row r="1481" spans="1:8" hidden="1" outlineLevel="1">
      <c r="A1481" s="244" t="s">
        <v>1007</v>
      </c>
      <c r="B1481" s="364">
        <f t="shared" si="81"/>
        <v>216638.54204999999</v>
      </c>
      <c r="C1481" s="184">
        <v>0</v>
      </c>
      <c r="D1481" s="184">
        <v>0</v>
      </c>
      <c r="E1481" s="184">
        <v>0</v>
      </c>
      <c r="F1481" s="184">
        <v>0</v>
      </c>
      <c r="G1481" s="347">
        <f t="shared" si="80"/>
        <v>216638.54204999999</v>
      </c>
      <c r="H1481" s="341" t="s">
        <v>1008</v>
      </c>
    </row>
    <row r="1482" spans="1:8" hidden="1" outlineLevel="1">
      <c r="A1482" s="244" t="s">
        <v>1049</v>
      </c>
      <c r="B1482" s="364">
        <f t="shared" si="81"/>
        <v>504988.58802000002</v>
      </c>
      <c r="C1482" s="184">
        <v>0</v>
      </c>
      <c r="D1482" s="184">
        <v>0</v>
      </c>
      <c r="E1482" s="184">
        <v>0</v>
      </c>
      <c r="F1482" s="184">
        <v>0</v>
      </c>
      <c r="G1482" s="347">
        <f t="shared" si="80"/>
        <v>504988.58802000002</v>
      </c>
      <c r="H1482" s="341" t="s">
        <v>1050</v>
      </c>
    </row>
    <row r="1483" spans="1:8" hidden="1" outlineLevel="1">
      <c r="A1483" s="244" t="s">
        <v>1251</v>
      </c>
      <c r="B1483" s="364">
        <f t="shared" si="81"/>
        <v>59568.655859999999</v>
      </c>
      <c r="C1483" s="184">
        <v>0</v>
      </c>
      <c r="D1483" s="184">
        <v>0</v>
      </c>
      <c r="E1483" s="184">
        <v>0</v>
      </c>
      <c r="F1483" s="184">
        <v>0</v>
      </c>
      <c r="G1483" s="347">
        <f t="shared" si="80"/>
        <v>59568.655859999999</v>
      </c>
      <c r="H1483" s="341" t="s">
        <v>1252</v>
      </c>
    </row>
    <row r="1484" spans="1:8" hidden="1" outlineLevel="1">
      <c r="A1484" s="244" t="s">
        <v>780</v>
      </c>
      <c r="B1484" s="364">
        <f t="shared" si="81"/>
        <v>9517429.8546599988</v>
      </c>
      <c r="C1484" s="184">
        <v>0</v>
      </c>
      <c r="D1484" s="184">
        <v>0</v>
      </c>
      <c r="E1484" s="184">
        <v>0</v>
      </c>
      <c r="F1484" s="184">
        <f>F553*0.03/100</f>
        <v>23482.256099999999</v>
      </c>
      <c r="G1484" s="347">
        <f t="shared" si="80"/>
        <v>9540912.1107599996</v>
      </c>
      <c r="H1484" s="341" t="s">
        <v>781</v>
      </c>
    </row>
    <row r="1485" spans="1:8" hidden="1" outlineLevel="1">
      <c r="A1485" s="244" t="s">
        <v>818</v>
      </c>
      <c r="B1485" s="364">
        <f t="shared" si="81"/>
        <v>1009922.46222</v>
      </c>
      <c r="C1485" s="184">
        <v>0</v>
      </c>
      <c r="D1485" s="184">
        <v>0</v>
      </c>
      <c r="E1485" s="184">
        <v>0</v>
      </c>
      <c r="F1485" s="184">
        <v>0</v>
      </c>
      <c r="G1485" s="347">
        <f t="shared" si="80"/>
        <v>1009922.46222</v>
      </c>
      <c r="H1485" s="341" t="s">
        <v>819</v>
      </c>
    </row>
    <row r="1486" spans="1:8" hidden="1" outlineLevel="1">
      <c r="A1486" s="244" t="s">
        <v>1744</v>
      </c>
      <c r="B1486" s="364">
        <f t="shared" si="81"/>
        <v>8393.5448099999994</v>
      </c>
      <c r="C1486" s="184">
        <v>0</v>
      </c>
      <c r="D1486" s="184">
        <v>0</v>
      </c>
      <c r="E1486" s="184">
        <v>0</v>
      </c>
      <c r="F1486" s="184">
        <v>0</v>
      </c>
      <c r="G1486" s="347">
        <f t="shared" si="80"/>
        <v>8393.5448099999994</v>
      </c>
      <c r="H1486" s="341" t="s">
        <v>1745</v>
      </c>
    </row>
    <row r="1487" spans="1:8" hidden="1" outlineLevel="1">
      <c r="A1487" s="244" t="s">
        <v>752</v>
      </c>
      <c r="B1487" s="364">
        <f t="shared" si="81"/>
        <v>240979.03052999999</v>
      </c>
      <c r="C1487" s="184">
        <v>0</v>
      </c>
      <c r="D1487" s="184">
        <v>0</v>
      </c>
      <c r="E1487" s="184">
        <v>0</v>
      </c>
      <c r="F1487" s="184">
        <v>0</v>
      </c>
      <c r="G1487" s="347">
        <f t="shared" si="80"/>
        <v>240979.03052999999</v>
      </c>
      <c r="H1487" s="341" t="s">
        <v>753</v>
      </c>
    </row>
    <row r="1488" spans="1:8" hidden="1" outlineLevel="1">
      <c r="A1488" s="244" t="s">
        <v>1145</v>
      </c>
      <c r="B1488" s="364">
        <f t="shared" si="81"/>
        <v>357325.10133599996</v>
      </c>
      <c r="C1488" s="184">
        <v>0</v>
      </c>
      <c r="D1488" s="184">
        <v>0</v>
      </c>
      <c r="E1488" s="184">
        <v>0</v>
      </c>
      <c r="F1488" s="184">
        <v>0</v>
      </c>
      <c r="G1488" s="347">
        <f t="shared" si="80"/>
        <v>357325.10133599996</v>
      </c>
      <c r="H1488" s="341" t="s">
        <v>1146</v>
      </c>
    </row>
    <row r="1489" spans="1:8" hidden="1" outlineLevel="1">
      <c r="A1489" s="244" t="s">
        <v>794</v>
      </c>
      <c r="B1489" s="364">
        <f t="shared" si="81"/>
        <v>93078.760739999998</v>
      </c>
      <c r="C1489" s="184">
        <v>0</v>
      </c>
      <c r="D1489" s="184">
        <v>0</v>
      </c>
      <c r="E1489" s="184">
        <v>0</v>
      </c>
      <c r="F1489" s="184">
        <v>0</v>
      </c>
      <c r="G1489" s="347">
        <f t="shared" si="80"/>
        <v>93078.760739999998</v>
      </c>
      <c r="H1489" s="341" t="s">
        <v>795</v>
      </c>
    </row>
    <row r="1490" spans="1:8" hidden="1" outlineLevel="1">
      <c r="A1490" s="244" t="s">
        <v>1237</v>
      </c>
      <c r="B1490" s="364">
        <f t="shared" si="81"/>
        <v>487122.54086999997</v>
      </c>
      <c r="C1490" s="184">
        <v>0</v>
      </c>
      <c r="D1490" s="184">
        <v>0</v>
      </c>
      <c r="E1490" s="184">
        <v>0</v>
      </c>
      <c r="F1490" s="184">
        <v>0</v>
      </c>
      <c r="G1490" s="347">
        <f t="shared" si="80"/>
        <v>487122.54086999997</v>
      </c>
      <c r="H1490" s="341" t="s">
        <v>1238</v>
      </c>
    </row>
    <row r="1491" spans="1:8" hidden="1" outlineLevel="1">
      <c r="A1491" s="244" t="s">
        <v>1267</v>
      </c>
      <c r="B1491" s="364">
        <f t="shared" si="81"/>
        <v>73140.482099999994</v>
      </c>
      <c r="C1491" s="184">
        <v>0</v>
      </c>
      <c r="D1491" s="184">
        <v>0</v>
      </c>
      <c r="E1491" s="184">
        <v>0</v>
      </c>
      <c r="F1491" s="184">
        <v>0</v>
      </c>
      <c r="G1491" s="347">
        <f t="shared" si="80"/>
        <v>73140.482099999994</v>
      </c>
      <c r="H1491" s="341" t="s">
        <v>1268</v>
      </c>
    </row>
    <row r="1492" spans="1:8" hidden="1" outlineLevel="1">
      <c r="A1492" s="244" t="s">
        <v>1185</v>
      </c>
      <c r="B1492" s="364">
        <f t="shared" si="81"/>
        <v>338030.38016999996</v>
      </c>
      <c r="C1492" s="184">
        <v>0</v>
      </c>
      <c r="D1492" s="184">
        <v>0</v>
      </c>
      <c r="E1492" s="184">
        <v>0</v>
      </c>
      <c r="F1492" s="184">
        <v>0</v>
      </c>
      <c r="G1492" s="347">
        <f t="shared" si="80"/>
        <v>338030.38016999996</v>
      </c>
      <c r="H1492" s="341" t="s">
        <v>1186</v>
      </c>
    </row>
    <row r="1493" spans="1:8" hidden="1" outlineLevel="1">
      <c r="A1493" s="244" t="s">
        <v>736</v>
      </c>
      <c r="B1493" s="364">
        <f t="shared" si="81"/>
        <v>59501.739780000004</v>
      </c>
      <c r="C1493" s="184">
        <v>0</v>
      </c>
      <c r="D1493" s="184">
        <v>0</v>
      </c>
      <c r="E1493" s="184">
        <v>0</v>
      </c>
      <c r="F1493" s="184">
        <v>0</v>
      </c>
      <c r="G1493" s="347">
        <f t="shared" si="80"/>
        <v>59501.739780000004</v>
      </c>
      <c r="H1493" s="341" t="s">
        <v>737</v>
      </c>
    </row>
    <row r="1494" spans="1:8" hidden="1" outlineLevel="1">
      <c r="A1494" s="244" t="s">
        <v>822</v>
      </c>
      <c r="B1494" s="364">
        <f t="shared" si="81"/>
        <v>36498.298410000003</v>
      </c>
      <c r="C1494" s="184">
        <v>0</v>
      </c>
      <c r="D1494" s="184">
        <v>0</v>
      </c>
      <c r="E1494" s="184">
        <v>0</v>
      </c>
      <c r="F1494" s="184">
        <v>0</v>
      </c>
      <c r="G1494" s="347">
        <f t="shared" si="80"/>
        <v>36498.298410000003</v>
      </c>
      <c r="H1494" s="341" t="s">
        <v>1746</v>
      </c>
    </row>
    <row r="1495" spans="1:8" hidden="1" outlineLevel="1">
      <c r="A1495" s="244" t="s">
        <v>1221</v>
      </c>
      <c r="B1495" s="364">
        <f t="shared" si="81"/>
        <v>651443.25413999998</v>
      </c>
      <c r="C1495" s="184">
        <v>0</v>
      </c>
      <c r="D1495" s="184">
        <v>0</v>
      </c>
      <c r="E1495" s="184">
        <v>0</v>
      </c>
      <c r="F1495" s="184">
        <v>0</v>
      </c>
      <c r="G1495" s="347">
        <f t="shared" si="80"/>
        <v>651443.25413999998</v>
      </c>
      <c r="H1495" s="341" t="s">
        <v>1222</v>
      </c>
    </row>
    <row r="1496" spans="1:8" hidden="1" outlineLevel="1">
      <c r="A1496" s="244" t="s">
        <v>1285</v>
      </c>
      <c r="B1496" s="364">
        <f t="shared" si="81"/>
        <v>109412.54247</v>
      </c>
      <c r="C1496" s="184">
        <v>0</v>
      </c>
      <c r="D1496" s="184">
        <v>0</v>
      </c>
      <c r="E1496" s="184">
        <v>0</v>
      </c>
      <c r="F1496" s="184">
        <v>0</v>
      </c>
      <c r="G1496" s="347">
        <f t="shared" si="80"/>
        <v>109412.54247</v>
      </c>
      <c r="H1496" s="341" t="s">
        <v>1286</v>
      </c>
    </row>
    <row r="1497" spans="1:8" hidden="1" outlineLevel="1">
      <c r="A1497" s="244" t="s">
        <v>1103</v>
      </c>
      <c r="B1497" s="364">
        <f t="shared" si="81"/>
        <v>135845.45435999997</v>
      </c>
      <c r="C1497" s="184">
        <v>0</v>
      </c>
      <c r="D1497" s="184">
        <v>0</v>
      </c>
      <c r="E1497" s="184">
        <v>0</v>
      </c>
      <c r="F1497" s="184">
        <v>0</v>
      </c>
      <c r="G1497" s="347">
        <f t="shared" si="80"/>
        <v>135845.45435999997</v>
      </c>
      <c r="H1497" s="341" t="s">
        <v>1104</v>
      </c>
    </row>
    <row r="1498" spans="1:8" hidden="1" outlineLevel="1">
      <c r="A1498" s="244" t="s">
        <v>1011</v>
      </c>
      <c r="B1498" s="364">
        <f t="shared" si="81"/>
        <v>60128.878109999998</v>
      </c>
      <c r="C1498" s="184">
        <v>0</v>
      </c>
      <c r="D1498" s="184">
        <v>0</v>
      </c>
      <c r="E1498" s="184">
        <v>0</v>
      </c>
      <c r="F1498" s="184">
        <v>0</v>
      </c>
      <c r="G1498" s="347">
        <f t="shared" si="80"/>
        <v>60128.878109999998</v>
      </c>
      <c r="H1498" s="341" t="s">
        <v>1012</v>
      </c>
    </row>
    <row r="1499" spans="1:8" hidden="1" outlineLevel="1">
      <c r="A1499" s="244" t="s">
        <v>744</v>
      </c>
      <c r="B1499" s="364">
        <f t="shared" si="81"/>
        <v>22155.587790000001</v>
      </c>
      <c r="C1499" s="184">
        <v>0</v>
      </c>
      <c r="D1499" s="184">
        <v>0</v>
      </c>
      <c r="E1499" s="184">
        <v>0</v>
      </c>
      <c r="F1499" s="184">
        <v>0</v>
      </c>
      <c r="G1499" s="347">
        <f t="shared" si="80"/>
        <v>22155.587790000001</v>
      </c>
      <c r="H1499" s="341" t="s">
        <v>745</v>
      </c>
    </row>
    <row r="1500" spans="1:8" hidden="1" outlineLevel="1">
      <c r="A1500" s="244" t="s">
        <v>1091</v>
      </c>
      <c r="B1500" s="364">
        <f t="shared" si="81"/>
        <v>115118.35208999999</v>
      </c>
      <c r="C1500" s="184">
        <v>0</v>
      </c>
      <c r="D1500" s="184">
        <v>0</v>
      </c>
      <c r="E1500" s="184">
        <v>0</v>
      </c>
      <c r="F1500" s="184">
        <v>0</v>
      </c>
      <c r="G1500" s="347">
        <f t="shared" si="80"/>
        <v>115118.35208999999</v>
      </c>
      <c r="H1500" s="341" t="s">
        <v>1092</v>
      </c>
    </row>
    <row r="1501" spans="1:8" hidden="1" outlineLevel="1">
      <c r="A1501" s="244" t="s">
        <v>1099</v>
      </c>
      <c r="B1501" s="364">
        <f t="shared" si="81"/>
        <v>61834.085039999998</v>
      </c>
      <c r="C1501" s="184">
        <v>0</v>
      </c>
      <c r="D1501" s="184">
        <v>0</v>
      </c>
      <c r="E1501" s="184">
        <v>0</v>
      </c>
      <c r="F1501" s="184">
        <v>0</v>
      </c>
      <c r="G1501" s="347">
        <f t="shared" si="80"/>
        <v>61834.085039999998</v>
      </c>
      <c r="H1501" s="341" t="s">
        <v>1100</v>
      </c>
    </row>
    <row r="1502" spans="1:8" hidden="1" outlineLevel="1">
      <c r="A1502" s="244" t="s">
        <v>918</v>
      </c>
      <c r="B1502" s="364">
        <f t="shared" si="81"/>
        <v>29298.904320000001</v>
      </c>
      <c r="C1502" s="184">
        <v>0</v>
      </c>
      <c r="D1502" s="184">
        <v>0</v>
      </c>
      <c r="E1502" s="184">
        <v>0</v>
      </c>
      <c r="F1502" s="184">
        <v>0</v>
      </c>
      <c r="G1502" s="347">
        <f t="shared" si="80"/>
        <v>29298.904320000001</v>
      </c>
      <c r="H1502" s="341" t="s">
        <v>919</v>
      </c>
    </row>
    <row r="1503" spans="1:8" hidden="1" outlineLevel="1">
      <c r="A1503" s="244" t="s">
        <v>1227</v>
      </c>
      <c r="B1503" s="364">
        <f t="shared" si="81"/>
        <v>107125.07567999999</v>
      </c>
      <c r="C1503" s="184">
        <v>0</v>
      </c>
      <c r="D1503" s="184">
        <v>0</v>
      </c>
      <c r="E1503" s="184">
        <v>0</v>
      </c>
      <c r="F1503" s="184">
        <v>0</v>
      </c>
      <c r="G1503" s="347">
        <f t="shared" si="80"/>
        <v>107125.07567999999</v>
      </c>
      <c r="H1503" s="341" t="s">
        <v>1228</v>
      </c>
    </row>
    <row r="1504" spans="1:8" hidden="1" outlineLevel="1">
      <c r="A1504" s="244" t="s">
        <v>1241</v>
      </c>
      <c r="B1504" s="364">
        <f t="shared" si="81"/>
        <v>74472.441959999996</v>
      </c>
      <c r="C1504" s="184">
        <v>0</v>
      </c>
      <c r="D1504" s="184">
        <v>0</v>
      </c>
      <c r="E1504" s="184">
        <v>0</v>
      </c>
      <c r="F1504" s="184">
        <v>0</v>
      </c>
      <c r="G1504" s="347">
        <f t="shared" si="80"/>
        <v>74472.441959999996</v>
      </c>
      <c r="H1504" s="341" t="s">
        <v>1242</v>
      </c>
    </row>
    <row r="1505" spans="1:8" hidden="1" outlineLevel="1">
      <c r="A1505" s="244" t="s">
        <v>1081</v>
      </c>
      <c r="B1505" s="364">
        <f t="shared" si="81"/>
        <v>1338500.69976</v>
      </c>
      <c r="C1505" s="184">
        <v>0</v>
      </c>
      <c r="D1505" s="184">
        <v>0</v>
      </c>
      <c r="E1505" s="184">
        <v>0</v>
      </c>
      <c r="F1505" s="184">
        <v>0</v>
      </c>
      <c r="G1505" s="347">
        <f t="shared" si="80"/>
        <v>1338500.69976</v>
      </c>
      <c r="H1505" s="341" t="s">
        <v>1082</v>
      </c>
    </row>
    <row r="1506" spans="1:8" hidden="1" outlineLevel="1">
      <c r="A1506" s="244" t="s">
        <v>1347</v>
      </c>
      <c r="B1506" s="364">
        <f t="shared" si="81"/>
        <v>297978.21101999999</v>
      </c>
      <c r="C1506" s="184">
        <v>0</v>
      </c>
      <c r="D1506" s="184">
        <v>0</v>
      </c>
      <c r="E1506" s="184">
        <v>0</v>
      </c>
      <c r="F1506" s="184">
        <v>0</v>
      </c>
      <c r="G1506" s="347">
        <f t="shared" si="80"/>
        <v>297978.21101999999</v>
      </c>
      <c r="H1506" s="341" t="s">
        <v>1348</v>
      </c>
    </row>
    <row r="1507" spans="1:8" hidden="1" outlineLevel="1">
      <c r="A1507" s="244" t="s">
        <v>1119</v>
      </c>
      <c r="B1507" s="364">
        <f t="shared" si="81"/>
        <v>653195.78856000002</v>
      </c>
      <c r="C1507" s="184">
        <v>0</v>
      </c>
      <c r="D1507" s="184">
        <v>0</v>
      </c>
      <c r="E1507" s="184">
        <v>0</v>
      </c>
      <c r="F1507" s="184">
        <v>0</v>
      </c>
      <c r="G1507" s="347">
        <f t="shared" si="80"/>
        <v>653195.78856000002</v>
      </c>
      <c r="H1507" s="341" t="s">
        <v>1120</v>
      </c>
    </row>
    <row r="1508" spans="1:8" hidden="1" outlineLevel="1">
      <c r="A1508" s="244" t="s">
        <v>1747</v>
      </c>
      <c r="B1508" s="364">
        <f t="shared" si="81"/>
        <v>11972.55192</v>
      </c>
      <c r="C1508" s="184">
        <v>0</v>
      </c>
      <c r="D1508" s="184">
        <v>0</v>
      </c>
      <c r="E1508" s="184">
        <v>0</v>
      </c>
      <c r="F1508" s="184">
        <v>0</v>
      </c>
      <c r="G1508" s="347">
        <f t="shared" si="80"/>
        <v>11972.55192</v>
      </c>
      <c r="H1508" s="341" t="s">
        <v>1748</v>
      </c>
    </row>
    <row r="1509" spans="1:8" hidden="1" outlineLevel="1">
      <c r="A1509" s="244" t="s">
        <v>1003</v>
      </c>
      <c r="B1509" s="364">
        <f t="shared" si="81"/>
        <v>103955.09060999998</v>
      </c>
      <c r="C1509" s="184">
        <v>0</v>
      </c>
      <c r="D1509" s="184">
        <v>0</v>
      </c>
      <c r="E1509" s="184">
        <v>0</v>
      </c>
      <c r="F1509" s="184">
        <v>0</v>
      </c>
      <c r="G1509" s="347">
        <f t="shared" si="80"/>
        <v>103955.09060999998</v>
      </c>
      <c r="H1509" s="341" t="s">
        <v>1004</v>
      </c>
    </row>
    <row r="1510" spans="1:8" hidden="1" outlineLevel="1">
      <c r="A1510" s="244" t="s">
        <v>1247</v>
      </c>
      <c r="B1510" s="364">
        <f t="shared" si="81"/>
        <v>197149.83708</v>
      </c>
      <c r="C1510" s="184">
        <v>0</v>
      </c>
      <c r="D1510" s="184">
        <v>0</v>
      </c>
      <c r="E1510" s="184">
        <v>0</v>
      </c>
      <c r="F1510" s="184">
        <v>0</v>
      </c>
      <c r="G1510" s="347">
        <f t="shared" si="80"/>
        <v>197149.83708</v>
      </c>
      <c r="H1510" s="341" t="s">
        <v>1248</v>
      </c>
    </row>
    <row r="1511" spans="1:8" hidden="1" outlineLevel="1">
      <c r="A1511" s="244" t="s">
        <v>850</v>
      </c>
      <c r="B1511" s="364">
        <f t="shared" si="81"/>
        <v>136091.67012</v>
      </c>
      <c r="C1511" s="184">
        <v>0</v>
      </c>
      <c r="D1511" s="184">
        <v>0</v>
      </c>
      <c r="E1511" s="184">
        <v>0</v>
      </c>
      <c r="F1511" s="184">
        <v>0</v>
      </c>
      <c r="G1511" s="347">
        <f t="shared" si="80"/>
        <v>136091.67012</v>
      </c>
      <c r="H1511" s="341" t="s">
        <v>851</v>
      </c>
    </row>
    <row r="1512" spans="1:8" hidden="1" outlineLevel="1">
      <c r="A1512" s="244" t="s">
        <v>1161</v>
      </c>
      <c r="B1512" s="364">
        <f t="shared" si="81"/>
        <v>1216702.03158</v>
      </c>
      <c r="C1512" s="184">
        <v>0</v>
      </c>
      <c r="D1512" s="184">
        <v>0</v>
      </c>
      <c r="E1512" s="184">
        <v>0</v>
      </c>
      <c r="F1512" s="184">
        <v>0</v>
      </c>
      <c r="G1512" s="347">
        <f t="shared" si="80"/>
        <v>1216702.03158</v>
      </c>
      <c r="H1512" s="341" t="s">
        <v>1162</v>
      </c>
    </row>
    <row r="1513" spans="1:8" hidden="1" outlineLevel="1">
      <c r="A1513" s="244" t="s">
        <v>1029</v>
      </c>
      <c r="B1513" s="364">
        <f t="shared" si="81"/>
        <v>1403778.10335</v>
      </c>
      <c r="C1513" s="184">
        <v>0</v>
      </c>
      <c r="D1513" s="184">
        <v>0</v>
      </c>
      <c r="E1513" s="184">
        <v>0</v>
      </c>
      <c r="F1513" s="184">
        <v>0</v>
      </c>
      <c r="G1513" s="347">
        <f t="shared" si="80"/>
        <v>1403778.10335</v>
      </c>
      <c r="H1513" s="341" t="s">
        <v>1030</v>
      </c>
    </row>
    <row r="1514" spans="1:8" hidden="1" outlineLevel="1">
      <c r="A1514" s="244" t="s">
        <v>786</v>
      </c>
      <c r="B1514" s="364">
        <f t="shared" si="81"/>
        <v>64810.947390000001</v>
      </c>
      <c r="C1514" s="184">
        <v>0</v>
      </c>
      <c r="D1514" s="184">
        <v>0</v>
      </c>
      <c r="E1514" s="184">
        <v>0</v>
      </c>
      <c r="F1514" s="184">
        <v>0</v>
      </c>
      <c r="G1514" s="347">
        <f t="shared" si="80"/>
        <v>64810.947390000001</v>
      </c>
      <c r="H1514" s="341" t="s">
        <v>787</v>
      </c>
    </row>
    <row r="1515" spans="1:8" hidden="1" outlineLevel="1">
      <c r="A1515" s="244" t="s">
        <v>740</v>
      </c>
      <c r="B1515" s="364">
        <f t="shared" si="81"/>
        <v>11123.968846199999</v>
      </c>
      <c r="C1515" s="184">
        <v>0</v>
      </c>
      <c r="D1515" s="184">
        <v>0</v>
      </c>
      <c r="E1515" s="184">
        <v>0</v>
      </c>
      <c r="F1515" s="184">
        <v>0</v>
      </c>
      <c r="G1515" s="347">
        <f t="shared" si="80"/>
        <v>11123.968846199999</v>
      </c>
      <c r="H1515" s="341" t="s">
        <v>741</v>
      </c>
    </row>
    <row r="1516" spans="1:8" hidden="1" outlineLevel="1">
      <c r="A1516" s="244" t="s">
        <v>1293</v>
      </c>
      <c r="B1516" s="364">
        <f t="shared" si="81"/>
        <v>58147.670910000001</v>
      </c>
      <c r="C1516" s="184">
        <v>0</v>
      </c>
      <c r="D1516" s="184">
        <v>0</v>
      </c>
      <c r="E1516" s="184">
        <v>0</v>
      </c>
      <c r="F1516" s="184">
        <v>0</v>
      </c>
      <c r="G1516" s="347">
        <f t="shared" si="80"/>
        <v>58147.670910000001</v>
      </c>
      <c r="H1516" s="341" t="s">
        <v>1294</v>
      </c>
    </row>
    <row r="1517" spans="1:8" hidden="1" outlineLevel="1">
      <c r="A1517" s="244" t="s">
        <v>1015</v>
      </c>
      <c r="B1517" s="364">
        <f t="shared" si="81"/>
        <v>77437.423349999997</v>
      </c>
      <c r="C1517" s="184">
        <v>0</v>
      </c>
      <c r="D1517" s="184">
        <v>0</v>
      </c>
      <c r="E1517" s="184">
        <v>0</v>
      </c>
      <c r="F1517" s="184">
        <v>0</v>
      </c>
      <c r="G1517" s="347">
        <f t="shared" si="80"/>
        <v>77437.423349999997</v>
      </c>
      <c r="H1517" s="341" t="s">
        <v>1016</v>
      </c>
    </row>
    <row r="1518" spans="1:8" hidden="1" outlineLevel="1">
      <c r="A1518" s="244" t="s">
        <v>1051</v>
      </c>
      <c r="B1518" s="364">
        <f t="shared" si="81"/>
        <v>521846.20298999996</v>
      </c>
      <c r="C1518" s="184">
        <v>0</v>
      </c>
      <c r="D1518" s="184">
        <v>0</v>
      </c>
      <c r="E1518" s="184">
        <v>0</v>
      </c>
      <c r="F1518" s="184">
        <v>0</v>
      </c>
      <c r="G1518" s="347">
        <f t="shared" si="80"/>
        <v>521846.20298999996</v>
      </c>
      <c r="H1518" s="341" t="s">
        <v>1052</v>
      </c>
    </row>
    <row r="1519" spans="1:8" hidden="1" outlineLevel="1">
      <c r="A1519" s="244" t="s">
        <v>1165</v>
      </c>
      <c r="B1519" s="364">
        <f t="shared" si="81"/>
        <v>372597.02298000001</v>
      </c>
      <c r="C1519" s="184">
        <v>0</v>
      </c>
      <c r="D1519" s="184">
        <v>0</v>
      </c>
      <c r="E1519" s="184">
        <v>0</v>
      </c>
      <c r="F1519" s="184">
        <v>0</v>
      </c>
      <c r="G1519" s="347">
        <f t="shared" si="80"/>
        <v>372597.02298000001</v>
      </c>
      <c r="H1519" s="341" t="s">
        <v>1166</v>
      </c>
    </row>
    <row r="1520" spans="1:8" hidden="1" outlineLevel="1">
      <c r="A1520" s="244" t="s">
        <v>1199</v>
      </c>
      <c r="B1520" s="364">
        <f t="shared" si="81"/>
        <v>85871.90178</v>
      </c>
      <c r="C1520" s="184">
        <v>0</v>
      </c>
      <c r="D1520" s="184">
        <v>0</v>
      </c>
      <c r="E1520" s="184">
        <v>0</v>
      </c>
      <c r="F1520" s="184">
        <v>0</v>
      </c>
      <c r="G1520" s="347">
        <f t="shared" si="80"/>
        <v>85871.90178</v>
      </c>
      <c r="H1520" s="341" t="s">
        <v>1200</v>
      </c>
    </row>
    <row r="1521" spans="1:8" hidden="1" outlineLevel="1">
      <c r="A1521" s="244" t="s">
        <v>924</v>
      </c>
      <c r="B1521" s="364">
        <f t="shared" si="81"/>
        <v>316942.38624299999</v>
      </c>
      <c r="C1521" s="184">
        <v>0</v>
      </c>
      <c r="D1521" s="184">
        <v>0</v>
      </c>
      <c r="E1521" s="184">
        <v>0</v>
      </c>
      <c r="F1521" s="184">
        <v>0</v>
      </c>
      <c r="G1521" s="347">
        <f t="shared" si="80"/>
        <v>316942.38624299999</v>
      </c>
      <c r="H1521" s="341" t="s">
        <v>925</v>
      </c>
    </row>
    <row r="1522" spans="1:8" hidden="1" outlineLevel="1">
      <c r="A1522" s="244" t="s">
        <v>834</v>
      </c>
      <c r="B1522" s="364">
        <f t="shared" si="81"/>
        <v>402149.08313999994</v>
      </c>
      <c r="C1522" s="184">
        <v>0</v>
      </c>
      <c r="D1522" s="184">
        <v>0</v>
      </c>
      <c r="E1522" s="184">
        <v>0</v>
      </c>
      <c r="F1522" s="184">
        <v>0</v>
      </c>
      <c r="G1522" s="347">
        <f t="shared" si="80"/>
        <v>402149.08313999994</v>
      </c>
      <c r="H1522" s="341" t="s">
        <v>835</v>
      </c>
    </row>
    <row r="1523" spans="1:8" hidden="1" outlineLevel="1">
      <c r="A1523" s="244" t="s">
        <v>884</v>
      </c>
      <c r="B1523" s="364">
        <f t="shared" si="81"/>
        <v>162729.38219999999</v>
      </c>
      <c r="C1523" s="184">
        <v>0</v>
      </c>
      <c r="D1523" s="184">
        <v>0</v>
      </c>
      <c r="E1523" s="184">
        <v>0</v>
      </c>
      <c r="F1523" s="184">
        <v>0</v>
      </c>
      <c r="G1523" s="347">
        <f t="shared" si="80"/>
        <v>162729.38219999999</v>
      </c>
      <c r="H1523" s="341" t="s">
        <v>885</v>
      </c>
    </row>
    <row r="1524" spans="1:8" hidden="1" outlineLevel="1">
      <c r="A1524" s="244" t="s">
        <v>770</v>
      </c>
      <c r="B1524" s="364">
        <f t="shared" si="81"/>
        <v>346060.92738000001</v>
      </c>
      <c r="C1524" s="184">
        <v>0</v>
      </c>
      <c r="D1524" s="184">
        <v>0</v>
      </c>
      <c r="E1524" s="184">
        <v>0</v>
      </c>
      <c r="F1524" s="184">
        <v>0</v>
      </c>
      <c r="G1524" s="347">
        <f t="shared" si="80"/>
        <v>346060.92738000001</v>
      </c>
      <c r="H1524" s="341" t="s">
        <v>771</v>
      </c>
    </row>
    <row r="1525" spans="1:8" hidden="1" outlineLevel="1">
      <c r="A1525" s="244" t="s">
        <v>1355</v>
      </c>
      <c r="B1525" s="364">
        <f t="shared" si="81"/>
        <v>7375900.5984299993</v>
      </c>
      <c r="C1525" s="184">
        <v>0</v>
      </c>
      <c r="D1525" s="184">
        <v>0</v>
      </c>
      <c r="E1525" s="184">
        <f>E594*0.04/100</f>
        <v>11841.6756</v>
      </c>
      <c r="F1525" s="184">
        <v>0</v>
      </c>
      <c r="G1525" s="347">
        <f t="shared" si="80"/>
        <v>7387742.274029999</v>
      </c>
      <c r="H1525" s="341" t="s">
        <v>1356</v>
      </c>
    </row>
    <row r="1526" spans="1:8" hidden="1" outlineLevel="1">
      <c r="A1526" s="244" t="s">
        <v>1225</v>
      </c>
      <c r="B1526" s="364">
        <f t="shared" si="81"/>
        <v>854630.80016999994</v>
      </c>
      <c r="C1526" s="184">
        <v>0</v>
      </c>
      <c r="D1526" s="184">
        <v>0</v>
      </c>
      <c r="E1526" s="184">
        <v>0</v>
      </c>
      <c r="F1526" s="184">
        <v>0</v>
      </c>
      <c r="G1526" s="347">
        <f t="shared" si="80"/>
        <v>854630.80016999994</v>
      </c>
      <c r="H1526" s="341" t="s">
        <v>1226</v>
      </c>
    </row>
    <row r="1527" spans="1:8" hidden="1" outlineLevel="1">
      <c r="A1527" s="244" t="s">
        <v>1205</v>
      </c>
      <c r="B1527" s="364">
        <f t="shared" si="81"/>
        <v>75381.03551999999</v>
      </c>
      <c r="C1527" s="184">
        <v>0</v>
      </c>
      <c r="D1527" s="184">
        <v>0</v>
      </c>
      <c r="E1527" s="184">
        <v>0</v>
      </c>
      <c r="F1527" s="184">
        <v>0</v>
      </c>
      <c r="G1527" s="347">
        <f t="shared" si="80"/>
        <v>75381.03551999999</v>
      </c>
      <c r="H1527" s="341" t="s">
        <v>1206</v>
      </c>
    </row>
    <row r="1528" spans="1:8" hidden="1" outlineLevel="1">
      <c r="A1528" s="244" t="s">
        <v>1319</v>
      </c>
      <c r="B1528" s="364">
        <f t="shared" si="81"/>
        <v>21721848.240959998</v>
      </c>
      <c r="C1528" s="184">
        <v>0</v>
      </c>
      <c r="D1528" s="184">
        <v>0</v>
      </c>
      <c r="E1528" s="184">
        <f>E597*0.04/100</f>
        <v>109284.11079999999</v>
      </c>
      <c r="F1528" s="184">
        <v>0</v>
      </c>
      <c r="G1528" s="347">
        <f t="shared" si="80"/>
        <v>21831132.35176</v>
      </c>
      <c r="H1528" s="341" t="s">
        <v>1320</v>
      </c>
    </row>
    <row r="1529" spans="1:8" hidden="1" outlineLevel="1">
      <c r="A1529" s="244" t="s">
        <v>1229</v>
      </c>
      <c r="B1529" s="364">
        <f t="shared" si="81"/>
        <v>192442.33154999997</v>
      </c>
      <c r="C1529" s="184">
        <v>0</v>
      </c>
      <c r="D1529" s="184">
        <v>0</v>
      </c>
      <c r="E1529" s="184">
        <v>0</v>
      </c>
      <c r="F1529" s="184">
        <v>0</v>
      </c>
      <c r="G1529" s="347">
        <f t="shared" si="80"/>
        <v>192442.33154999997</v>
      </c>
      <c r="H1529" s="341" t="s">
        <v>1230</v>
      </c>
    </row>
    <row r="1530" spans="1:8" hidden="1" outlineLevel="1">
      <c r="A1530" s="244" t="s">
        <v>1169</v>
      </c>
      <c r="B1530" s="364">
        <f t="shared" si="81"/>
        <v>197424.30938999998</v>
      </c>
      <c r="C1530" s="184">
        <v>0</v>
      </c>
      <c r="D1530" s="184">
        <v>0</v>
      </c>
      <c r="E1530" s="184">
        <v>0</v>
      </c>
      <c r="F1530" s="184">
        <v>0</v>
      </c>
      <c r="G1530" s="347">
        <f t="shared" si="80"/>
        <v>197424.30938999998</v>
      </c>
      <c r="H1530" s="341" t="s">
        <v>1170</v>
      </c>
    </row>
    <row r="1531" spans="1:8" hidden="1" outlineLevel="1">
      <c r="A1531" s="244" t="s">
        <v>730</v>
      </c>
      <c r="B1531" s="364">
        <f t="shared" si="81"/>
        <v>3603976.5218099998</v>
      </c>
      <c r="C1531" s="184">
        <v>0</v>
      </c>
      <c r="D1531" s="184">
        <v>0</v>
      </c>
      <c r="E1531" s="184">
        <f>E600*0.04/100</f>
        <v>5504.4495999999999</v>
      </c>
      <c r="F1531" s="184">
        <v>0</v>
      </c>
      <c r="G1531" s="347">
        <f t="shared" si="80"/>
        <v>3609480.9714099998</v>
      </c>
      <c r="H1531" s="341" t="s">
        <v>731</v>
      </c>
    </row>
    <row r="1532" spans="1:8" hidden="1" outlineLevel="1">
      <c r="A1532" s="244" t="s">
        <v>995</v>
      </c>
      <c r="B1532" s="364">
        <f t="shared" si="81"/>
        <v>232708.83635999999</v>
      </c>
      <c r="C1532" s="184">
        <v>0</v>
      </c>
      <c r="D1532" s="184">
        <v>0</v>
      </c>
      <c r="E1532" s="184">
        <v>0</v>
      </c>
      <c r="F1532" s="184">
        <v>0</v>
      </c>
      <c r="G1532" s="347">
        <f t="shared" ref="G1532:G1595" si="82">SUM(B1532:F1532)</f>
        <v>232708.83635999999</v>
      </c>
      <c r="H1532" s="341" t="s">
        <v>996</v>
      </c>
    </row>
    <row r="1533" spans="1:8" hidden="1" outlineLevel="1">
      <c r="A1533" s="244" t="s">
        <v>1349</v>
      </c>
      <c r="B1533" s="364">
        <f t="shared" ref="B1533:B1596" si="83">B602*0.357/100</f>
        <v>94584.897329999993</v>
      </c>
      <c r="C1533" s="184">
        <v>0</v>
      </c>
      <c r="D1533" s="184">
        <v>0</v>
      </c>
      <c r="E1533" s="184">
        <v>0</v>
      </c>
      <c r="F1533" s="184">
        <v>0</v>
      </c>
      <c r="G1533" s="347">
        <f t="shared" si="82"/>
        <v>94584.897329999993</v>
      </c>
      <c r="H1533" s="341" t="s">
        <v>1350</v>
      </c>
    </row>
    <row r="1534" spans="1:8" hidden="1" outlineLevel="1">
      <c r="A1534" s="244" t="s">
        <v>908</v>
      </c>
      <c r="B1534" s="364">
        <f t="shared" si="83"/>
        <v>132710.28750000001</v>
      </c>
      <c r="C1534" s="184">
        <v>0</v>
      </c>
      <c r="D1534" s="184">
        <v>0</v>
      </c>
      <c r="E1534" s="184">
        <v>0</v>
      </c>
      <c r="F1534" s="184">
        <v>0</v>
      </c>
      <c r="G1534" s="347">
        <f t="shared" si="82"/>
        <v>132710.28750000001</v>
      </c>
      <c r="H1534" s="341" t="s">
        <v>909</v>
      </c>
    </row>
    <row r="1535" spans="1:8" hidden="1" outlineLevel="1">
      <c r="A1535" s="244" t="s">
        <v>1360</v>
      </c>
      <c r="B1535" s="364">
        <f t="shared" si="83"/>
        <v>209391.02792999998</v>
      </c>
      <c r="C1535" s="184">
        <v>0</v>
      </c>
      <c r="D1535" s="184">
        <v>0</v>
      </c>
      <c r="E1535" s="184">
        <v>0</v>
      </c>
      <c r="F1535" s="184">
        <v>0</v>
      </c>
      <c r="G1535" s="347">
        <f t="shared" si="82"/>
        <v>209391.02792999998</v>
      </c>
      <c r="H1535" s="341" t="s">
        <v>1361</v>
      </c>
    </row>
    <row r="1536" spans="1:8" hidden="1" outlineLevel="1">
      <c r="A1536" s="244" t="s">
        <v>1057</v>
      </c>
      <c r="B1536" s="364">
        <f t="shared" si="83"/>
        <v>222931.24539</v>
      </c>
      <c r="C1536" s="184">
        <v>0</v>
      </c>
      <c r="D1536" s="184">
        <v>0</v>
      </c>
      <c r="E1536" s="184">
        <v>0</v>
      </c>
      <c r="F1536" s="184">
        <v>0</v>
      </c>
      <c r="G1536" s="347">
        <f t="shared" si="82"/>
        <v>222931.24539</v>
      </c>
      <c r="H1536" s="341" t="s">
        <v>1058</v>
      </c>
    </row>
    <row r="1537" spans="1:8" hidden="1" outlineLevel="1">
      <c r="A1537" s="244" t="s">
        <v>1193</v>
      </c>
      <c r="B1537" s="364">
        <f t="shared" si="83"/>
        <v>850637.15916207002</v>
      </c>
      <c r="C1537" s="184">
        <v>0</v>
      </c>
      <c r="D1537" s="184">
        <v>0</v>
      </c>
      <c r="E1537" s="184">
        <v>0</v>
      </c>
      <c r="F1537" s="184">
        <v>0</v>
      </c>
      <c r="G1537" s="347">
        <f t="shared" si="82"/>
        <v>850637.15916207002</v>
      </c>
      <c r="H1537" s="341" t="s">
        <v>1194</v>
      </c>
    </row>
    <row r="1538" spans="1:8" hidden="1" outlineLevel="1">
      <c r="A1538" s="244" t="s">
        <v>1151</v>
      </c>
      <c r="B1538" s="364">
        <f t="shared" si="83"/>
        <v>138207.62340000001</v>
      </c>
      <c r="C1538" s="184">
        <v>0</v>
      </c>
      <c r="D1538" s="184">
        <v>0</v>
      </c>
      <c r="E1538" s="184">
        <v>0</v>
      </c>
      <c r="F1538" s="184">
        <v>0</v>
      </c>
      <c r="G1538" s="347">
        <f t="shared" si="82"/>
        <v>138207.62340000001</v>
      </c>
      <c r="H1538" s="341" t="s">
        <v>1152</v>
      </c>
    </row>
    <row r="1539" spans="1:8" hidden="1" outlineLevel="1">
      <c r="A1539" s="244" t="s">
        <v>989</v>
      </c>
      <c r="B1539" s="364">
        <f t="shared" si="83"/>
        <v>215262.91037999999</v>
      </c>
      <c r="C1539" s="184">
        <v>0</v>
      </c>
      <c r="D1539" s="184">
        <v>0</v>
      </c>
      <c r="E1539" s="184">
        <v>0</v>
      </c>
      <c r="F1539" s="184">
        <v>0</v>
      </c>
      <c r="G1539" s="347">
        <f t="shared" si="82"/>
        <v>215262.91037999999</v>
      </c>
      <c r="H1539" s="341" t="s">
        <v>990</v>
      </c>
    </row>
    <row r="1540" spans="1:8" hidden="1" outlineLevel="1">
      <c r="A1540" s="244" t="s">
        <v>1309</v>
      </c>
      <c r="B1540" s="364">
        <f t="shared" si="83"/>
        <v>200458.20606</v>
      </c>
      <c r="C1540" s="184">
        <v>0</v>
      </c>
      <c r="D1540" s="184">
        <v>0</v>
      </c>
      <c r="E1540" s="184">
        <v>0</v>
      </c>
      <c r="F1540" s="184">
        <v>0</v>
      </c>
      <c r="G1540" s="347">
        <f t="shared" si="82"/>
        <v>200458.20606</v>
      </c>
      <c r="H1540" s="341" t="s">
        <v>1310</v>
      </c>
    </row>
    <row r="1541" spans="1:8" hidden="1" outlineLevel="1">
      <c r="A1541" s="244" t="s">
        <v>1149</v>
      </c>
      <c r="B1541" s="364">
        <f t="shared" si="83"/>
        <v>524281.79978999996</v>
      </c>
      <c r="C1541" s="184">
        <v>0</v>
      </c>
      <c r="D1541" s="184">
        <v>0</v>
      </c>
      <c r="E1541" s="184">
        <v>0</v>
      </c>
      <c r="F1541" s="184">
        <v>0</v>
      </c>
      <c r="G1541" s="347">
        <f t="shared" si="82"/>
        <v>524281.79978999996</v>
      </c>
      <c r="H1541" s="341" t="s">
        <v>1150</v>
      </c>
    </row>
    <row r="1542" spans="1:8" hidden="1" outlineLevel="1">
      <c r="A1542" s="244" t="s">
        <v>928</v>
      </c>
      <c r="B1542" s="364">
        <f t="shared" si="83"/>
        <v>178954.83585</v>
      </c>
      <c r="C1542" s="184">
        <v>0</v>
      </c>
      <c r="D1542" s="184">
        <v>0</v>
      </c>
      <c r="E1542" s="184">
        <v>0</v>
      </c>
      <c r="F1542" s="184">
        <v>0</v>
      </c>
      <c r="G1542" s="347">
        <f t="shared" si="82"/>
        <v>178954.83585</v>
      </c>
      <c r="H1542" s="341" t="s">
        <v>929</v>
      </c>
    </row>
    <row r="1543" spans="1:8" hidden="1" outlineLevel="1">
      <c r="A1543" s="244" t="s">
        <v>1303</v>
      </c>
      <c r="B1543" s="364">
        <f t="shared" si="83"/>
        <v>113174.45495999999</v>
      </c>
      <c r="C1543" s="184">
        <v>0</v>
      </c>
      <c r="D1543" s="184">
        <v>0</v>
      </c>
      <c r="E1543" s="184">
        <v>0</v>
      </c>
      <c r="F1543" s="184">
        <v>0</v>
      </c>
      <c r="G1543" s="347">
        <f t="shared" si="82"/>
        <v>113174.45495999999</v>
      </c>
      <c r="H1543" s="341" t="s">
        <v>1304</v>
      </c>
    </row>
    <row r="1544" spans="1:8" hidden="1" outlineLevel="1">
      <c r="A1544" s="244" t="s">
        <v>1299</v>
      </c>
      <c r="B1544" s="364">
        <f t="shared" si="83"/>
        <v>165626.98358849998</v>
      </c>
      <c r="C1544" s="184">
        <v>0</v>
      </c>
      <c r="D1544" s="184">
        <v>0</v>
      </c>
      <c r="E1544" s="184">
        <v>0</v>
      </c>
      <c r="F1544" s="184">
        <v>0</v>
      </c>
      <c r="G1544" s="347">
        <f t="shared" si="82"/>
        <v>165626.98358849998</v>
      </c>
      <c r="H1544" s="341" t="s">
        <v>1300</v>
      </c>
    </row>
    <row r="1545" spans="1:8" hidden="1" outlineLevel="1">
      <c r="A1545" s="244" t="s">
        <v>1157</v>
      </c>
      <c r="B1545" s="364">
        <f t="shared" si="83"/>
        <v>191152.99748999998</v>
      </c>
      <c r="C1545" s="184">
        <v>0</v>
      </c>
      <c r="D1545" s="184">
        <v>0</v>
      </c>
      <c r="E1545" s="184">
        <v>0</v>
      </c>
      <c r="F1545" s="184">
        <v>0</v>
      </c>
      <c r="G1545" s="347">
        <f t="shared" si="82"/>
        <v>191152.99748999998</v>
      </c>
      <c r="H1545" s="341" t="s">
        <v>1158</v>
      </c>
    </row>
    <row r="1546" spans="1:8" hidden="1" outlineLevel="1">
      <c r="A1546" s="244" t="s">
        <v>1313</v>
      </c>
      <c r="B1546" s="364">
        <f t="shared" si="83"/>
        <v>3370741.2175714201</v>
      </c>
      <c r="C1546" s="184">
        <v>0</v>
      </c>
      <c r="D1546" s="184">
        <v>0</v>
      </c>
      <c r="E1546" s="184">
        <v>0</v>
      </c>
      <c r="F1546" s="184">
        <v>0</v>
      </c>
      <c r="G1546" s="347">
        <f t="shared" si="82"/>
        <v>3370741.2175714201</v>
      </c>
      <c r="H1546" s="341" t="s">
        <v>1314</v>
      </c>
    </row>
    <row r="1547" spans="1:8" hidden="1" outlineLevel="1">
      <c r="A1547" s="244" t="s">
        <v>1637</v>
      </c>
      <c r="B1547" s="364">
        <f t="shared" si="83"/>
        <v>22334.701829999998</v>
      </c>
      <c r="C1547" s="184">
        <v>0</v>
      </c>
      <c r="D1547" s="184">
        <v>0</v>
      </c>
      <c r="E1547" s="184">
        <v>0</v>
      </c>
      <c r="F1547" s="184">
        <v>0</v>
      </c>
      <c r="G1547" s="347">
        <f t="shared" si="82"/>
        <v>22334.701829999998</v>
      </c>
      <c r="H1547" s="341" t="s">
        <v>1638</v>
      </c>
    </row>
    <row r="1548" spans="1:8" hidden="1" outlineLevel="1">
      <c r="A1548" s="244" t="s">
        <v>868</v>
      </c>
      <c r="B1548" s="364">
        <f t="shared" si="83"/>
        <v>66783.008249999999</v>
      </c>
      <c r="C1548" s="184">
        <v>0</v>
      </c>
      <c r="D1548" s="184">
        <v>0</v>
      </c>
      <c r="E1548" s="184">
        <v>0</v>
      </c>
      <c r="F1548" s="184">
        <v>0</v>
      </c>
      <c r="G1548" s="347">
        <f t="shared" si="82"/>
        <v>66783.008249999999</v>
      </c>
      <c r="H1548" s="341" t="s">
        <v>869</v>
      </c>
    </row>
    <row r="1549" spans="1:8" hidden="1" outlineLevel="1">
      <c r="A1549" s="244" t="s">
        <v>981</v>
      </c>
      <c r="B1549" s="364">
        <f t="shared" si="83"/>
        <v>624317.50163999991</v>
      </c>
      <c r="C1549" s="184">
        <v>0</v>
      </c>
      <c r="D1549" s="184">
        <v>0</v>
      </c>
      <c r="E1549" s="184">
        <v>0</v>
      </c>
      <c r="F1549" s="184">
        <v>0</v>
      </c>
      <c r="G1549" s="347">
        <f t="shared" si="82"/>
        <v>624317.50163999991</v>
      </c>
      <c r="H1549" s="341" t="s">
        <v>982</v>
      </c>
    </row>
    <row r="1550" spans="1:8" hidden="1" outlineLevel="1">
      <c r="A1550" s="244" t="s">
        <v>1239</v>
      </c>
      <c r="B1550" s="364">
        <f t="shared" si="83"/>
        <v>58143.451169999993</v>
      </c>
      <c r="C1550" s="184">
        <v>0</v>
      </c>
      <c r="D1550" s="184">
        <v>0</v>
      </c>
      <c r="E1550" s="184">
        <v>0</v>
      </c>
      <c r="F1550" s="184">
        <v>0</v>
      </c>
      <c r="G1550" s="347">
        <f t="shared" si="82"/>
        <v>58143.451169999993</v>
      </c>
      <c r="H1550" s="341" t="s">
        <v>1240</v>
      </c>
    </row>
    <row r="1551" spans="1:8" hidden="1" outlineLevel="1">
      <c r="A1551" s="244" t="s">
        <v>1147</v>
      </c>
      <c r="B1551" s="364">
        <f t="shared" si="83"/>
        <v>447757.84305000002</v>
      </c>
      <c r="C1551" s="184">
        <v>0</v>
      </c>
      <c r="D1551" s="184">
        <v>0</v>
      </c>
      <c r="E1551" s="184">
        <v>0</v>
      </c>
      <c r="F1551" s="184">
        <v>0</v>
      </c>
      <c r="G1551" s="347">
        <f t="shared" si="82"/>
        <v>447757.84305000002</v>
      </c>
      <c r="H1551" s="341" t="s">
        <v>1148</v>
      </c>
    </row>
    <row r="1552" spans="1:8" hidden="1" outlineLevel="1">
      <c r="A1552" s="244" t="s">
        <v>872</v>
      </c>
      <c r="B1552" s="364">
        <f t="shared" si="83"/>
        <v>51138.157979999996</v>
      </c>
      <c r="C1552" s="184">
        <v>0</v>
      </c>
      <c r="D1552" s="184">
        <v>0</v>
      </c>
      <c r="E1552" s="184">
        <v>0</v>
      </c>
      <c r="F1552" s="184">
        <v>0</v>
      </c>
      <c r="G1552" s="347">
        <f t="shared" si="82"/>
        <v>51138.157979999996</v>
      </c>
      <c r="H1552" s="341" t="s">
        <v>873</v>
      </c>
    </row>
    <row r="1553" spans="1:8" hidden="1" outlineLevel="1">
      <c r="A1553" s="244" t="s">
        <v>1127</v>
      </c>
      <c r="B1553" s="364">
        <f t="shared" si="83"/>
        <v>1305861.02871</v>
      </c>
      <c r="C1553" s="184">
        <v>0</v>
      </c>
      <c r="D1553" s="184">
        <v>0</v>
      </c>
      <c r="E1553" s="184">
        <v>0</v>
      </c>
      <c r="F1553" s="184">
        <v>0</v>
      </c>
      <c r="G1553" s="347">
        <f t="shared" si="82"/>
        <v>1305861.02871</v>
      </c>
      <c r="H1553" s="341" t="s">
        <v>1128</v>
      </c>
    </row>
    <row r="1554" spans="1:8" hidden="1" outlineLevel="1">
      <c r="A1554" s="244" t="s">
        <v>1065</v>
      </c>
      <c r="B1554" s="364">
        <f t="shared" si="83"/>
        <v>167719.13193</v>
      </c>
      <c r="C1554" s="184">
        <v>0</v>
      </c>
      <c r="D1554" s="184">
        <v>0</v>
      </c>
      <c r="E1554" s="184">
        <v>0</v>
      </c>
      <c r="F1554" s="184">
        <v>0</v>
      </c>
      <c r="G1554" s="347">
        <f t="shared" si="82"/>
        <v>167719.13193</v>
      </c>
      <c r="H1554" s="341" t="s">
        <v>1066</v>
      </c>
    </row>
    <row r="1555" spans="1:8" hidden="1" outlineLevel="1">
      <c r="A1555" s="244" t="s">
        <v>1305</v>
      </c>
      <c r="B1555" s="364">
        <f t="shared" si="83"/>
        <v>374484.88538999995</v>
      </c>
      <c r="C1555" s="184">
        <v>0</v>
      </c>
      <c r="D1555" s="184">
        <v>0</v>
      </c>
      <c r="E1555" s="184">
        <v>0</v>
      </c>
      <c r="F1555" s="184">
        <v>0</v>
      </c>
      <c r="G1555" s="347">
        <f t="shared" si="82"/>
        <v>374484.88538999995</v>
      </c>
      <c r="H1555" s="341" t="s">
        <v>1306</v>
      </c>
    </row>
    <row r="1556" spans="1:8" hidden="1" outlineLevel="1">
      <c r="A1556" s="244" t="s">
        <v>1295</v>
      </c>
      <c r="B1556" s="364">
        <f t="shared" si="83"/>
        <v>62489.654849999992</v>
      </c>
      <c r="C1556" s="184">
        <v>0</v>
      </c>
      <c r="D1556" s="184">
        <v>0</v>
      </c>
      <c r="E1556" s="184">
        <v>0</v>
      </c>
      <c r="F1556" s="184">
        <v>0</v>
      </c>
      <c r="G1556" s="347">
        <f t="shared" si="82"/>
        <v>62489.654849999992</v>
      </c>
      <c r="H1556" s="341" t="s">
        <v>1296</v>
      </c>
    </row>
    <row r="1557" spans="1:8" hidden="1" outlineLevel="1">
      <c r="A1557" s="244" t="s">
        <v>1342</v>
      </c>
      <c r="B1557" s="364">
        <f t="shared" si="83"/>
        <v>65061.832709999995</v>
      </c>
      <c r="C1557" s="184">
        <v>0</v>
      </c>
      <c r="D1557" s="184">
        <v>0</v>
      </c>
      <c r="E1557" s="184">
        <v>0</v>
      </c>
      <c r="F1557" s="184">
        <v>0</v>
      </c>
      <c r="G1557" s="347">
        <f t="shared" si="82"/>
        <v>65061.832709999995</v>
      </c>
      <c r="H1557" s="341" t="s">
        <v>1343</v>
      </c>
    </row>
    <row r="1558" spans="1:8" hidden="1" outlineLevel="1">
      <c r="A1558" s="244" t="s">
        <v>726</v>
      </c>
      <c r="B1558" s="364">
        <f t="shared" si="83"/>
        <v>4124486.8593600001</v>
      </c>
      <c r="C1558" s="184">
        <v>0</v>
      </c>
      <c r="D1558" s="184">
        <v>0</v>
      </c>
      <c r="E1558" s="184">
        <v>0</v>
      </c>
      <c r="F1558" s="184">
        <f>F627*0.03/100</f>
        <v>4589.6390999999994</v>
      </c>
      <c r="G1558" s="347">
        <f t="shared" si="82"/>
        <v>4129076.4984599999</v>
      </c>
      <c r="H1558" s="341" t="s">
        <v>727</v>
      </c>
    </row>
    <row r="1559" spans="1:8" hidden="1" outlineLevel="1">
      <c r="A1559" s="244" t="s">
        <v>1043</v>
      </c>
      <c r="B1559" s="364">
        <f t="shared" si="83"/>
        <v>568908.83825999999</v>
      </c>
      <c r="C1559" s="184">
        <v>0</v>
      </c>
      <c r="D1559" s="184">
        <v>0</v>
      </c>
      <c r="E1559" s="184">
        <v>0</v>
      </c>
      <c r="F1559" s="184">
        <v>0</v>
      </c>
      <c r="G1559" s="347">
        <f t="shared" si="82"/>
        <v>568908.83825999999</v>
      </c>
      <c r="H1559" s="341" t="s">
        <v>1044</v>
      </c>
    </row>
    <row r="1560" spans="1:8" hidden="1" outlineLevel="1">
      <c r="A1560" s="244" t="s">
        <v>1749</v>
      </c>
      <c r="B1560" s="364">
        <f t="shared" si="83"/>
        <v>6033.0251099999996</v>
      </c>
      <c r="C1560" s="184">
        <v>0</v>
      </c>
      <c r="D1560" s="184">
        <v>0</v>
      </c>
      <c r="E1560" s="184">
        <v>0</v>
      </c>
      <c r="F1560" s="184">
        <v>0</v>
      </c>
      <c r="G1560" s="347">
        <f t="shared" si="82"/>
        <v>6033.0251099999996</v>
      </c>
      <c r="H1560" s="341" t="s">
        <v>1750</v>
      </c>
    </row>
    <row r="1561" spans="1:8" hidden="1" outlineLevel="1">
      <c r="A1561" s="244" t="s">
        <v>1751</v>
      </c>
      <c r="B1561" s="364">
        <f t="shared" si="83"/>
        <v>79524.94515</v>
      </c>
      <c r="C1561" s="184">
        <v>0</v>
      </c>
      <c r="D1561" s="184">
        <v>0</v>
      </c>
      <c r="E1561" s="184">
        <v>0</v>
      </c>
      <c r="F1561" s="184">
        <v>0</v>
      </c>
      <c r="G1561" s="347">
        <f t="shared" si="82"/>
        <v>79524.94515</v>
      </c>
      <c r="H1561" s="341" t="s">
        <v>1752</v>
      </c>
    </row>
    <row r="1562" spans="1:8" hidden="1" outlineLevel="1">
      <c r="A1562" s="244" t="s">
        <v>748</v>
      </c>
      <c r="B1562" s="364">
        <f t="shared" si="83"/>
        <v>76190.258130000002</v>
      </c>
      <c r="C1562" s="184">
        <v>0</v>
      </c>
      <c r="D1562" s="184">
        <v>0</v>
      </c>
      <c r="E1562" s="184">
        <v>0</v>
      </c>
      <c r="F1562" s="184">
        <v>0</v>
      </c>
      <c r="G1562" s="347">
        <f t="shared" si="82"/>
        <v>76190.258130000002</v>
      </c>
      <c r="H1562" s="341" t="s">
        <v>749</v>
      </c>
    </row>
    <row r="1563" spans="1:8" hidden="1" outlineLevel="1">
      <c r="A1563" s="244" t="s">
        <v>1265</v>
      </c>
      <c r="B1563" s="364">
        <f t="shared" si="83"/>
        <v>314328.44331</v>
      </c>
      <c r="C1563" s="184">
        <v>0</v>
      </c>
      <c r="D1563" s="184">
        <v>0</v>
      </c>
      <c r="E1563" s="184">
        <v>0</v>
      </c>
      <c r="F1563" s="184">
        <v>0</v>
      </c>
      <c r="G1563" s="347">
        <f t="shared" si="82"/>
        <v>314328.44331</v>
      </c>
      <c r="H1563" s="341" t="s">
        <v>1266</v>
      </c>
    </row>
    <row r="1564" spans="1:8" hidden="1" outlineLevel="1">
      <c r="A1564" s="244" t="s">
        <v>732</v>
      </c>
      <c r="B1564" s="364">
        <f t="shared" si="83"/>
        <v>162551.47832931002</v>
      </c>
      <c r="C1564" s="184">
        <v>0</v>
      </c>
      <c r="D1564" s="184">
        <v>0</v>
      </c>
      <c r="E1564" s="184">
        <v>0</v>
      </c>
      <c r="F1564" s="184">
        <v>0</v>
      </c>
      <c r="G1564" s="347">
        <f t="shared" si="82"/>
        <v>162551.47832931002</v>
      </c>
      <c r="H1564" s="341" t="s">
        <v>733</v>
      </c>
    </row>
    <row r="1565" spans="1:8" hidden="1" outlineLevel="1">
      <c r="A1565" s="244" t="s">
        <v>734</v>
      </c>
      <c r="B1565" s="364">
        <f t="shared" si="83"/>
        <v>3016239.7713000001</v>
      </c>
      <c r="C1565" s="184">
        <v>0</v>
      </c>
      <c r="D1565" s="184">
        <v>0</v>
      </c>
      <c r="E1565" s="184">
        <v>0</v>
      </c>
      <c r="F1565" s="184">
        <v>0</v>
      </c>
      <c r="G1565" s="347">
        <f t="shared" si="82"/>
        <v>3016239.7713000001</v>
      </c>
      <c r="H1565" s="341" t="s">
        <v>735</v>
      </c>
    </row>
    <row r="1566" spans="1:8" hidden="1" outlineLevel="1">
      <c r="A1566" s="244" t="s">
        <v>1283</v>
      </c>
      <c r="B1566" s="364">
        <f t="shared" si="83"/>
        <v>241860.51350999999</v>
      </c>
      <c r="C1566" s="184">
        <v>0</v>
      </c>
      <c r="D1566" s="184">
        <v>0</v>
      </c>
      <c r="E1566" s="184">
        <v>0</v>
      </c>
      <c r="F1566" s="184">
        <v>0</v>
      </c>
      <c r="G1566" s="347">
        <f t="shared" si="82"/>
        <v>241860.51350999999</v>
      </c>
      <c r="H1566" s="341" t="s">
        <v>1284</v>
      </c>
    </row>
    <row r="1567" spans="1:8" hidden="1" outlineLevel="1">
      <c r="A1567" s="244" t="s">
        <v>1047</v>
      </c>
      <c r="B1567" s="364">
        <f t="shared" si="83"/>
        <v>125498.09495999999</v>
      </c>
      <c r="C1567" s="184">
        <v>0</v>
      </c>
      <c r="D1567" s="184">
        <v>0</v>
      </c>
      <c r="E1567" s="184">
        <v>0</v>
      </c>
      <c r="F1567" s="184">
        <v>0</v>
      </c>
      <c r="G1567" s="347">
        <f t="shared" si="82"/>
        <v>125498.09495999999</v>
      </c>
      <c r="H1567" s="341" t="s">
        <v>1048</v>
      </c>
    </row>
    <row r="1568" spans="1:8" hidden="1" outlineLevel="1">
      <c r="A1568" s="244" t="s">
        <v>802</v>
      </c>
      <c r="B1568" s="364">
        <f t="shared" si="83"/>
        <v>493383.68897999992</v>
      </c>
      <c r="C1568" s="184">
        <v>0</v>
      </c>
      <c r="D1568" s="184">
        <v>0</v>
      </c>
      <c r="E1568" s="184">
        <v>0</v>
      </c>
      <c r="F1568" s="184">
        <v>0</v>
      </c>
      <c r="G1568" s="347">
        <f t="shared" si="82"/>
        <v>493383.68897999992</v>
      </c>
      <c r="H1568" s="341" t="s">
        <v>803</v>
      </c>
    </row>
    <row r="1569" spans="1:8" hidden="1" outlineLevel="1">
      <c r="A1569" s="244" t="s">
        <v>828</v>
      </c>
      <c r="B1569" s="364">
        <f t="shared" si="83"/>
        <v>237925.69520999998</v>
      </c>
      <c r="C1569" s="184">
        <v>0</v>
      </c>
      <c r="D1569" s="184">
        <v>0</v>
      </c>
      <c r="E1569" s="184">
        <v>0</v>
      </c>
      <c r="F1569" s="184">
        <v>0</v>
      </c>
      <c r="G1569" s="347">
        <f t="shared" si="82"/>
        <v>237925.69520999998</v>
      </c>
      <c r="H1569" s="341" t="s">
        <v>829</v>
      </c>
    </row>
    <row r="1570" spans="1:8" hidden="1" outlineLevel="1">
      <c r="A1570" s="244" t="s">
        <v>812</v>
      </c>
      <c r="B1570" s="364">
        <f t="shared" si="83"/>
        <v>114633.89238</v>
      </c>
      <c r="C1570" s="184">
        <v>0</v>
      </c>
      <c r="D1570" s="184">
        <v>0</v>
      </c>
      <c r="E1570" s="184">
        <v>0</v>
      </c>
      <c r="F1570" s="184">
        <v>0</v>
      </c>
      <c r="G1570" s="347">
        <f t="shared" si="82"/>
        <v>114633.89238</v>
      </c>
      <c r="H1570" s="341" t="s">
        <v>1753</v>
      </c>
    </row>
    <row r="1571" spans="1:8" hidden="1" outlineLevel="1">
      <c r="A1571" s="244" t="s">
        <v>1754</v>
      </c>
      <c r="B1571" s="364">
        <f t="shared" si="83"/>
        <v>39250.572059999999</v>
      </c>
      <c r="C1571" s="184">
        <v>0</v>
      </c>
      <c r="D1571" s="184">
        <v>0</v>
      </c>
      <c r="E1571" s="184">
        <v>0</v>
      </c>
      <c r="F1571" s="184">
        <v>0</v>
      </c>
      <c r="G1571" s="347">
        <f t="shared" si="82"/>
        <v>39250.572059999999</v>
      </c>
      <c r="H1571" s="341" t="s">
        <v>1755</v>
      </c>
    </row>
    <row r="1572" spans="1:8" hidden="1" outlineLevel="1">
      <c r="A1572" s="244" t="s">
        <v>1233</v>
      </c>
      <c r="B1572" s="364">
        <f t="shared" si="83"/>
        <v>167907.09243000002</v>
      </c>
      <c r="C1572" s="184">
        <v>0</v>
      </c>
      <c r="D1572" s="184">
        <v>0</v>
      </c>
      <c r="E1572" s="184">
        <v>0</v>
      </c>
      <c r="F1572" s="184">
        <v>0</v>
      </c>
      <c r="G1572" s="347">
        <f t="shared" si="82"/>
        <v>167907.09243000002</v>
      </c>
      <c r="H1572" s="341" t="s">
        <v>1234</v>
      </c>
    </row>
    <row r="1573" spans="1:8" hidden="1" outlineLevel="1">
      <c r="A1573" s="244" t="s">
        <v>952</v>
      </c>
      <c r="B1573" s="364">
        <f t="shared" si="83"/>
        <v>16031518.940639999</v>
      </c>
      <c r="C1573" s="184">
        <v>0</v>
      </c>
      <c r="D1573" s="184">
        <v>0</v>
      </c>
      <c r="E1573" s="184">
        <v>0</v>
      </c>
      <c r="F1573" s="184">
        <f>F642*0.03/100</f>
        <v>29020.743899999998</v>
      </c>
      <c r="G1573" s="347">
        <f t="shared" si="82"/>
        <v>16060539.684539998</v>
      </c>
      <c r="H1573" s="341" t="s">
        <v>953</v>
      </c>
    </row>
    <row r="1574" spans="1:8" hidden="1" outlineLevel="1">
      <c r="A1574" s="244" t="s">
        <v>1095</v>
      </c>
      <c r="B1574" s="364">
        <f t="shared" si="83"/>
        <v>141178.38105</v>
      </c>
      <c r="C1574" s="184">
        <v>0</v>
      </c>
      <c r="D1574" s="184">
        <v>0</v>
      </c>
      <c r="E1574" s="184">
        <v>0</v>
      </c>
      <c r="F1574" s="184">
        <v>0</v>
      </c>
      <c r="G1574" s="347">
        <f t="shared" si="82"/>
        <v>141178.38105</v>
      </c>
      <c r="H1574" s="341" t="s">
        <v>1096</v>
      </c>
    </row>
    <row r="1575" spans="1:8" hidden="1" outlineLevel="1">
      <c r="A1575" s="244" t="s">
        <v>782</v>
      </c>
      <c r="B1575" s="364">
        <f t="shared" si="83"/>
        <v>694331.68475999997</v>
      </c>
      <c r="C1575" s="184">
        <v>0</v>
      </c>
      <c r="D1575" s="184">
        <v>0</v>
      </c>
      <c r="E1575" s="184">
        <v>0</v>
      </c>
      <c r="F1575" s="184">
        <v>0</v>
      </c>
      <c r="G1575" s="347">
        <f t="shared" si="82"/>
        <v>694331.68475999997</v>
      </c>
      <c r="H1575" s="341" t="s">
        <v>1756</v>
      </c>
    </row>
    <row r="1576" spans="1:8" hidden="1" outlineLevel="1">
      <c r="A1576" s="244" t="s">
        <v>772</v>
      </c>
      <c r="B1576" s="364">
        <f t="shared" si="83"/>
        <v>23480.125619999999</v>
      </c>
      <c r="C1576" s="184">
        <v>0</v>
      </c>
      <c r="D1576" s="184">
        <v>0</v>
      </c>
      <c r="E1576" s="184">
        <v>0</v>
      </c>
      <c r="F1576" s="184">
        <v>0</v>
      </c>
      <c r="G1576" s="347">
        <f t="shared" si="82"/>
        <v>23480.125619999999</v>
      </c>
      <c r="H1576" s="341" t="s">
        <v>773</v>
      </c>
    </row>
    <row r="1577" spans="1:8" hidden="1" outlineLevel="1">
      <c r="A1577" s="244" t="s">
        <v>932</v>
      </c>
      <c r="B1577" s="364">
        <f t="shared" si="83"/>
        <v>3914621.4248399995</v>
      </c>
      <c r="C1577" s="184">
        <v>0</v>
      </c>
      <c r="D1577" s="184">
        <f>D646*0.05355/100</f>
        <v>3260.6364734999997</v>
      </c>
      <c r="E1577" s="184">
        <v>0</v>
      </c>
      <c r="F1577" s="184">
        <v>0</v>
      </c>
      <c r="G1577" s="347">
        <f t="shared" si="82"/>
        <v>3917882.0613134997</v>
      </c>
      <c r="H1577" s="341" t="s">
        <v>933</v>
      </c>
    </row>
    <row r="1578" spans="1:8" hidden="1" outlineLevel="1">
      <c r="A1578" s="244" t="s">
        <v>1757</v>
      </c>
      <c r="B1578" s="364">
        <f t="shared" si="83"/>
        <v>23311.78227</v>
      </c>
      <c r="C1578" s="184">
        <v>0</v>
      </c>
      <c r="D1578" s="184">
        <v>0</v>
      </c>
      <c r="E1578" s="184">
        <v>0</v>
      </c>
      <c r="F1578" s="184">
        <v>0</v>
      </c>
      <c r="G1578" s="347">
        <f t="shared" si="82"/>
        <v>23311.78227</v>
      </c>
      <c r="H1578" s="341" t="s">
        <v>1758</v>
      </c>
    </row>
    <row r="1579" spans="1:8" hidden="1" outlineLevel="1">
      <c r="A1579" s="244" t="s">
        <v>1005</v>
      </c>
      <c r="B1579" s="364">
        <f t="shared" si="83"/>
        <v>209508.25244999997</v>
      </c>
      <c r="C1579" s="184">
        <v>0</v>
      </c>
      <c r="D1579" s="184">
        <v>0</v>
      </c>
      <c r="E1579" s="184">
        <v>0</v>
      </c>
      <c r="F1579" s="184">
        <v>0</v>
      </c>
      <c r="G1579" s="347">
        <f t="shared" si="82"/>
        <v>209508.25244999997</v>
      </c>
      <c r="H1579" s="341" t="s">
        <v>1006</v>
      </c>
    </row>
    <row r="1580" spans="1:8" hidden="1" outlineLevel="1">
      <c r="A1580" s="244" t="s">
        <v>1301</v>
      </c>
      <c r="B1580" s="364">
        <f t="shared" si="83"/>
        <v>22074.980759999999</v>
      </c>
      <c r="C1580" s="184">
        <v>0</v>
      </c>
      <c r="D1580" s="184">
        <v>0</v>
      </c>
      <c r="E1580" s="184">
        <v>0</v>
      </c>
      <c r="F1580" s="184">
        <v>0</v>
      </c>
      <c r="G1580" s="347">
        <f t="shared" si="82"/>
        <v>22074.980759999999</v>
      </c>
      <c r="H1580" s="341" t="s">
        <v>1302</v>
      </c>
    </row>
    <row r="1581" spans="1:8" hidden="1" outlineLevel="1">
      <c r="A1581" s="244" t="s">
        <v>1033</v>
      </c>
      <c r="B1581" s="364">
        <f t="shared" si="83"/>
        <v>63356.304479999999</v>
      </c>
      <c r="C1581" s="184">
        <v>0</v>
      </c>
      <c r="D1581" s="184">
        <v>0</v>
      </c>
      <c r="E1581" s="184">
        <v>0</v>
      </c>
      <c r="F1581" s="184">
        <v>0</v>
      </c>
      <c r="G1581" s="347">
        <f t="shared" si="82"/>
        <v>63356.304479999999</v>
      </c>
      <c r="H1581" s="341" t="s">
        <v>1034</v>
      </c>
    </row>
    <row r="1582" spans="1:8" hidden="1" outlineLevel="1">
      <c r="A1582" s="244" t="s">
        <v>750</v>
      </c>
      <c r="B1582" s="364">
        <f t="shared" si="83"/>
        <v>27134.752469999999</v>
      </c>
      <c r="C1582" s="184">
        <v>0</v>
      </c>
      <c r="D1582" s="184">
        <v>0</v>
      </c>
      <c r="E1582" s="184">
        <v>0</v>
      </c>
      <c r="F1582" s="184">
        <v>0</v>
      </c>
      <c r="G1582" s="347">
        <f t="shared" si="82"/>
        <v>27134.752469999999</v>
      </c>
      <c r="H1582" s="341" t="s">
        <v>751</v>
      </c>
    </row>
    <row r="1583" spans="1:8" hidden="1" outlineLevel="1">
      <c r="A1583" s="244" t="s">
        <v>746</v>
      </c>
      <c r="B1583" s="364">
        <f t="shared" si="83"/>
        <v>33852.039479999999</v>
      </c>
      <c r="C1583" s="184">
        <v>0</v>
      </c>
      <c r="D1583" s="184">
        <v>0</v>
      </c>
      <c r="E1583" s="184">
        <v>0</v>
      </c>
      <c r="F1583" s="184">
        <v>0</v>
      </c>
      <c r="G1583" s="347">
        <f t="shared" si="82"/>
        <v>33852.039479999999</v>
      </c>
      <c r="H1583" s="341" t="s">
        <v>747</v>
      </c>
    </row>
    <row r="1584" spans="1:8" hidden="1" outlineLevel="1">
      <c r="A1584" s="244" t="s">
        <v>858</v>
      </c>
      <c r="B1584" s="364">
        <f t="shared" si="83"/>
        <v>248518.19222999999</v>
      </c>
      <c r="C1584" s="184">
        <v>0</v>
      </c>
      <c r="D1584" s="184">
        <v>0</v>
      </c>
      <c r="E1584" s="184">
        <v>0</v>
      </c>
      <c r="F1584" s="184">
        <v>0</v>
      </c>
      <c r="G1584" s="347">
        <f t="shared" si="82"/>
        <v>248518.19222999999</v>
      </c>
      <c r="H1584" s="341" t="s">
        <v>859</v>
      </c>
    </row>
    <row r="1585" spans="1:8" hidden="1" outlineLevel="1">
      <c r="A1585" s="244" t="s">
        <v>1759</v>
      </c>
      <c r="B1585" s="364">
        <f t="shared" si="83"/>
        <v>52407.771359999999</v>
      </c>
      <c r="C1585" s="184">
        <v>0</v>
      </c>
      <c r="D1585" s="184">
        <v>0</v>
      </c>
      <c r="E1585" s="184">
        <v>0</v>
      </c>
      <c r="F1585" s="184">
        <v>0</v>
      </c>
      <c r="G1585" s="347">
        <f t="shared" si="82"/>
        <v>52407.771359999999</v>
      </c>
      <c r="H1585" s="341" t="s">
        <v>1760</v>
      </c>
    </row>
    <row r="1586" spans="1:8" hidden="1" outlineLevel="1">
      <c r="A1586" s="244" t="s">
        <v>1235</v>
      </c>
      <c r="B1586" s="364">
        <f t="shared" si="83"/>
        <v>98440.657980000004</v>
      </c>
      <c r="C1586" s="184">
        <v>0</v>
      </c>
      <c r="D1586" s="184">
        <v>0</v>
      </c>
      <c r="E1586" s="184">
        <v>0</v>
      </c>
      <c r="F1586" s="184">
        <v>0</v>
      </c>
      <c r="G1586" s="347">
        <f t="shared" si="82"/>
        <v>98440.657980000004</v>
      </c>
      <c r="H1586" s="341" t="s">
        <v>1236</v>
      </c>
    </row>
    <row r="1587" spans="1:8" hidden="1" outlineLevel="1">
      <c r="A1587" s="244" t="s">
        <v>1159</v>
      </c>
      <c r="B1587" s="364">
        <f t="shared" si="83"/>
        <v>127467.93171</v>
      </c>
      <c r="C1587" s="184">
        <v>0</v>
      </c>
      <c r="D1587" s="184">
        <v>0</v>
      </c>
      <c r="E1587" s="184">
        <v>0</v>
      </c>
      <c r="F1587" s="184">
        <v>0</v>
      </c>
      <c r="G1587" s="347">
        <f t="shared" si="82"/>
        <v>127467.93171</v>
      </c>
      <c r="H1587" s="341" t="s">
        <v>1160</v>
      </c>
    </row>
    <row r="1588" spans="1:8" hidden="1" outlineLevel="1">
      <c r="A1588" s="244" t="s">
        <v>880</v>
      </c>
      <c r="B1588" s="364">
        <f t="shared" si="83"/>
        <v>277720.79579999996</v>
      </c>
      <c r="C1588" s="184">
        <v>0</v>
      </c>
      <c r="D1588" s="184">
        <v>0</v>
      </c>
      <c r="E1588" s="184">
        <v>0</v>
      </c>
      <c r="F1588" s="184">
        <v>0</v>
      </c>
      <c r="G1588" s="347">
        <f t="shared" si="82"/>
        <v>277720.79579999996</v>
      </c>
      <c r="H1588" s="341" t="s">
        <v>881</v>
      </c>
    </row>
    <row r="1589" spans="1:8" hidden="1" outlineLevel="1">
      <c r="A1589" s="244" t="s">
        <v>1323</v>
      </c>
      <c r="B1589" s="364">
        <f t="shared" si="83"/>
        <v>158352.62505698999</v>
      </c>
      <c r="C1589" s="184">
        <v>0</v>
      </c>
      <c r="D1589" s="184">
        <v>0</v>
      </c>
      <c r="E1589" s="184">
        <v>0</v>
      </c>
      <c r="F1589" s="184">
        <v>0</v>
      </c>
      <c r="G1589" s="347">
        <f t="shared" si="82"/>
        <v>158352.62505698999</v>
      </c>
      <c r="H1589" s="341" t="s">
        <v>1324</v>
      </c>
    </row>
    <row r="1590" spans="1:8" hidden="1" outlineLevel="1">
      <c r="A1590" s="244" t="s">
        <v>1311</v>
      </c>
      <c r="B1590" s="364">
        <f t="shared" si="83"/>
        <v>263039.72772000002</v>
      </c>
      <c r="C1590" s="184">
        <v>0</v>
      </c>
      <c r="D1590" s="184">
        <v>0</v>
      </c>
      <c r="E1590" s="184">
        <v>0</v>
      </c>
      <c r="F1590" s="184">
        <v>0</v>
      </c>
      <c r="G1590" s="347">
        <f t="shared" si="82"/>
        <v>263039.72772000002</v>
      </c>
      <c r="H1590" s="341" t="s">
        <v>1312</v>
      </c>
    </row>
    <row r="1591" spans="1:8" hidden="1" outlineLevel="1">
      <c r="A1591" s="244" t="s">
        <v>1761</v>
      </c>
      <c r="B1591" s="364">
        <f t="shared" si="83"/>
        <v>32350.022669999998</v>
      </c>
      <c r="C1591" s="184">
        <v>0</v>
      </c>
      <c r="D1591" s="184">
        <v>0</v>
      </c>
      <c r="E1591" s="184">
        <v>0</v>
      </c>
      <c r="F1591" s="184">
        <v>0</v>
      </c>
      <c r="G1591" s="347">
        <f t="shared" si="82"/>
        <v>32350.022669999998</v>
      </c>
      <c r="H1591" s="341" t="s">
        <v>1762</v>
      </c>
    </row>
    <row r="1592" spans="1:8" hidden="1" outlineLevel="1">
      <c r="A1592" s="244" t="s">
        <v>1017</v>
      </c>
      <c r="B1592" s="364">
        <f t="shared" si="83"/>
        <v>195451.29890999998</v>
      </c>
      <c r="C1592" s="184">
        <v>0</v>
      </c>
      <c r="D1592" s="184">
        <v>0</v>
      </c>
      <c r="E1592" s="184">
        <v>0</v>
      </c>
      <c r="F1592" s="184">
        <v>0</v>
      </c>
      <c r="G1592" s="347">
        <f t="shared" si="82"/>
        <v>195451.29890999998</v>
      </c>
      <c r="H1592" s="341" t="s">
        <v>1018</v>
      </c>
    </row>
    <row r="1593" spans="1:8" hidden="1" outlineLevel="1">
      <c r="A1593" s="244" t="s">
        <v>973</v>
      </c>
      <c r="B1593" s="364">
        <f t="shared" si="83"/>
        <v>532922.46357000002</v>
      </c>
      <c r="C1593" s="184">
        <v>0</v>
      </c>
      <c r="D1593" s="184">
        <v>0</v>
      </c>
      <c r="E1593" s="184">
        <v>0</v>
      </c>
      <c r="F1593" s="184">
        <v>0</v>
      </c>
      <c r="G1593" s="347">
        <f t="shared" si="82"/>
        <v>532922.46357000002</v>
      </c>
      <c r="H1593" s="341" t="s">
        <v>974</v>
      </c>
    </row>
    <row r="1594" spans="1:8" hidden="1" outlineLevel="1">
      <c r="A1594" s="244" t="s">
        <v>1215</v>
      </c>
      <c r="B1594" s="364">
        <f t="shared" si="83"/>
        <v>175910.44337999998</v>
      </c>
      <c r="C1594" s="184">
        <v>0</v>
      </c>
      <c r="D1594" s="184">
        <v>0</v>
      </c>
      <c r="E1594" s="184">
        <v>0</v>
      </c>
      <c r="F1594" s="184">
        <v>0</v>
      </c>
      <c r="G1594" s="347">
        <f t="shared" si="82"/>
        <v>175910.44337999998</v>
      </c>
      <c r="H1594" s="341" t="s">
        <v>1216</v>
      </c>
    </row>
    <row r="1595" spans="1:8" hidden="1" outlineLevel="1">
      <c r="A1595" s="244" t="s">
        <v>1357</v>
      </c>
      <c r="B1595" s="364">
        <f t="shared" si="83"/>
        <v>989139.10214426997</v>
      </c>
      <c r="C1595" s="184">
        <v>0</v>
      </c>
      <c r="D1595" s="184">
        <v>0</v>
      </c>
      <c r="E1595" s="184">
        <v>0</v>
      </c>
      <c r="F1595" s="184">
        <v>0</v>
      </c>
      <c r="G1595" s="347">
        <f t="shared" si="82"/>
        <v>989139.10214426997</v>
      </c>
      <c r="H1595" s="341" t="s">
        <v>1358</v>
      </c>
    </row>
    <row r="1596" spans="1:8" hidden="1" outlineLevel="1">
      <c r="A1596" s="244" t="s">
        <v>836</v>
      </c>
      <c r="B1596" s="364">
        <f t="shared" si="83"/>
        <v>671618.72715000005</v>
      </c>
      <c r="C1596" s="184">
        <v>0</v>
      </c>
      <c r="D1596" s="184">
        <v>0</v>
      </c>
      <c r="E1596" s="184">
        <v>0</v>
      </c>
      <c r="F1596" s="184">
        <v>0</v>
      </c>
      <c r="G1596" s="347">
        <f t="shared" ref="G1596:G1659" si="84">SUM(B1596:F1596)</f>
        <v>671618.72715000005</v>
      </c>
      <c r="H1596" s="341" t="s">
        <v>837</v>
      </c>
    </row>
    <row r="1597" spans="1:8" hidden="1" outlineLevel="1">
      <c r="A1597" s="244" t="s">
        <v>892</v>
      </c>
      <c r="B1597" s="364">
        <f t="shared" ref="B1597:B1660" si="85">B666*0.357/100</f>
        <v>1209902.9879999999</v>
      </c>
      <c r="C1597" s="184">
        <v>0</v>
      </c>
      <c r="D1597" s="184">
        <v>0</v>
      </c>
      <c r="E1597" s="184">
        <v>0</v>
      </c>
      <c r="F1597" s="184">
        <v>0</v>
      </c>
      <c r="G1597" s="347">
        <f t="shared" si="84"/>
        <v>1209902.9879999999</v>
      </c>
      <c r="H1597" s="341" t="s">
        <v>893</v>
      </c>
    </row>
    <row r="1598" spans="1:8" hidden="1" outlineLevel="1">
      <c r="A1598" s="244" t="s">
        <v>870</v>
      </c>
      <c r="B1598" s="364">
        <f t="shared" si="85"/>
        <v>45650.875199999995</v>
      </c>
      <c r="C1598" s="184">
        <v>0</v>
      </c>
      <c r="D1598" s="184">
        <v>0</v>
      </c>
      <c r="E1598" s="184">
        <v>0</v>
      </c>
      <c r="F1598" s="184">
        <v>0</v>
      </c>
      <c r="G1598" s="347">
        <f t="shared" si="84"/>
        <v>45650.875199999995</v>
      </c>
      <c r="H1598" s="341" t="s">
        <v>871</v>
      </c>
    </row>
    <row r="1599" spans="1:8" hidden="1" outlineLevel="1">
      <c r="A1599" s="244" t="s">
        <v>1271</v>
      </c>
      <c r="B1599" s="364">
        <f t="shared" si="85"/>
        <v>55305.108389999994</v>
      </c>
      <c r="C1599" s="184">
        <v>0</v>
      </c>
      <c r="D1599" s="184">
        <v>0</v>
      </c>
      <c r="E1599" s="184">
        <v>0</v>
      </c>
      <c r="F1599" s="184">
        <v>0</v>
      </c>
      <c r="G1599" s="347">
        <f t="shared" si="84"/>
        <v>55305.108389999994</v>
      </c>
      <c r="H1599" s="341" t="s">
        <v>1272</v>
      </c>
    </row>
    <row r="1600" spans="1:8" hidden="1" outlineLevel="1">
      <c r="A1600" s="244" t="s">
        <v>1325</v>
      </c>
      <c r="B1600" s="364">
        <f t="shared" si="85"/>
        <v>220126.92113999999</v>
      </c>
      <c r="C1600" s="184">
        <v>0</v>
      </c>
      <c r="D1600" s="184">
        <v>0</v>
      </c>
      <c r="E1600" s="184">
        <v>0</v>
      </c>
      <c r="F1600" s="184">
        <v>0</v>
      </c>
      <c r="G1600" s="347">
        <f t="shared" si="84"/>
        <v>220126.92113999999</v>
      </c>
      <c r="H1600" s="341" t="s">
        <v>1326</v>
      </c>
    </row>
    <row r="1601" spans="1:8" hidden="1" outlineLevel="1">
      <c r="A1601" s="244" t="s">
        <v>1307</v>
      </c>
      <c r="B1601" s="364">
        <f t="shared" si="85"/>
        <v>1326657.34971</v>
      </c>
      <c r="C1601" s="184">
        <v>0</v>
      </c>
      <c r="D1601" s="184">
        <v>0</v>
      </c>
      <c r="E1601" s="184">
        <v>0</v>
      </c>
      <c r="F1601" s="184">
        <v>0</v>
      </c>
      <c r="G1601" s="347">
        <f t="shared" si="84"/>
        <v>1326657.34971</v>
      </c>
      <c r="H1601" s="341" t="s">
        <v>1308</v>
      </c>
    </row>
    <row r="1602" spans="1:8" hidden="1" outlineLevel="1">
      <c r="A1602" s="244" t="s">
        <v>1763</v>
      </c>
      <c r="B1602" s="364">
        <f t="shared" si="85"/>
        <v>2878036.9317000001</v>
      </c>
      <c r="C1602" s="184">
        <v>0</v>
      </c>
      <c r="D1602" s="184">
        <v>0</v>
      </c>
      <c r="E1602" s="184">
        <v>0</v>
      </c>
      <c r="F1602" s="184">
        <v>0</v>
      </c>
      <c r="G1602" s="347">
        <f t="shared" si="84"/>
        <v>2878036.9317000001</v>
      </c>
      <c r="H1602" s="341" t="s">
        <v>1764</v>
      </c>
    </row>
    <row r="1603" spans="1:8" hidden="1" outlineLevel="1">
      <c r="A1603" s="244" t="s">
        <v>804</v>
      </c>
      <c r="B1603" s="364">
        <f t="shared" si="85"/>
        <v>2144807.1909599998</v>
      </c>
      <c r="C1603" s="184">
        <v>0</v>
      </c>
      <c r="D1603" s="184">
        <v>0</v>
      </c>
      <c r="E1603" s="184">
        <v>0</v>
      </c>
      <c r="F1603" s="184">
        <v>0</v>
      </c>
      <c r="G1603" s="347">
        <f t="shared" si="84"/>
        <v>2144807.1909599998</v>
      </c>
      <c r="H1603" s="341" t="s">
        <v>805</v>
      </c>
    </row>
    <row r="1604" spans="1:8" hidden="1" outlineLevel="1">
      <c r="A1604" s="244" t="s">
        <v>1263</v>
      </c>
      <c r="B1604" s="364">
        <f t="shared" si="85"/>
        <v>114157.83287999999</v>
      </c>
      <c r="C1604" s="184">
        <v>0</v>
      </c>
      <c r="D1604" s="184">
        <v>0</v>
      </c>
      <c r="E1604" s="184">
        <v>0</v>
      </c>
      <c r="F1604" s="184">
        <v>0</v>
      </c>
      <c r="G1604" s="347">
        <f t="shared" si="84"/>
        <v>114157.83287999999</v>
      </c>
      <c r="H1604" s="341" t="s">
        <v>1264</v>
      </c>
    </row>
    <row r="1605" spans="1:8" hidden="1" outlineLevel="1">
      <c r="A1605" s="244" t="s">
        <v>1097</v>
      </c>
      <c r="B1605" s="364">
        <f t="shared" si="85"/>
        <v>1311342.71373</v>
      </c>
      <c r="C1605" s="184">
        <v>0</v>
      </c>
      <c r="D1605" s="184">
        <v>0</v>
      </c>
      <c r="E1605" s="184">
        <v>0</v>
      </c>
      <c r="F1605" s="184">
        <v>0</v>
      </c>
      <c r="G1605" s="347">
        <f t="shared" si="84"/>
        <v>1311342.71373</v>
      </c>
      <c r="H1605" s="341" t="s">
        <v>1098</v>
      </c>
    </row>
    <row r="1606" spans="1:8" hidden="1" outlineLevel="1">
      <c r="A1606" s="244" t="s">
        <v>760</v>
      </c>
      <c r="B1606" s="364">
        <f t="shared" si="85"/>
        <v>233530.10772</v>
      </c>
      <c r="C1606" s="184">
        <v>0</v>
      </c>
      <c r="D1606" s="184">
        <v>0</v>
      </c>
      <c r="E1606" s="184">
        <v>0</v>
      </c>
      <c r="F1606" s="184">
        <v>0</v>
      </c>
      <c r="G1606" s="347">
        <f t="shared" si="84"/>
        <v>233530.10772</v>
      </c>
      <c r="H1606" s="341" t="s">
        <v>761</v>
      </c>
    </row>
    <row r="1607" spans="1:8" hidden="1" outlineLevel="1">
      <c r="A1607" s="244" t="s">
        <v>1765</v>
      </c>
      <c r="B1607" s="364">
        <f t="shared" si="85"/>
        <v>41528.332019999994</v>
      </c>
      <c r="C1607" s="184">
        <v>0</v>
      </c>
      <c r="D1607" s="184">
        <v>0</v>
      </c>
      <c r="E1607" s="184">
        <v>0</v>
      </c>
      <c r="F1607" s="184">
        <v>0</v>
      </c>
      <c r="G1607" s="347">
        <f t="shared" si="84"/>
        <v>41528.332019999994</v>
      </c>
      <c r="H1607" s="341" t="s">
        <v>1766</v>
      </c>
    </row>
    <row r="1608" spans="1:8" hidden="1" outlineLevel="1">
      <c r="A1608" s="244" t="s">
        <v>628</v>
      </c>
      <c r="B1608" s="364">
        <f t="shared" si="85"/>
        <v>256469.04989999998</v>
      </c>
      <c r="C1608" s="184">
        <v>0</v>
      </c>
      <c r="D1608" s="184">
        <v>0</v>
      </c>
      <c r="E1608" s="184">
        <v>0</v>
      </c>
      <c r="F1608" s="184">
        <v>0</v>
      </c>
      <c r="G1608" s="347">
        <f t="shared" si="84"/>
        <v>256469.04989999998</v>
      </c>
      <c r="H1608" s="341" t="s">
        <v>1327</v>
      </c>
    </row>
    <row r="1609" spans="1:8" hidden="1" outlineLevel="1">
      <c r="A1609" s="244" t="s">
        <v>1275</v>
      </c>
      <c r="B1609" s="364">
        <f t="shared" si="85"/>
        <v>135909.84287999998</v>
      </c>
      <c r="C1609" s="184">
        <v>0</v>
      </c>
      <c r="D1609" s="184">
        <v>0</v>
      </c>
      <c r="E1609" s="184">
        <v>0</v>
      </c>
      <c r="F1609" s="184">
        <v>0</v>
      </c>
      <c r="G1609" s="347">
        <f t="shared" si="84"/>
        <v>135909.84287999998</v>
      </c>
      <c r="H1609" s="341" t="s">
        <v>1276</v>
      </c>
    </row>
    <row r="1610" spans="1:8" hidden="1" outlineLevel="1">
      <c r="A1610" s="244" t="s">
        <v>824</v>
      </c>
      <c r="B1610" s="364">
        <f t="shared" si="85"/>
        <v>517553.46720000001</v>
      </c>
      <c r="C1610" s="184">
        <v>0</v>
      </c>
      <c r="D1610" s="184">
        <v>0</v>
      </c>
      <c r="E1610" s="184">
        <v>0</v>
      </c>
      <c r="F1610" s="184">
        <v>0</v>
      </c>
      <c r="G1610" s="347">
        <f t="shared" si="84"/>
        <v>517553.46720000001</v>
      </c>
      <c r="H1610" s="341" t="s">
        <v>825</v>
      </c>
    </row>
    <row r="1611" spans="1:8" hidden="1" outlineLevel="1">
      <c r="A1611" s="244" t="s">
        <v>830</v>
      </c>
      <c r="B1611" s="364">
        <f t="shared" si="85"/>
        <v>207655.58666999999</v>
      </c>
      <c r="C1611" s="184">
        <v>0</v>
      </c>
      <c r="D1611" s="184">
        <v>0</v>
      </c>
      <c r="E1611" s="184">
        <v>0</v>
      </c>
      <c r="F1611" s="184">
        <v>0</v>
      </c>
      <c r="G1611" s="347">
        <f t="shared" si="84"/>
        <v>207655.58666999999</v>
      </c>
      <c r="H1611" s="341" t="s">
        <v>831</v>
      </c>
    </row>
    <row r="1612" spans="1:8" hidden="1" outlineLevel="1">
      <c r="A1612" s="244" t="s">
        <v>882</v>
      </c>
      <c r="B1612" s="364">
        <f t="shared" si="85"/>
        <v>75961.285469999988</v>
      </c>
      <c r="C1612" s="184">
        <v>0</v>
      </c>
      <c r="D1612" s="184">
        <v>0</v>
      </c>
      <c r="E1612" s="184">
        <v>0</v>
      </c>
      <c r="F1612" s="184">
        <v>0</v>
      </c>
      <c r="G1612" s="347">
        <f t="shared" si="84"/>
        <v>75961.285469999988</v>
      </c>
      <c r="H1612" s="341" t="s">
        <v>883</v>
      </c>
    </row>
    <row r="1613" spans="1:8" hidden="1" outlineLevel="1">
      <c r="A1613" s="244" t="s">
        <v>1281</v>
      </c>
      <c r="B1613" s="364">
        <f t="shared" si="85"/>
        <v>421381.46567999996</v>
      </c>
      <c r="C1613" s="184">
        <v>0</v>
      </c>
      <c r="D1613" s="184">
        <v>0</v>
      </c>
      <c r="E1613" s="184">
        <v>0</v>
      </c>
      <c r="F1613" s="184">
        <v>0</v>
      </c>
      <c r="G1613" s="347">
        <f t="shared" si="84"/>
        <v>421381.46567999996</v>
      </c>
      <c r="H1613" s="341" t="s">
        <v>1282</v>
      </c>
    </row>
    <row r="1614" spans="1:8" hidden="1" outlineLevel="1">
      <c r="A1614" s="244" t="s">
        <v>1767</v>
      </c>
      <c r="B1614" s="364">
        <f t="shared" si="85"/>
        <v>18921.224910000001</v>
      </c>
      <c r="C1614" s="184">
        <v>0</v>
      </c>
      <c r="D1614" s="184">
        <v>0</v>
      </c>
      <c r="E1614" s="184">
        <v>0</v>
      </c>
      <c r="F1614" s="184">
        <v>0</v>
      </c>
      <c r="G1614" s="347">
        <f t="shared" si="84"/>
        <v>18921.224910000001</v>
      </c>
      <c r="H1614" s="341" t="s">
        <v>1768</v>
      </c>
    </row>
    <row r="1615" spans="1:8" hidden="1" outlineLevel="1">
      <c r="A1615" s="244" t="s">
        <v>938</v>
      </c>
      <c r="B1615" s="364">
        <f t="shared" si="85"/>
        <v>5200.4404199999999</v>
      </c>
      <c r="C1615" s="184">
        <v>0</v>
      </c>
      <c r="D1615" s="184">
        <v>0</v>
      </c>
      <c r="E1615" s="184">
        <v>0</v>
      </c>
      <c r="F1615" s="184">
        <v>0</v>
      </c>
      <c r="G1615" s="347">
        <f t="shared" si="84"/>
        <v>5200.4404199999999</v>
      </c>
      <c r="H1615" s="341" t="s">
        <v>939</v>
      </c>
    </row>
    <row r="1616" spans="1:8" hidden="1" outlineLevel="1">
      <c r="A1616" s="244" t="s">
        <v>1769</v>
      </c>
      <c r="B1616" s="364">
        <f t="shared" si="85"/>
        <v>15998.016089999999</v>
      </c>
      <c r="C1616" s="184">
        <v>0</v>
      </c>
      <c r="D1616" s="184">
        <v>0</v>
      </c>
      <c r="E1616" s="184">
        <v>0</v>
      </c>
      <c r="F1616" s="184">
        <v>0</v>
      </c>
      <c r="G1616" s="347">
        <f t="shared" si="84"/>
        <v>15998.016089999999</v>
      </c>
      <c r="H1616" s="341" t="s">
        <v>1770</v>
      </c>
    </row>
    <row r="1617" spans="1:8" hidden="1" outlineLevel="1">
      <c r="A1617" s="244" t="s">
        <v>810</v>
      </c>
      <c r="B1617" s="364">
        <f t="shared" si="85"/>
        <v>1431558.6009900002</v>
      </c>
      <c r="C1617" s="184">
        <v>0</v>
      </c>
      <c r="D1617" s="184">
        <v>0</v>
      </c>
      <c r="E1617" s="184">
        <v>0</v>
      </c>
      <c r="F1617" s="184">
        <v>0</v>
      </c>
      <c r="G1617" s="347">
        <f t="shared" si="84"/>
        <v>1431558.6009900002</v>
      </c>
      <c r="H1617" s="341" t="s">
        <v>811</v>
      </c>
    </row>
    <row r="1618" spans="1:8" hidden="1" outlineLevel="1">
      <c r="A1618" s="244" t="s">
        <v>758</v>
      </c>
      <c r="B1618" s="364">
        <f t="shared" si="85"/>
        <v>46841.709390000004</v>
      </c>
      <c r="C1618" s="184">
        <v>0</v>
      </c>
      <c r="D1618" s="184">
        <v>0</v>
      </c>
      <c r="E1618" s="184">
        <v>0</v>
      </c>
      <c r="F1618" s="184">
        <v>0</v>
      </c>
      <c r="G1618" s="347">
        <f t="shared" si="84"/>
        <v>46841.709390000004</v>
      </c>
      <c r="H1618" s="341" t="s">
        <v>759</v>
      </c>
    </row>
    <row r="1619" spans="1:8" hidden="1" outlineLevel="1">
      <c r="A1619" s="244" t="s">
        <v>1131</v>
      </c>
      <c r="B1619" s="364">
        <f t="shared" si="85"/>
        <v>151415.17397999999</v>
      </c>
      <c r="C1619" s="184">
        <v>0</v>
      </c>
      <c r="D1619" s="184">
        <v>0</v>
      </c>
      <c r="E1619" s="184">
        <v>0</v>
      </c>
      <c r="F1619" s="184">
        <v>0</v>
      </c>
      <c r="G1619" s="347">
        <f t="shared" si="84"/>
        <v>151415.17397999999</v>
      </c>
      <c r="H1619" s="341" t="s">
        <v>1132</v>
      </c>
    </row>
    <row r="1620" spans="1:8" hidden="1" outlineLevel="1">
      <c r="A1620" s="244" t="s">
        <v>950</v>
      </c>
      <c r="B1620" s="364">
        <f t="shared" si="85"/>
        <v>103307.55222899999</v>
      </c>
      <c r="C1620" s="184">
        <v>0</v>
      </c>
      <c r="D1620" s="184">
        <v>0</v>
      </c>
      <c r="E1620" s="184">
        <v>0</v>
      </c>
      <c r="F1620" s="184">
        <v>0</v>
      </c>
      <c r="G1620" s="347">
        <f t="shared" si="84"/>
        <v>103307.55222899999</v>
      </c>
      <c r="H1620" s="341" t="s">
        <v>951</v>
      </c>
    </row>
    <row r="1621" spans="1:8" hidden="1" outlineLevel="1">
      <c r="A1621" s="244" t="s">
        <v>1045</v>
      </c>
      <c r="B1621" s="364">
        <f t="shared" si="85"/>
        <v>610019.15540999989</v>
      </c>
      <c r="C1621" s="184">
        <v>0</v>
      </c>
      <c r="D1621" s="184">
        <v>0</v>
      </c>
      <c r="E1621" s="184">
        <v>0</v>
      </c>
      <c r="F1621" s="184">
        <v>0</v>
      </c>
      <c r="G1621" s="347">
        <f t="shared" si="84"/>
        <v>610019.15540999989</v>
      </c>
      <c r="H1621" s="341" t="s">
        <v>1046</v>
      </c>
    </row>
    <row r="1622" spans="1:8" hidden="1" outlineLevel="1">
      <c r="A1622" s="244" t="s">
        <v>754</v>
      </c>
      <c r="B1622" s="364">
        <f t="shared" si="85"/>
        <v>29218.894907999998</v>
      </c>
      <c r="C1622" s="184">
        <v>0</v>
      </c>
      <c r="D1622" s="184">
        <v>0</v>
      </c>
      <c r="E1622" s="184">
        <v>0</v>
      </c>
      <c r="F1622" s="184">
        <v>0</v>
      </c>
      <c r="G1622" s="347">
        <f t="shared" si="84"/>
        <v>29218.894907999998</v>
      </c>
      <c r="H1622" s="341" t="s">
        <v>755</v>
      </c>
    </row>
    <row r="1623" spans="1:8" hidden="1" outlineLevel="1">
      <c r="A1623" s="244" t="s">
        <v>1771</v>
      </c>
      <c r="B1623" s="364">
        <f t="shared" si="85"/>
        <v>21148.397969999998</v>
      </c>
      <c r="C1623" s="184">
        <v>0</v>
      </c>
      <c r="D1623" s="184">
        <v>0</v>
      </c>
      <c r="E1623" s="184">
        <v>0</v>
      </c>
      <c r="F1623" s="184">
        <v>0</v>
      </c>
      <c r="G1623" s="347">
        <f t="shared" si="84"/>
        <v>21148.397969999998</v>
      </c>
      <c r="H1623" s="341" t="s">
        <v>1772</v>
      </c>
    </row>
    <row r="1624" spans="1:8" hidden="1" outlineLevel="1">
      <c r="A1624" s="244" t="s">
        <v>848</v>
      </c>
      <c r="B1624" s="364">
        <f t="shared" si="85"/>
        <v>394804.20798000001</v>
      </c>
      <c r="C1624" s="184">
        <v>0</v>
      </c>
      <c r="D1624" s="184">
        <v>0</v>
      </c>
      <c r="E1624" s="184">
        <v>0</v>
      </c>
      <c r="F1624" s="184">
        <v>0</v>
      </c>
      <c r="G1624" s="347">
        <f t="shared" si="84"/>
        <v>394804.20798000001</v>
      </c>
      <c r="H1624" s="341" t="s">
        <v>849</v>
      </c>
    </row>
    <row r="1625" spans="1:8" hidden="1" outlineLevel="1">
      <c r="A1625" s="244" t="s">
        <v>1336</v>
      </c>
      <c r="B1625" s="364">
        <f t="shared" si="85"/>
        <v>499798.37565</v>
      </c>
      <c r="C1625" s="184">
        <v>0</v>
      </c>
      <c r="D1625" s="184">
        <v>0</v>
      </c>
      <c r="E1625" s="184">
        <v>0</v>
      </c>
      <c r="F1625" s="184">
        <v>0</v>
      </c>
      <c r="G1625" s="347">
        <f t="shared" si="84"/>
        <v>499798.37565</v>
      </c>
      <c r="H1625" s="341" t="s">
        <v>1337</v>
      </c>
    </row>
    <row r="1626" spans="1:8" hidden="1" outlineLevel="1">
      <c r="A1626" s="244" t="s">
        <v>1315</v>
      </c>
      <c r="B1626" s="364">
        <f t="shared" si="85"/>
        <v>179458.47717</v>
      </c>
      <c r="C1626" s="184">
        <v>0</v>
      </c>
      <c r="D1626" s="184">
        <v>0</v>
      </c>
      <c r="E1626" s="184">
        <v>0</v>
      </c>
      <c r="F1626" s="184">
        <v>0</v>
      </c>
      <c r="G1626" s="347">
        <f t="shared" si="84"/>
        <v>179458.47717</v>
      </c>
      <c r="H1626" s="341" t="s">
        <v>1316</v>
      </c>
    </row>
    <row r="1627" spans="1:8" hidden="1" outlineLevel="1">
      <c r="A1627" s="244" t="s">
        <v>722</v>
      </c>
      <c r="B1627" s="364">
        <f t="shared" si="85"/>
        <v>29051.510460000001</v>
      </c>
      <c r="C1627" s="184">
        <v>0</v>
      </c>
      <c r="D1627" s="184">
        <v>0</v>
      </c>
      <c r="E1627" s="184">
        <v>0</v>
      </c>
      <c r="F1627" s="184">
        <v>0</v>
      </c>
      <c r="G1627" s="347">
        <f t="shared" si="84"/>
        <v>29051.510460000001</v>
      </c>
      <c r="H1627" s="341" t="s">
        <v>723</v>
      </c>
    </row>
    <row r="1628" spans="1:8" hidden="1" outlineLevel="1">
      <c r="A1628" s="244" t="s">
        <v>916</v>
      </c>
      <c r="B1628" s="364">
        <f t="shared" si="85"/>
        <v>38385.543210000003</v>
      </c>
      <c r="C1628" s="184">
        <v>0</v>
      </c>
      <c r="D1628" s="184">
        <v>0</v>
      </c>
      <c r="E1628" s="184">
        <v>0</v>
      </c>
      <c r="F1628" s="184">
        <v>0</v>
      </c>
      <c r="G1628" s="347">
        <f t="shared" si="84"/>
        <v>38385.543210000003</v>
      </c>
      <c r="H1628" s="341" t="s">
        <v>917</v>
      </c>
    </row>
    <row r="1629" spans="1:8" hidden="1" outlineLevel="1">
      <c r="A1629" s="244" t="s">
        <v>330</v>
      </c>
      <c r="B1629" s="364">
        <f t="shared" si="85"/>
        <v>194648.31309000001</v>
      </c>
      <c r="C1629" s="184">
        <v>0</v>
      </c>
      <c r="D1629" s="184">
        <v>0</v>
      </c>
      <c r="E1629" s="184">
        <v>0</v>
      </c>
      <c r="F1629" s="184">
        <v>0</v>
      </c>
      <c r="G1629" s="347">
        <f t="shared" si="84"/>
        <v>194648.31309000001</v>
      </c>
      <c r="H1629" s="341" t="s">
        <v>721</v>
      </c>
    </row>
    <row r="1630" spans="1:8" hidden="1" outlineLevel="1">
      <c r="A1630" s="244" t="s">
        <v>1079</v>
      </c>
      <c r="B1630" s="364">
        <f t="shared" si="85"/>
        <v>280722.53391</v>
      </c>
      <c r="C1630" s="184">
        <v>0</v>
      </c>
      <c r="D1630" s="184">
        <v>0</v>
      </c>
      <c r="E1630" s="184">
        <v>0</v>
      </c>
      <c r="F1630" s="184">
        <v>0</v>
      </c>
      <c r="G1630" s="347">
        <f t="shared" si="84"/>
        <v>280722.53391</v>
      </c>
      <c r="H1630" s="341" t="s">
        <v>1080</v>
      </c>
    </row>
    <row r="1631" spans="1:8" hidden="1" outlineLevel="1">
      <c r="A1631" s="244" t="s">
        <v>1115</v>
      </c>
      <c r="B1631" s="364">
        <f t="shared" si="85"/>
        <v>357672.81291000004</v>
      </c>
      <c r="C1631" s="184">
        <v>0</v>
      </c>
      <c r="D1631" s="184">
        <v>0</v>
      </c>
      <c r="E1631" s="184">
        <v>0</v>
      </c>
      <c r="F1631" s="184">
        <v>0</v>
      </c>
      <c r="G1631" s="347">
        <f t="shared" si="84"/>
        <v>357672.81291000004</v>
      </c>
      <c r="H1631" s="341" t="s">
        <v>1116</v>
      </c>
    </row>
    <row r="1632" spans="1:8" hidden="1" outlineLevel="1">
      <c r="A1632" s="244" t="s">
        <v>814</v>
      </c>
      <c r="B1632" s="364">
        <f t="shared" si="85"/>
        <v>6911.9591099999998</v>
      </c>
      <c r="C1632" s="184">
        <v>0</v>
      </c>
      <c r="D1632" s="184">
        <v>0</v>
      </c>
      <c r="E1632" s="184">
        <v>0</v>
      </c>
      <c r="F1632" s="184">
        <v>0</v>
      </c>
      <c r="G1632" s="347">
        <f t="shared" si="84"/>
        <v>6911.9591099999998</v>
      </c>
      <c r="H1632" s="341" t="s">
        <v>815</v>
      </c>
    </row>
    <row r="1633" spans="1:8" hidden="1" outlineLevel="1">
      <c r="A1633" s="244" t="s">
        <v>1773</v>
      </c>
      <c r="B1633" s="364">
        <f t="shared" si="85"/>
        <v>11050.235279999999</v>
      </c>
      <c r="C1633" s="184">
        <v>0</v>
      </c>
      <c r="D1633" s="184">
        <v>0</v>
      </c>
      <c r="E1633" s="184">
        <v>0</v>
      </c>
      <c r="F1633" s="184">
        <v>0</v>
      </c>
      <c r="G1633" s="347">
        <f t="shared" si="84"/>
        <v>11050.235279999999</v>
      </c>
      <c r="H1633" s="341" t="s">
        <v>1774</v>
      </c>
    </row>
    <row r="1634" spans="1:8" hidden="1" outlineLevel="1">
      <c r="A1634" s="244" t="s">
        <v>1338</v>
      </c>
      <c r="B1634" s="364">
        <f t="shared" si="85"/>
        <v>1352019.0581099999</v>
      </c>
      <c r="C1634" s="184">
        <v>0</v>
      </c>
      <c r="D1634" s="184">
        <v>0</v>
      </c>
      <c r="E1634" s="184">
        <v>0</v>
      </c>
      <c r="F1634" s="184">
        <v>0</v>
      </c>
      <c r="G1634" s="347">
        <f t="shared" si="84"/>
        <v>1352019.0581099999</v>
      </c>
      <c r="H1634" s="341" t="s">
        <v>1339</v>
      </c>
    </row>
    <row r="1635" spans="1:8" hidden="1" outlineLevel="1">
      <c r="A1635" s="244" t="s">
        <v>7</v>
      </c>
      <c r="B1635" s="364">
        <f t="shared" si="85"/>
        <v>674462.38566000003</v>
      </c>
      <c r="C1635" s="184">
        <v>0</v>
      </c>
      <c r="D1635" s="184">
        <v>0</v>
      </c>
      <c r="E1635" s="184">
        <v>0</v>
      </c>
      <c r="F1635" s="184">
        <v>0</v>
      </c>
      <c r="G1635" s="347">
        <f t="shared" si="84"/>
        <v>674462.38566000003</v>
      </c>
      <c r="H1635" s="341" t="s">
        <v>8</v>
      </c>
    </row>
    <row r="1636" spans="1:8" hidden="1" outlineLevel="1">
      <c r="A1636" s="244" t="s">
        <v>940</v>
      </c>
      <c r="B1636" s="364">
        <f t="shared" si="85"/>
        <v>26389.76844</v>
      </c>
      <c r="C1636" s="184">
        <v>0</v>
      </c>
      <c r="D1636" s="184">
        <v>0</v>
      </c>
      <c r="E1636" s="184">
        <v>0</v>
      </c>
      <c r="F1636" s="184">
        <v>0</v>
      </c>
      <c r="G1636" s="347">
        <f t="shared" si="84"/>
        <v>26389.76844</v>
      </c>
      <c r="H1636" s="341" t="s">
        <v>941</v>
      </c>
    </row>
    <row r="1637" spans="1:8" hidden="1" outlineLevel="1">
      <c r="A1637" s="244" t="s">
        <v>1775</v>
      </c>
      <c r="B1637" s="364">
        <f t="shared" si="85"/>
        <v>16596.744360000001</v>
      </c>
      <c r="C1637" s="184">
        <v>0</v>
      </c>
      <c r="D1637" s="184">
        <v>0</v>
      </c>
      <c r="E1637" s="184">
        <v>0</v>
      </c>
      <c r="F1637" s="184">
        <v>0</v>
      </c>
      <c r="G1637" s="347">
        <f t="shared" si="84"/>
        <v>16596.744360000001</v>
      </c>
      <c r="H1637" s="341" t="s">
        <v>1776</v>
      </c>
    </row>
    <row r="1638" spans="1:8" hidden="1" outlineLevel="1">
      <c r="A1638" s="244" t="s">
        <v>846</v>
      </c>
      <c r="B1638" s="364">
        <f t="shared" si="85"/>
        <v>35088.9588</v>
      </c>
      <c r="C1638" s="184">
        <v>0</v>
      </c>
      <c r="D1638" s="184">
        <v>0</v>
      </c>
      <c r="E1638" s="184">
        <v>0</v>
      </c>
      <c r="F1638" s="184">
        <v>0</v>
      </c>
      <c r="G1638" s="347">
        <f t="shared" si="84"/>
        <v>35088.9588</v>
      </c>
      <c r="H1638" s="341" t="s">
        <v>847</v>
      </c>
    </row>
    <row r="1639" spans="1:8" hidden="1" outlineLevel="1">
      <c r="A1639" s="244" t="s">
        <v>920</v>
      </c>
      <c r="B1639" s="364">
        <f t="shared" si="85"/>
        <v>32671.751069999998</v>
      </c>
      <c r="C1639" s="184">
        <v>0</v>
      </c>
      <c r="D1639" s="184">
        <v>0</v>
      </c>
      <c r="E1639" s="184">
        <v>0</v>
      </c>
      <c r="F1639" s="184">
        <v>0</v>
      </c>
      <c r="G1639" s="347">
        <f t="shared" si="84"/>
        <v>32671.751069999998</v>
      </c>
      <c r="H1639" s="341" t="s">
        <v>921</v>
      </c>
    </row>
    <row r="1640" spans="1:8" hidden="1" outlineLevel="1">
      <c r="A1640" s="244" t="s">
        <v>1353</v>
      </c>
      <c r="B1640" s="364">
        <f t="shared" si="85"/>
        <v>100854.37781999999</v>
      </c>
      <c r="C1640" s="184">
        <v>0</v>
      </c>
      <c r="D1640" s="184">
        <v>0</v>
      </c>
      <c r="E1640" s="184">
        <v>0</v>
      </c>
      <c r="F1640" s="184">
        <v>0</v>
      </c>
      <c r="G1640" s="347">
        <f t="shared" si="84"/>
        <v>100854.37781999999</v>
      </c>
      <c r="H1640" s="341" t="s">
        <v>1354</v>
      </c>
    </row>
    <row r="1641" spans="1:8" hidden="1" outlineLevel="1">
      <c r="A1641" s="244" t="s">
        <v>1777</v>
      </c>
      <c r="B1641" s="364">
        <f t="shared" si="85"/>
        <v>52592.5019025</v>
      </c>
      <c r="C1641" s="184">
        <v>0</v>
      </c>
      <c r="D1641" s="184">
        <v>0</v>
      </c>
      <c r="E1641" s="184">
        <v>0</v>
      </c>
      <c r="F1641" s="184">
        <v>0</v>
      </c>
      <c r="G1641" s="347">
        <f t="shared" si="84"/>
        <v>52592.5019025</v>
      </c>
      <c r="H1641" s="341" t="s">
        <v>1778</v>
      </c>
    </row>
    <row r="1642" spans="1:8" hidden="1" outlineLevel="1">
      <c r="A1642" s="244" t="s">
        <v>1077</v>
      </c>
      <c r="B1642" s="364">
        <f t="shared" si="85"/>
        <v>166864.97016</v>
      </c>
      <c r="C1642" s="184">
        <v>0</v>
      </c>
      <c r="D1642" s="184">
        <v>0</v>
      </c>
      <c r="E1642" s="184">
        <v>0</v>
      </c>
      <c r="F1642" s="184">
        <v>0</v>
      </c>
      <c r="G1642" s="347">
        <f t="shared" si="84"/>
        <v>166864.97016</v>
      </c>
      <c r="H1642" s="341" t="s">
        <v>1078</v>
      </c>
    </row>
    <row r="1643" spans="1:8" hidden="1" outlineLevel="1">
      <c r="A1643" s="244" t="s">
        <v>774</v>
      </c>
      <c r="B1643" s="364">
        <f t="shared" si="85"/>
        <v>469828.57551</v>
      </c>
      <c r="C1643" s="184">
        <v>0</v>
      </c>
      <c r="D1643" s="184">
        <v>0</v>
      </c>
      <c r="E1643" s="184">
        <v>0</v>
      </c>
      <c r="F1643" s="184">
        <v>0</v>
      </c>
      <c r="G1643" s="347">
        <f t="shared" si="84"/>
        <v>469828.57551</v>
      </c>
      <c r="H1643" s="341" t="s">
        <v>775</v>
      </c>
    </row>
    <row r="1644" spans="1:8" hidden="1" outlineLevel="1">
      <c r="A1644" s="244" t="s">
        <v>1779</v>
      </c>
      <c r="B1644" s="364">
        <f t="shared" si="85"/>
        <v>13241.190689999999</v>
      </c>
      <c r="C1644" s="184">
        <v>0</v>
      </c>
      <c r="D1644" s="184">
        <v>0</v>
      </c>
      <c r="E1644" s="184">
        <v>0</v>
      </c>
      <c r="F1644" s="184">
        <v>0</v>
      </c>
      <c r="G1644" s="347">
        <f t="shared" si="84"/>
        <v>13241.190689999999</v>
      </c>
      <c r="H1644" s="341" t="s">
        <v>1780</v>
      </c>
    </row>
    <row r="1645" spans="1:8" hidden="1" outlineLevel="1">
      <c r="A1645" s="244" t="s">
        <v>886</v>
      </c>
      <c r="B1645" s="364">
        <f t="shared" si="85"/>
        <v>26493.630450000001</v>
      </c>
      <c r="C1645" s="184">
        <v>0</v>
      </c>
      <c r="D1645" s="184">
        <v>0</v>
      </c>
      <c r="E1645" s="184">
        <v>0</v>
      </c>
      <c r="F1645" s="184">
        <v>0</v>
      </c>
      <c r="G1645" s="347">
        <f t="shared" si="84"/>
        <v>26493.630450000001</v>
      </c>
      <c r="H1645" s="341" t="s">
        <v>887</v>
      </c>
    </row>
    <row r="1646" spans="1:8" hidden="1" outlineLevel="1">
      <c r="A1646" s="244" t="s">
        <v>1257</v>
      </c>
      <c r="B1646" s="364">
        <f t="shared" si="85"/>
        <v>353535.73179749993</v>
      </c>
      <c r="C1646" s="184">
        <v>0</v>
      </c>
      <c r="D1646" s="184">
        <v>0</v>
      </c>
      <c r="E1646" s="184">
        <v>0</v>
      </c>
      <c r="F1646" s="184">
        <v>0</v>
      </c>
      <c r="G1646" s="347">
        <f t="shared" si="84"/>
        <v>353535.73179749993</v>
      </c>
      <c r="H1646" s="341" t="s">
        <v>1258</v>
      </c>
    </row>
    <row r="1647" spans="1:8" hidden="1" outlineLevel="1">
      <c r="A1647" s="244" t="s">
        <v>1781</v>
      </c>
      <c r="B1647" s="364">
        <f t="shared" si="85"/>
        <v>9858.7120799999993</v>
      </c>
      <c r="C1647" s="184">
        <v>0</v>
      </c>
      <c r="D1647" s="184">
        <v>0</v>
      </c>
      <c r="E1647" s="184">
        <v>0</v>
      </c>
      <c r="F1647" s="184">
        <v>0</v>
      </c>
      <c r="G1647" s="347">
        <f t="shared" si="84"/>
        <v>9858.7120799999993</v>
      </c>
      <c r="H1647" s="341" t="s">
        <v>1782</v>
      </c>
    </row>
    <row r="1648" spans="1:8" hidden="1" outlineLevel="1">
      <c r="A1648" s="244" t="s">
        <v>922</v>
      </c>
      <c r="B1648" s="364">
        <f t="shared" si="85"/>
        <v>928446.51564</v>
      </c>
      <c r="C1648" s="184">
        <v>0</v>
      </c>
      <c r="D1648" s="184">
        <v>0</v>
      </c>
      <c r="E1648" s="184">
        <v>0</v>
      </c>
      <c r="F1648" s="184">
        <v>0</v>
      </c>
      <c r="G1648" s="347">
        <f t="shared" si="84"/>
        <v>928446.51564</v>
      </c>
      <c r="H1648" s="341" t="s">
        <v>923</v>
      </c>
    </row>
    <row r="1649" spans="1:8" hidden="1" outlineLevel="1">
      <c r="A1649" s="244" t="s">
        <v>115</v>
      </c>
      <c r="B1649" s="364">
        <f t="shared" si="85"/>
        <v>3451544.8545900001</v>
      </c>
      <c r="C1649" s="184">
        <v>0</v>
      </c>
      <c r="D1649" s="184">
        <v>0</v>
      </c>
      <c r="E1649" s="184">
        <v>0</v>
      </c>
      <c r="F1649" s="184">
        <v>0</v>
      </c>
      <c r="G1649" s="347">
        <f t="shared" si="84"/>
        <v>3451544.8545900001</v>
      </c>
      <c r="H1649" s="341" t="s">
        <v>958</v>
      </c>
    </row>
    <row r="1650" spans="1:8" hidden="1" outlineLevel="1">
      <c r="A1650" s="244" t="s">
        <v>1783</v>
      </c>
      <c r="B1650" s="364">
        <f t="shared" si="85"/>
        <v>13003.403699999999</v>
      </c>
      <c r="C1650" s="184">
        <v>0</v>
      </c>
      <c r="D1650" s="184">
        <v>0</v>
      </c>
      <c r="E1650" s="184">
        <v>0</v>
      </c>
      <c r="F1650" s="184">
        <v>0</v>
      </c>
      <c r="G1650" s="347">
        <f t="shared" si="84"/>
        <v>13003.403699999999</v>
      </c>
      <c r="H1650" s="341" t="s">
        <v>1784</v>
      </c>
    </row>
    <row r="1651" spans="1:8" hidden="1" outlineLevel="1">
      <c r="A1651" s="244" t="s">
        <v>1009</v>
      </c>
      <c r="B1651" s="364">
        <f t="shared" si="85"/>
        <v>110212.17605999998</v>
      </c>
      <c r="C1651" s="184">
        <v>0</v>
      </c>
      <c r="D1651" s="184">
        <v>0</v>
      </c>
      <c r="E1651" s="184">
        <v>0</v>
      </c>
      <c r="F1651" s="184">
        <v>0</v>
      </c>
      <c r="G1651" s="347">
        <f t="shared" si="84"/>
        <v>110212.17605999998</v>
      </c>
      <c r="H1651" s="341" t="s">
        <v>1010</v>
      </c>
    </row>
    <row r="1652" spans="1:8" hidden="1" outlineLevel="1">
      <c r="A1652" s="244" t="s">
        <v>934</v>
      </c>
      <c r="B1652" s="364">
        <f t="shared" si="85"/>
        <v>2703594.5472899997</v>
      </c>
      <c r="C1652" s="184">
        <v>0</v>
      </c>
      <c r="D1652" s="184">
        <v>0</v>
      </c>
      <c r="E1652" s="184">
        <f>E721*0.04/100</f>
        <v>1710.4244000000001</v>
      </c>
      <c r="F1652" s="184">
        <v>0</v>
      </c>
      <c r="G1652" s="347">
        <f t="shared" si="84"/>
        <v>2705304.9716899996</v>
      </c>
      <c r="H1652" s="341" t="s">
        <v>935</v>
      </c>
    </row>
    <row r="1653" spans="1:8" hidden="1" outlineLevel="1">
      <c r="A1653" s="244" t="s">
        <v>1785</v>
      </c>
      <c r="B1653" s="364">
        <f t="shared" si="85"/>
        <v>13155.45</v>
      </c>
      <c r="C1653" s="184">
        <v>0</v>
      </c>
      <c r="D1653" s="184">
        <v>0</v>
      </c>
      <c r="E1653" s="184">
        <v>0</v>
      </c>
      <c r="F1653" s="184">
        <v>0</v>
      </c>
      <c r="G1653" s="347">
        <f t="shared" si="84"/>
        <v>13155.45</v>
      </c>
      <c r="H1653" s="341" t="s">
        <v>1786</v>
      </c>
    </row>
    <row r="1654" spans="1:8" hidden="1" outlineLevel="1">
      <c r="A1654" s="244" t="s">
        <v>1340</v>
      </c>
      <c r="B1654" s="364">
        <f t="shared" si="85"/>
        <v>595753.68970109988</v>
      </c>
      <c r="C1654" s="184">
        <v>0</v>
      </c>
      <c r="D1654" s="184">
        <v>0</v>
      </c>
      <c r="E1654" s="184">
        <v>0</v>
      </c>
      <c r="F1654" s="184">
        <v>0</v>
      </c>
      <c r="G1654" s="347">
        <f t="shared" si="84"/>
        <v>595753.68970109988</v>
      </c>
      <c r="H1654" s="341" t="s">
        <v>1341</v>
      </c>
    </row>
    <row r="1655" spans="1:8" hidden="1" outlineLevel="1">
      <c r="A1655" s="244" t="s">
        <v>738</v>
      </c>
      <c r="B1655" s="364">
        <f t="shared" si="85"/>
        <v>317267.71713</v>
      </c>
      <c r="C1655" s="184">
        <v>0</v>
      </c>
      <c r="D1655" s="184">
        <v>0</v>
      </c>
      <c r="E1655" s="184">
        <v>0</v>
      </c>
      <c r="F1655" s="184">
        <v>0</v>
      </c>
      <c r="G1655" s="347">
        <f t="shared" si="84"/>
        <v>317267.71713</v>
      </c>
      <c r="H1655" s="341" t="s">
        <v>739</v>
      </c>
    </row>
    <row r="1656" spans="1:8" hidden="1" outlineLevel="1">
      <c r="A1656" s="244" t="s">
        <v>1787</v>
      </c>
      <c r="B1656" s="364">
        <f t="shared" si="85"/>
        <v>7881.1319999999996</v>
      </c>
      <c r="C1656" s="184">
        <v>0</v>
      </c>
      <c r="D1656" s="184">
        <v>0</v>
      </c>
      <c r="E1656" s="184">
        <v>0</v>
      </c>
      <c r="F1656" s="184">
        <v>0</v>
      </c>
      <c r="G1656" s="347">
        <f t="shared" si="84"/>
        <v>7881.1319999999996</v>
      </c>
      <c r="H1656" s="341" t="s">
        <v>1788</v>
      </c>
    </row>
    <row r="1657" spans="1:8" hidden="1" outlineLevel="1">
      <c r="A1657" s="244" t="s">
        <v>959</v>
      </c>
      <c r="B1657" s="364">
        <f t="shared" si="85"/>
        <v>4706306.42674038</v>
      </c>
      <c r="C1657" s="184">
        <v>0</v>
      </c>
      <c r="D1657" s="184">
        <v>0</v>
      </c>
      <c r="E1657" s="184">
        <v>0</v>
      </c>
      <c r="F1657" s="184">
        <v>0</v>
      </c>
      <c r="G1657" s="347">
        <f t="shared" si="84"/>
        <v>4706306.42674038</v>
      </c>
      <c r="H1657" s="341" t="s">
        <v>960</v>
      </c>
    </row>
    <row r="1658" spans="1:8" hidden="1" outlineLevel="1">
      <c r="A1658" s="244" t="s">
        <v>816</v>
      </c>
      <c r="B1658" s="364">
        <f t="shared" si="85"/>
        <v>29527828.249499999</v>
      </c>
      <c r="C1658" s="184">
        <v>0</v>
      </c>
      <c r="D1658" s="184">
        <v>0</v>
      </c>
      <c r="E1658" s="184">
        <v>0</v>
      </c>
      <c r="F1658" s="184">
        <v>0</v>
      </c>
      <c r="G1658" s="347">
        <f t="shared" si="84"/>
        <v>29527828.249499999</v>
      </c>
      <c r="H1658" s="341" t="s">
        <v>817</v>
      </c>
    </row>
    <row r="1659" spans="1:8" hidden="1" outlineLevel="1">
      <c r="A1659" s="244" t="s">
        <v>878</v>
      </c>
      <c r="B1659" s="364">
        <f t="shared" si="85"/>
        <v>85088.511689999999</v>
      </c>
      <c r="C1659" s="184">
        <v>0</v>
      </c>
      <c r="D1659" s="184">
        <v>0</v>
      </c>
      <c r="E1659" s="184">
        <v>0</v>
      </c>
      <c r="F1659" s="184">
        <v>0</v>
      </c>
      <c r="G1659" s="347">
        <f t="shared" si="84"/>
        <v>85088.511689999999</v>
      </c>
      <c r="H1659" s="341" t="s">
        <v>879</v>
      </c>
    </row>
    <row r="1660" spans="1:8" hidden="1" outlineLevel="1">
      <c r="A1660" s="244" t="s">
        <v>724</v>
      </c>
      <c r="B1660" s="364">
        <f t="shared" si="85"/>
        <v>63519440.260289997</v>
      </c>
      <c r="C1660" s="184">
        <v>0</v>
      </c>
      <c r="D1660" s="184">
        <v>0</v>
      </c>
      <c r="E1660" s="184">
        <v>0</v>
      </c>
      <c r="F1660" s="184">
        <v>0</v>
      </c>
      <c r="G1660" s="347">
        <f t="shared" ref="G1660:G1721" si="86">SUM(B1660:F1660)</f>
        <v>63519440.260289997</v>
      </c>
      <c r="H1660" s="341" t="s">
        <v>725</v>
      </c>
    </row>
    <row r="1661" spans="1:8" hidden="1" outlineLevel="1">
      <c r="A1661" s="244" t="s">
        <v>971</v>
      </c>
      <c r="B1661" s="364">
        <f t="shared" ref="B1661:B1721" si="87">B730*0.357/100</f>
        <v>13992136.177319998</v>
      </c>
      <c r="C1661" s="184">
        <v>0</v>
      </c>
      <c r="D1661" s="184">
        <v>0</v>
      </c>
      <c r="E1661" s="184">
        <v>0</v>
      </c>
      <c r="F1661" s="184">
        <v>0</v>
      </c>
      <c r="G1661" s="347">
        <f t="shared" si="86"/>
        <v>13992136.177319998</v>
      </c>
      <c r="H1661" s="341" t="s">
        <v>1639</v>
      </c>
    </row>
    <row r="1662" spans="1:8" hidden="1" outlineLevel="1">
      <c r="A1662" s="244" t="s">
        <v>900</v>
      </c>
      <c r="B1662" s="364">
        <f t="shared" si="87"/>
        <v>2319431.3633399997</v>
      </c>
      <c r="C1662" s="184">
        <v>0</v>
      </c>
      <c r="D1662" s="184">
        <v>0</v>
      </c>
      <c r="E1662" s="184">
        <v>0</v>
      </c>
      <c r="F1662" s="184">
        <v>0</v>
      </c>
      <c r="G1662" s="347">
        <f t="shared" si="86"/>
        <v>2319431.3633399997</v>
      </c>
      <c r="H1662" s="341" t="s">
        <v>901</v>
      </c>
    </row>
    <row r="1663" spans="1:8" hidden="1" outlineLevel="1">
      <c r="A1663" s="244" t="s">
        <v>1789</v>
      </c>
      <c r="B1663" s="364">
        <f t="shared" si="87"/>
        <v>727007.84834999999</v>
      </c>
      <c r="C1663" s="184">
        <v>0</v>
      </c>
      <c r="D1663" s="184">
        <v>0</v>
      </c>
      <c r="E1663" s="184">
        <v>0</v>
      </c>
      <c r="F1663" s="184">
        <v>0</v>
      </c>
      <c r="G1663" s="347">
        <f t="shared" si="86"/>
        <v>727007.84834999999</v>
      </c>
      <c r="H1663" s="341" t="s">
        <v>1790</v>
      </c>
    </row>
    <row r="1664" spans="1:8" hidden="1" outlineLevel="1">
      <c r="A1664" s="244" t="s">
        <v>422</v>
      </c>
      <c r="B1664" s="364">
        <f t="shared" si="87"/>
        <v>14193385.42041</v>
      </c>
      <c r="C1664" s="184">
        <v>0</v>
      </c>
      <c r="D1664" s="184">
        <v>0</v>
      </c>
      <c r="E1664" s="184">
        <v>0</v>
      </c>
      <c r="F1664" s="184">
        <v>0</v>
      </c>
      <c r="G1664" s="347">
        <f t="shared" si="86"/>
        <v>14193385.42041</v>
      </c>
      <c r="H1664" s="341" t="s">
        <v>423</v>
      </c>
    </row>
    <row r="1665" spans="1:8" hidden="1" outlineLevel="1">
      <c r="A1665" s="244" t="s">
        <v>1041</v>
      </c>
      <c r="B1665" s="364">
        <f t="shared" si="87"/>
        <v>251345.81787</v>
      </c>
      <c r="C1665" s="184">
        <v>0</v>
      </c>
      <c r="D1665" s="184">
        <v>0</v>
      </c>
      <c r="E1665" s="184">
        <v>0</v>
      </c>
      <c r="F1665" s="184">
        <v>0</v>
      </c>
      <c r="G1665" s="347">
        <f t="shared" si="86"/>
        <v>251345.81787</v>
      </c>
      <c r="H1665" s="341" t="s">
        <v>1042</v>
      </c>
    </row>
    <row r="1666" spans="1:8" hidden="1" outlineLevel="1">
      <c r="A1666" s="244" t="s">
        <v>946</v>
      </c>
      <c r="B1666" s="364">
        <f t="shared" si="87"/>
        <v>15641270.45964</v>
      </c>
      <c r="C1666" s="184">
        <v>0</v>
      </c>
      <c r="D1666" s="184">
        <v>0</v>
      </c>
      <c r="E1666" s="184">
        <f>E735*0.04/100</f>
        <v>23070.763999999999</v>
      </c>
      <c r="F1666" s="184">
        <v>0</v>
      </c>
      <c r="G1666" s="347">
        <f t="shared" si="86"/>
        <v>15664341.22364</v>
      </c>
      <c r="H1666" s="341" t="s">
        <v>947</v>
      </c>
    </row>
    <row r="1667" spans="1:8" hidden="1" outlineLevel="1">
      <c r="A1667" s="244" t="s">
        <v>309</v>
      </c>
      <c r="B1667" s="364">
        <f t="shared" si="87"/>
        <v>17903189.936939999</v>
      </c>
      <c r="C1667" s="184">
        <v>0</v>
      </c>
      <c r="D1667" s="184">
        <v>0</v>
      </c>
      <c r="E1667" s="184">
        <v>0</v>
      </c>
      <c r="F1667" s="184">
        <v>0</v>
      </c>
      <c r="G1667" s="347">
        <f t="shared" si="86"/>
        <v>17903189.936939999</v>
      </c>
      <c r="H1667" s="341" t="s">
        <v>310</v>
      </c>
    </row>
    <row r="1668" spans="1:8" hidden="1" outlineLevel="1">
      <c r="A1668" s="244" t="s">
        <v>610</v>
      </c>
      <c r="B1668" s="364">
        <f t="shared" si="87"/>
        <v>14267311.823729999</v>
      </c>
      <c r="C1668" s="184">
        <v>0</v>
      </c>
      <c r="D1668" s="184">
        <v>0</v>
      </c>
      <c r="E1668" s="184">
        <v>0</v>
      </c>
      <c r="F1668" s="184">
        <v>0</v>
      </c>
      <c r="G1668" s="347">
        <f t="shared" si="86"/>
        <v>14267311.823729999</v>
      </c>
      <c r="H1668" s="341" t="s">
        <v>611</v>
      </c>
    </row>
    <row r="1669" spans="1:8" hidden="1" outlineLevel="1">
      <c r="A1669" s="244" t="s">
        <v>1791</v>
      </c>
      <c r="B1669" s="364">
        <f t="shared" si="87"/>
        <v>39221.858549999997</v>
      </c>
      <c r="C1669" s="184">
        <v>0</v>
      </c>
      <c r="D1669" s="184">
        <v>0</v>
      </c>
      <c r="E1669" s="184">
        <v>0</v>
      </c>
      <c r="F1669" s="184">
        <v>0</v>
      </c>
      <c r="G1669" s="347">
        <f t="shared" si="86"/>
        <v>39221.858549999997</v>
      </c>
      <c r="H1669" s="341" t="s">
        <v>1792</v>
      </c>
    </row>
    <row r="1670" spans="1:8" hidden="1" outlineLevel="1">
      <c r="A1670" s="244" t="s">
        <v>1362</v>
      </c>
      <c r="B1670" s="364">
        <f t="shared" si="87"/>
        <v>13018.062120000001</v>
      </c>
      <c r="C1670" s="184">
        <v>0</v>
      </c>
      <c r="D1670" s="184">
        <v>0</v>
      </c>
      <c r="E1670" s="184">
        <v>0</v>
      </c>
      <c r="F1670" s="184">
        <v>0</v>
      </c>
      <c r="G1670" s="347">
        <f t="shared" si="86"/>
        <v>13018.062120000001</v>
      </c>
      <c r="H1670" s="341" t="s">
        <v>1363</v>
      </c>
    </row>
    <row r="1671" spans="1:8" hidden="1" outlineLevel="1">
      <c r="A1671" s="244" t="s">
        <v>778</v>
      </c>
      <c r="B1671" s="364">
        <f t="shared" si="87"/>
        <v>21168.029399999999</v>
      </c>
      <c r="C1671" s="184">
        <v>0</v>
      </c>
      <c r="D1671" s="184">
        <v>0</v>
      </c>
      <c r="E1671" s="184">
        <v>0</v>
      </c>
      <c r="F1671" s="184">
        <v>0</v>
      </c>
      <c r="G1671" s="347">
        <f t="shared" si="86"/>
        <v>21168.029399999999</v>
      </c>
      <c r="H1671" s="341" t="s">
        <v>779</v>
      </c>
    </row>
    <row r="1672" spans="1:8" hidden="1" outlineLevel="1">
      <c r="A1672" s="244" t="s">
        <v>1793</v>
      </c>
      <c r="B1672" s="364">
        <f t="shared" si="87"/>
        <v>1436.23242</v>
      </c>
      <c r="C1672" s="184">
        <v>0</v>
      </c>
      <c r="D1672" s="184">
        <v>0</v>
      </c>
      <c r="E1672" s="184">
        <v>0</v>
      </c>
      <c r="F1672" s="184">
        <v>0</v>
      </c>
      <c r="G1672" s="347">
        <f t="shared" si="86"/>
        <v>1436.23242</v>
      </c>
      <c r="H1672" s="341" t="s">
        <v>1794</v>
      </c>
    </row>
    <row r="1673" spans="1:8" hidden="1" outlineLevel="1">
      <c r="A1673" s="244" t="s">
        <v>912</v>
      </c>
      <c r="B1673" s="364">
        <f t="shared" si="87"/>
        <v>422706.51737579994</v>
      </c>
      <c r="C1673" s="184">
        <v>0</v>
      </c>
      <c r="D1673" s="184">
        <v>0</v>
      </c>
      <c r="E1673" s="184">
        <v>0</v>
      </c>
      <c r="F1673" s="184">
        <v>0</v>
      </c>
      <c r="G1673" s="347">
        <f t="shared" si="86"/>
        <v>422706.51737579994</v>
      </c>
      <c r="H1673" s="341" t="s">
        <v>913</v>
      </c>
    </row>
    <row r="1674" spans="1:8" hidden="1" outlineLevel="1">
      <c r="A1674" s="244" t="s">
        <v>788</v>
      </c>
      <c r="B1674" s="364">
        <f t="shared" si="87"/>
        <v>314271.48038999998</v>
      </c>
      <c r="C1674" s="184">
        <v>0</v>
      </c>
      <c r="D1674" s="184">
        <v>0</v>
      </c>
      <c r="E1674" s="184">
        <v>0</v>
      </c>
      <c r="F1674" s="184">
        <v>0</v>
      </c>
      <c r="G1674" s="347">
        <f t="shared" si="86"/>
        <v>314271.48038999998</v>
      </c>
      <c r="H1674" s="341" t="s">
        <v>789</v>
      </c>
    </row>
    <row r="1675" spans="1:8" hidden="1" outlineLevel="1">
      <c r="A1675" s="244" t="s">
        <v>806</v>
      </c>
      <c r="B1675" s="364">
        <f t="shared" si="87"/>
        <v>242425.06974000001</v>
      </c>
      <c r="C1675" s="184">
        <v>0</v>
      </c>
      <c r="D1675" s="184">
        <v>0</v>
      </c>
      <c r="E1675" s="184">
        <v>0</v>
      </c>
      <c r="F1675" s="184">
        <v>0</v>
      </c>
      <c r="G1675" s="347">
        <f t="shared" si="86"/>
        <v>242425.06974000001</v>
      </c>
      <c r="H1675" s="341" t="s">
        <v>807</v>
      </c>
    </row>
    <row r="1676" spans="1:8" hidden="1" outlineLevel="1">
      <c r="A1676" s="244" t="s">
        <v>1795</v>
      </c>
      <c r="B1676" s="364">
        <f t="shared" si="87"/>
        <v>187.19295</v>
      </c>
      <c r="C1676" s="184">
        <v>0</v>
      </c>
      <c r="D1676" s="184">
        <v>0</v>
      </c>
      <c r="E1676" s="184">
        <v>0</v>
      </c>
      <c r="F1676" s="184">
        <v>0</v>
      </c>
      <c r="G1676" s="347">
        <f t="shared" si="86"/>
        <v>187.19295</v>
      </c>
      <c r="H1676" s="341" t="s">
        <v>1796</v>
      </c>
    </row>
    <row r="1677" spans="1:8" hidden="1" outlineLevel="1">
      <c r="A1677" s="244" t="s">
        <v>1797</v>
      </c>
      <c r="B1677" s="364">
        <f t="shared" si="87"/>
        <v>0</v>
      </c>
      <c r="C1677" s="184">
        <v>0</v>
      </c>
      <c r="D1677" s="184">
        <v>0</v>
      </c>
      <c r="E1677" s="184">
        <v>0</v>
      </c>
      <c r="F1677" s="184">
        <v>0</v>
      </c>
      <c r="G1677" s="347">
        <f t="shared" si="86"/>
        <v>0</v>
      </c>
      <c r="H1677" s="341" t="s">
        <v>1798</v>
      </c>
    </row>
    <row r="1678" spans="1:8" hidden="1" outlineLevel="1">
      <c r="A1678" s="244" t="s">
        <v>1219</v>
      </c>
      <c r="B1678" s="364">
        <f t="shared" si="87"/>
        <v>330759.31475999998</v>
      </c>
      <c r="C1678" s="184">
        <v>0</v>
      </c>
      <c r="D1678" s="184">
        <v>0</v>
      </c>
      <c r="E1678" s="184">
        <v>0</v>
      </c>
      <c r="F1678" s="184">
        <v>0</v>
      </c>
      <c r="G1678" s="347">
        <f t="shared" si="86"/>
        <v>330759.31475999998</v>
      </c>
      <c r="H1678" s="341" t="s">
        <v>1220</v>
      </c>
    </row>
    <row r="1679" spans="1:8" hidden="1" outlineLevel="1">
      <c r="A1679" s="244" t="s">
        <v>898</v>
      </c>
      <c r="B1679" s="364">
        <f t="shared" si="87"/>
        <v>1310061.2586600001</v>
      </c>
      <c r="C1679" s="184">
        <v>0</v>
      </c>
      <c r="D1679" s="184">
        <v>0</v>
      </c>
      <c r="E1679" s="184">
        <v>0</v>
      </c>
      <c r="F1679" s="184">
        <v>0</v>
      </c>
      <c r="G1679" s="347">
        <f t="shared" si="86"/>
        <v>1310061.2586600001</v>
      </c>
      <c r="H1679" s="341" t="s">
        <v>899</v>
      </c>
    </row>
    <row r="1680" spans="1:8" hidden="1" outlineLevel="1">
      <c r="A1680" s="244" t="s">
        <v>350</v>
      </c>
      <c r="B1680" s="364">
        <f t="shared" si="87"/>
        <v>52388.368410000003</v>
      </c>
      <c r="C1680" s="184">
        <v>0</v>
      </c>
      <c r="D1680" s="184">
        <v>0</v>
      </c>
      <c r="E1680" s="184">
        <v>0</v>
      </c>
      <c r="F1680" s="184">
        <v>0</v>
      </c>
      <c r="G1680" s="347">
        <f t="shared" si="86"/>
        <v>52388.368410000003</v>
      </c>
      <c r="H1680" s="341" t="s">
        <v>351</v>
      </c>
    </row>
    <row r="1681" spans="1:8" hidden="1" outlineLevel="1">
      <c r="A1681" s="244" t="s">
        <v>281</v>
      </c>
      <c r="B1681" s="364">
        <f t="shared" si="87"/>
        <v>0</v>
      </c>
      <c r="C1681" s="184">
        <v>0</v>
      </c>
      <c r="D1681" s="184">
        <v>0</v>
      </c>
      <c r="E1681" s="184">
        <v>0</v>
      </c>
      <c r="F1681" s="184">
        <v>0</v>
      </c>
      <c r="G1681" s="347">
        <f t="shared" si="86"/>
        <v>0</v>
      </c>
      <c r="H1681" s="341" t="s">
        <v>282</v>
      </c>
    </row>
    <row r="1682" spans="1:8" hidden="1" outlineLevel="1">
      <c r="A1682" s="244" t="s">
        <v>1364</v>
      </c>
      <c r="B1682" s="364">
        <f t="shared" si="87"/>
        <v>1033616.26305</v>
      </c>
      <c r="C1682" s="184">
        <v>0</v>
      </c>
      <c r="D1682" s="184">
        <v>0</v>
      </c>
      <c r="E1682" s="184">
        <v>0</v>
      </c>
      <c r="F1682" s="184">
        <v>0</v>
      </c>
      <c r="G1682" s="347">
        <f t="shared" si="86"/>
        <v>1033616.26305</v>
      </c>
      <c r="H1682" s="341" t="s">
        <v>1365</v>
      </c>
    </row>
    <row r="1683" spans="1:8" hidden="1" outlineLevel="1">
      <c r="A1683" s="244" t="s">
        <v>798</v>
      </c>
      <c r="B1683" s="364">
        <f t="shared" si="87"/>
        <v>117772.75775999999</v>
      </c>
      <c r="C1683" s="184">
        <v>0</v>
      </c>
      <c r="D1683" s="184">
        <v>0</v>
      </c>
      <c r="E1683" s="184">
        <v>0</v>
      </c>
      <c r="F1683" s="184">
        <v>0</v>
      </c>
      <c r="G1683" s="347">
        <f t="shared" si="86"/>
        <v>117772.75775999999</v>
      </c>
      <c r="H1683" s="341" t="s">
        <v>799</v>
      </c>
    </row>
    <row r="1684" spans="1:8" hidden="1" outlineLevel="1">
      <c r="A1684" s="244" t="s">
        <v>1799</v>
      </c>
      <c r="B1684" s="364">
        <f t="shared" si="87"/>
        <v>20459.573609999999</v>
      </c>
      <c r="C1684" s="184">
        <v>0</v>
      </c>
      <c r="D1684" s="184">
        <v>0</v>
      </c>
      <c r="E1684" s="184">
        <v>0</v>
      </c>
      <c r="F1684" s="184">
        <v>0</v>
      </c>
      <c r="G1684" s="347">
        <f t="shared" si="86"/>
        <v>20459.573609999999</v>
      </c>
      <c r="H1684" s="341" t="s">
        <v>1800</v>
      </c>
    </row>
    <row r="1685" spans="1:8" hidden="1" outlineLevel="1">
      <c r="A1685" s="244" t="s">
        <v>1037</v>
      </c>
      <c r="B1685" s="364">
        <f t="shared" si="87"/>
        <v>374510.71077000001</v>
      </c>
      <c r="C1685" s="184">
        <v>0</v>
      </c>
      <c r="D1685" s="184">
        <v>0</v>
      </c>
      <c r="E1685" s="184">
        <v>0</v>
      </c>
      <c r="F1685" s="184">
        <v>0</v>
      </c>
      <c r="G1685" s="347">
        <f t="shared" si="86"/>
        <v>374510.71077000001</v>
      </c>
      <c r="H1685" s="341" t="s">
        <v>1038</v>
      </c>
    </row>
    <row r="1686" spans="1:8" hidden="1" outlineLevel="1">
      <c r="A1686" s="244" t="s">
        <v>1121</v>
      </c>
      <c r="B1686" s="364">
        <f t="shared" si="87"/>
        <v>313580.32838999998</v>
      </c>
      <c r="C1686" s="184">
        <v>0</v>
      </c>
      <c r="D1686" s="184">
        <v>0</v>
      </c>
      <c r="E1686" s="184">
        <v>0</v>
      </c>
      <c r="F1686" s="184">
        <v>0</v>
      </c>
      <c r="G1686" s="347">
        <f t="shared" si="86"/>
        <v>313580.32838999998</v>
      </c>
      <c r="H1686" s="341" t="s">
        <v>1122</v>
      </c>
    </row>
    <row r="1687" spans="1:8" hidden="1" outlineLevel="1">
      <c r="A1687" s="244" t="s">
        <v>1666</v>
      </c>
      <c r="B1687" s="364">
        <f t="shared" si="87"/>
        <v>487224.20019</v>
      </c>
      <c r="C1687" s="184">
        <v>0</v>
      </c>
      <c r="D1687" s="184">
        <v>0</v>
      </c>
      <c r="E1687" s="184">
        <f>E756*0.04/100</f>
        <v>230089.8964</v>
      </c>
      <c r="F1687" s="184">
        <f>F756*0.03/100</f>
        <v>1271481.6768</v>
      </c>
      <c r="G1687" s="347">
        <f t="shared" si="86"/>
        <v>1988795.77339</v>
      </c>
      <c r="H1687" s="341" t="s">
        <v>1707</v>
      </c>
    </row>
    <row r="1688" spans="1:8" hidden="1" outlineLevel="1">
      <c r="A1688" s="244" t="s">
        <v>1710</v>
      </c>
      <c r="B1688" s="364">
        <f t="shared" si="87"/>
        <v>989679.84107999993</v>
      </c>
      <c r="C1688" s="184">
        <v>0</v>
      </c>
      <c r="D1688" s="184">
        <v>0</v>
      </c>
      <c r="E1688" s="184">
        <v>0</v>
      </c>
      <c r="F1688" s="184">
        <v>0</v>
      </c>
      <c r="G1688" s="347">
        <f t="shared" si="86"/>
        <v>989679.84107999993</v>
      </c>
      <c r="H1688" s="341" t="s">
        <v>1711</v>
      </c>
    </row>
    <row r="1689" spans="1:8" hidden="1" outlineLevel="1">
      <c r="A1689" s="244" t="s">
        <v>808</v>
      </c>
      <c r="B1689" s="364">
        <f t="shared" si="87"/>
        <v>275866.68774000002</v>
      </c>
      <c r="C1689" s="184">
        <v>0</v>
      </c>
      <c r="D1689" s="184">
        <v>0</v>
      </c>
      <c r="E1689" s="184">
        <v>0</v>
      </c>
      <c r="F1689" s="184">
        <v>0</v>
      </c>
      <c r="G1689" s="347">
        <f t="shared" si="86"/>
        <v>275866.68774000002</v>
      </c>
      <c r="H1689" s="341" t="s">
        <v>809</v>
      </c>
    </row>
    <row r="1690" spans="1:8" hidden="1" outlineLevel="1">
      <c r="A1690" s="244" t="s">
        <v>1801</v>
      </c>
      <c r="B1690" s="364">
        <f t="shared" si="87"/>
        <v>68865.874769999995</v>
      </c>
      <c r="C1690" s="184">
        <v>0</v>
      </c>
      <c r="D1690" s="184">
        <v>0</v>
      </c>
      <c r="E1690" s="184">
        <v>0</v>
      </c>
      <c r="F1690" s="184">
        <v>0</v>
      </c>
      <c r="G1690" s="347">
        <f t="shared" si="86"/>
        <v>68865.874769999995</v>
      </c>
      <c r="H1690" s="341" t="s">
        <v>1802</v>
      </c>
    </row>
    <row r="1691" spans="1:8" hidden="1" outlineLevel="1">
      <c r="A1691" s="244" t="s">
        <v>558</v>
      </c>
      <c r="B1691" s="364">
        <f t="shared" si="87"/>
        <v>249227.29776000002</v>
      </c>
      <c r="C1691" s="184">
        <v>0</v>
      </c>
      <c r="D1691" s="184">
        <v>0</v>
      </c>
      <c r="E1691" s="184">
        <v>0</v>
      </c>
      <c r="F1691" s="184">
        <v>0</v>
      </c>
      <c r="G1691" s="347">
        <f t="shared" si="86"/>
        <v>249227.29776000002</v>
      </c>
      <c r="H1691" s="341" t="s">
        <v>559</v>
      </c>
    </row>
    <row r="1692" spans="1:8" hidden="1" outlineLevel="1">
      <c r="A1692" s="244" t="s">
        <v>1803</v>
      </c>
      <c r="B1692" s="364">
        <f t="shared" si="87"/>
        <v>17082.19296</v>
      </c>
      <c r="C1692" s="184">
        <v>0</v>
      </c>
      <c r="D1692" s="184">
        <v>0</v>
      </c>
      <c r="E1692" s="184">
        <v>0</v>
      </c>
      <c r="F1692" s="184">
        <v>0</v>
      </c>
      <c r="G1692" s="347">
        <f t="shared" si="86"/>
        <v>17082.19296</v>
      </c>
      <c r="H1692" s="341" t="s">
        <v>1804</v>
      </c>
    </row>
    <row r="1693" spans="1:8" hidden="1" outlineLevel="1">
      <c r="A1693" s="244" t="s">
        <v>384</v>
      </c>
      <c r="B1693" s="364">
        <f t="shared" si="87"/>
        <v>759456.78500999999</v>
      </c>
      <c r="C1693" s="184">
        <v>0</v>
      </c>
      <c r="D1693" s="184">
        <v>0</v>
      </c>
      <c r="E1693" s="184">
        <v>0</v>
      </c>
      <c r="F1693" s="184">
        <v>0</v>
      </c>
      <c r="G1693" s="347">
        <f t="shared" si="86"/>
        <v>759456.78500999999</v>
      </c>
      <c r="H1693" s="341" t="s">
        <v>1359</v>
      </c>
    </row>
    <row r="1694" spans="1:8" hidden="1" outlineLevel="1">
      <c r="A1694" s="244" t="s">
        <v>1139</v>
      </c>
      <c r="B1694" s="364">
        <f t="shared" si="87"/>
        <v>514582.81307999999</v>
      </c>
      <c r="C1694" s="184">
        <v>0</v>
      </c>
      <c r="D1694" s="184">
        <v>0</v>
      </c>
      <c r="E1694" s="184">
        <v>0</v>
      </c>
      <c r="F1694" s="184">
        <v>0</v>
      </c>
      <c r="G1694" s="347">
        <f t="shared" si="86"/>
        <v>514582.81307999999</v>
      </c>
      <c r="H1694" s="341" t="s">
        <v>1140</v>
      </c>
    </row>
    <row r="1695" spans="1:8" hidden="1" outlineLevel="1">
      <c r="A1695" s="244" t="s">
        <v>1211</v>
      </c>
      <c r="B1695" s="364">
        <f t="shared" si="87"/>
        <v>43024.194150000003</v>
      </c>
      <c r="C1695" s="184">
        <v>0</v>
      </c>
      <c r="D1695" s="184">
        <v>0</v>
      </c>
      <c r="E1695" s="184">
        <v>0</v>
      </c>
      <c r="F1695" s="184">
        <v>0</v>
      </c>
      <c r="G1695" s="347">
        <f t="shared" si="86"/>
        <v>43024.194150000003</v>
      </c>
      <c r="H1695" s="341" t="s">
        <v>1212</v>
      </c>
    </row>
    <row r="1696" spans="1:8" hidden="1" outlineLevel="1">
      <c r="A1696" s="244" t="s">
        <v>1297</v>
      </c>
      <c r="B1696" s="364">
        <f t="shared" si="87"/>
        <v>376323.14622</v>
      </c>
      <c r="C1696" s="184">
        <v>0</v>
      </c>
      <c r="D1696" s="184">
        <v>0</v>
      </c>
      <c r="E1696" s="184">
        <v>0</v>
      </c>
      <c r="F1696" s="184">
        <v>0</v>
      </c>
      <c r="G1696" s="347">
        <f t="shared" si="86"/>
        <v>376323.14622</v>
      </c>
      <c r="H1696" s="341" t="s">
        <v>1298</v>
      </c>
    </row>
    <row r="1697" spans="1:8" hidden="1" outlineLevel="1">
      <c r="A1697" s="244" t="s">
        <v>1287</v>
      </c>
      <c r="B1697" s="364">
        <f t="shared" si="87"/>
        <v>555881.16570000001</v>
      </c>
      <c r="C1697" s="184">
        <v>0</v>
      </c>
      <c r="D1697" s="184">
        <v>0</v>
      </c>
      <c r="E1697" s="184">
        <v>0</v>
      </c>
      <c r="F1697" s="184">
        <v>0</v>
      </c>
      <c r="G1697" s="347">
        <f t="shared" si="86"/>
        <v>555881.16570000001</v>
      </c>
      <c r="H1697" s="341" t="s">
        <v>1288</v>
      </c>
    </row>
    <row r="1698" spans="1:8" hidden="1" outlineLevel="1">
      <c r="A1698" s="244" t="s">
        <v>1289</v>
      </c>
      <c r="B1698" s="364">
        <f t="shared" si="87"/>
        <v>701836.12464000005</v>
      </c>
      <c r="C1698" s="184">
        <v>0</v>
      </c>
      <c r="D1698" s="184">
        <v>0</v>
      </c>
      <c r="E1698" s="184">
        <v>0</v>
      </c>
      <c r="F1698" s="184">
        <v>0</v>
      </c>
      <c r="G1698" s="347">
        <f t="shared" si="86"/>
        <v>701836.12464000005</v>
      </c>
      <c r="H1698" s="341" t="s">
        <v>1290</v>
      </c>
    </row>
    <row r="1699" spans="1:8" hidden="1" outlineLevel="1">
      <c r="A1699" s="244" t="s">
        <v>1135</v>
      </c>
      <c r="B1699" s="364">
        <f t="shared" si="87"/>
        <v>61381.548269999999</v>
      </c>
      <c r="C1699" s="184">
        <v>0</v>
      </c>
      <c r="D1699" s="184">
        <v>0</v>
      </c>
      <c r="E1699" s="184">
        <v>0</v>
      </c>
      <c r="F1699" s="184">
        <v>0</v>
      </c>
      <c r="G1699" s="347">
        <f t="shared" si="86"/>
        <v>61381.548269999999</v>
      </c>
      <c r="H1699" s="341" t="s">
        <v>1136</v>
      </c>
    </row>
    <row r="1700" spans="1:8" hidden="1" outlineLevel="1">
      <c r="A1700" s="244" t="s">
        <v>1173</v>
      </c>
      <c r="B1700" s="364">
        <f t="shared" si="87"/>
        <v>153176.40135</v>
      </c>
      <c r="C1700" s="184">
        <v>0</v>
      </c>
      <c r="D1700" s="184">
        <v>0</v>
      </c>
      <c r="E1700" s="184">
        <v>0</v>
      </c>
      <c r="F1700" s="184">
        <v>0</v>
      </c>
      <c r="G1700" s="347">
        <f t="shared" si="86"/>
        <v>153176.40135</v>
      </c>
      <c r="H1700" s="341" t="s">
        <v>1174</v>
      </c>
    </row>
    <row r="1701" spans="1:8" hidden="1" outlineLevel="1">
      <c r="A1701" s="244" t="s">
        <v>1805</v>
      </c>
      <c r="B1701" s="364">
        <f t="shared" si="87"/>
        <v>59806.939079999996</v>
      </c>
      <c r="C1701" s="184">
        <v>0</v>
      </c>
      <c r="D1701" s="184">
        <v>0</v>
      </c>
      <c r="E1701" s="184">
        <v>0</v>
      </c>
      <c r="F1701" s="184">
        <v>0</v>
      </c>
      <c r="G1701" s="347">
        <f t="shared" si="86"/>
        <v>59806.939079999996</v>
      </c>
      <c r="H1701" s="341" t="s">
        <v>1806</v>
      </c>
    </row>
    <row r="1702" spans="1:8" hidden="1" outlineLevel="1">
      <c r="A1702" s="244" t="s">
        <v>1366</v>
      </c>
      <c r="B1702" s="364">
        <f t="shared" si="87"/>
        <v>399878.68452000001</v>
      </c>
      <c r="C1702" s="184">
        <v>0</v>
      </c>
      <c r="D1702" s="184">
        <v>0</v>
      </c>
      <c r="E1702" s="184">
        <v>0</v>
      </c>
      <c r="F1702" s="184">
        <v>0</v>
      </c>
      <c r="G1702" s="347">
        <f t="shared" si="86"/>
        <v>399878.68452000001</v>
      </c>
      <c r="H1702" s="341" t="s">
        <v>1367</v>
      </c>
    </row>
    <row r="1703" spans="1:8" hidden="1" outlineLevel="1">
      <c r="A1703" s="244" t="s">
        <v>1807</v>
      </c>
      <c r="B1703" s="364">
        <f t="shared" si="87"/>
        <v>320093.12222999998</v>
      </c>
      <c r="C1703" s="184">
        <v>0</v>
      </c>
      <c r="D1703" s="184">
        <v>0</v>
      </c>
      <c r="E1703" s="184">
        <v>0</v>
      </c>
      <c r="F1703" s="184">
        <v>0</v>
      </c>
      <c r="G1703" s="347">
        <f t="shared" si="86"/>
        <v>320093.12222999998</v>
      </c>
      <c r="H1703" s="341" t="s">
        <v>1808</v>
      </c>
    </row>
    <row r="1704" spans="1:8" hidden="1" outlineLevel="1">
      <c r="A1704" s="244" t="s">
        <v>954</v>
      </c>
      <c r="B1704" s="364">
        <f t="shared" si="87"/>
        <v>16966.806990000001</v>
      </c>
      <c r="C1704" s="184">
        <v>0</v>
      </c>
      <c r="D1704" s="184">
        <v>0</v>
      </c>
      <c r="E1704" s="184">
        <v>0</v>
      </c>
      <c r="F1704" s="184">
        <v>0</v>
      </c>
      <c r="G1704" s="347">
        <f t="shared" si="86"/>
        <v>16966.806990000001</v>
      </c>
      <c r="H1704" s="341" t="s">
        <v>955</v>
      </c>
    </row>
    <row r="1705" spans="1:8" hidden="1" outlineLevel="1">
      <c r="A1705" s="244" t="s">
        <v>1133</v>
      </c>
      <c r="B1705" s="364">
        <f t="shared" si="87"/>
        <v>525232.03739999991</v>
      </c>
      <c r="C1705" s="184">
        <v>0</v>
      </c>
      <c r="D1705" s="184">
        <v>0</v>
      </c>
      <c r="E1705" s="184">
        <v>0</v>
      </c>
      <c r="F1705" s="184">
        <v>0</v>
      </c>
      <c r="G1705" s="347">
        <f t="shared" si="86"/>
        <v>525232.03739999991</v>
      </c>
      <c r="H1705" s="341" t="s">
        <v>1134</v>
      </c>
    </row>
    <row r="1706" spans="1:8" hidden="1" outlineLevel="1">
      <c r="A1706" s="244" t="s">
        <v>948</v>
      </c>
      <c r="B1706" s="364">
        <f t="shared" si="87"/>
        <v>500082.27989999996</v>
      </c>
      <c r="C1706" s="184">
        <v>0</v>
      </c>
      <c r="D1706" s="184">
        <v>0</v>
      </c>
      <c r="E1706" s="184">
        <v>0</v>
      </c>
      <c r="F1706" s="184">
        <v>0</v>
      </c>
      <c r="G1706" s="347">
        <f t="shared" si="86"/>
        <v>500082.27989999996</v>
      </c>
      <c r="H1706" s="341" t="s">
        <v>949</v>
      </c>
    </row>
    <row r="1707" spans="1:8" hidden="1" outlineLevel="1">
      <c r="A1707" s="244" t="s">
        <v>1809</v>
      </c>
      <c r="B1707" s="364">
        <f t="shared" si="87"/>
        <v>57905.732009999992</v>
      </c>
      <c r="C1707" s="184">
        <v>0</v>
      </c>
      <c r="D1707" s="184">
        <v>0</v>
      </c>
      <c r="E1707" s="184">
        <v>0</v>
      </c>
      <c r="F1707" s="184">
        <v>0</v>
      </c>
      <c r="G1707" s="347">
        <f t="shared" si="86"/>
        <v>57905.732009999992</v>
      </c>
      <c r="H1707" s="341" t="s">
        <v>1370</v>
      </c>
    </row>
    <row r="1708" spans="1:8" hidden="1" outlineLevel="1">
      <c r="A1708" s="244" t="s">
        <v>1249</v>
      </c>
      <c r="B1708" s="364">
        <f t="shared" si="87"/>
        <v>253599.96941999998</v>
      </c>
      <c r="C1708" s="184">
        <v>0</v>
      </c>
      <c r="D1708" s="184">
        <v>0</v>
      </c>
      <c r="E1708" s="184">
        <v>0</v>
      </c>
      <c r="F1708" s="184">
        <v>0</v>
      </c>
      <c r="G1708" s="347">
        <f t="shared" si="86"/>
        <v>253599.96941999998</v>
      </c>
      <c r="H1708" s="341" t="s">
        <v>1250</v>
      </c>
    </row>
    <row r="1709" spans="1:8" hidden="1" outlineLevel="1">
      <c r="A1709" s="244" t="s">
        <v>93</v>
      </c>
      <c r="B1709" s="364">
        <f t="shared" si="87"/>
        <v>21340.042709999998</v>
      </c>
      <c r="C1709" s="184">
        <v>0</v>
      </c>
      <c r="D1709" s="184">
        <v>0</v>
      </c>
      <c r="E1709" s="184">
        <v>0</v>
      </c>
      <c r="F1709" s="184">
        <v>0</v>
      </c>
      <c r="G1709" s="347">
        <f t="shared" si="86"/>
        <v>21340.042709999998</v>
      </c>
      <c r="H1709" s="341" t="s">
        <v>94</v>
      </c>
    </row>
    <row r="1710" spans="1:8" hidden="1" outlineLevel="1">
      <c r="A1710" s="244" t="s">
        <v>1810</v>
      </c>
      <c r="B1710" s="364">
        <f t="shared" si="87"/>
        <v>201535.03229999999</v>
      </c>
      <c r="C1710" s="184">
        <v>0</v>
      </c>
      <c r="D1710" s="184">
        <v>0</v>
      </c>
      <c r="E1710" s="184">
        <v>0</v>
      </c>
      <c r="F1710" s="184">
        <v>0</v>
      </c>
      <c r="G1710" s="347">
        <f t="shared" si="86"/>
        <v>201535.03229999999</v>
      </c>
      <c r="H1710" s="341" t="s">
        <v>1811</v>
      </c>
    </row>
    <row r="1711" spans="1:8" hidden="1" outlineLevel="1">
      <c r="A1711" s="244" t="s">
        <v>277</v>
      </c>
      <c r="B1711" s="364">
        <f t="shared" si="87"/>
        <v>101452.37423999999</v>
      </c>
      <c r="C1711" s="184">
        <v>0</v>
      </c>
      <c r="D1711" s="184">
        <v>0</v>
      </c>
      <c r="E1711" s="184">
        <v>0</v>
      </c>
      <c r="F1711" s="184">
        <v>0</v>
      </c>
      <c r="G1711" s="347">
        <f t="shared" si="86"/>
        <v>101452.37423999999</v>
      </c>
      <c r="H1711" s="341" t="s">
        <v>278</v>
      </c>
    </row>
    <row r="1712" spans="1:8" hidden="1" outlineLevel="1">
      <c r="A1712" s="244" t="s">
        <v>1368</v>
      </c>
      <c r="B1712" s="364">
        <f t="shared" si="87"/>
        <v>66982.125</v>
      </c>
      <c r="C1712" s="184">
        <v>0</v>
      </c>
      <c r="D1712" s="184">
        <v>0</v>
      </c>
      <c r="E1712" s="184">
        <v>0</v>
      </c>
      <c r="F1712" s="184">
        <v>0</v>
      </c>
      <c r="G1712" s="347">
        <f t="shared" si="86"/>
        <v>66982.125</v>
      </c>
      <c r="H1712" s="341" t="s">
        <v>1369</v>
      </c>
    </row>
    <row r="1713" spans="1:8" hidden="1" outlineLevel="1">
      <c r="A1713" s="244" t="s">
        <v>926</v>
      </c>
      <c r="B1713" s="364">
        <f t="shared" si="87"/>
        <v>1029190.4447999999</v>
      </c>
      <c r="C1713" s="184">
        <v>0</v>
      </c>
      <c r="D1713" s="184">
        <v>0</v>
      </c>
      <c r="E1713" s="184">
        <v>0</v>
      </c>
      <c r="F1713" s="184">
        <v>0</v>
      </c>
      <c r="G1713" s="347">
        <f t="shared" si="86"/>
        <v>1029190.4447999999</v>
      </c>
      <c r="H1713" s="341" t="s">
        <v>927</v>
      </c>
    </row>
    <row r="1714" spans="1:8" hidden="1" outlineLevel="1">
      <c r="A1714" s="244" t="s">
        <v>728</v>
      </c>
      <c r="B1714" s="364">
        <f t="shared" si="87"/>
        <v>301597.35271260003</v>
      </c>
      <c r="C1714" s="184">
        <v>0</v>
      </c>
      <c r="D1714" s="184">
        <v>0</v>
      </c>
      <c r="E1714" s="184">
        <v>0</v>
      </c>
      <c r="F1714" s="184">
        <v>0</v>
      </c>
      <c r="G1714" s="347">
        <f t="shared" si="86"/>
        <v>301597.35271260003</v>
      </c>
      <c r="H1714" s="341" t="s">
        <v>729</v>
      </c>
    </row>
    <row r="1715" spans="1:8" hidden="1" outlineLevel="1">
      <c r="A1715" s="244" t="s">
        <v>1171</v>
      </c>
      <c r="B1715" s="364">
        <f t="shared" si="87"/>
        <v>235983.60860549996</v>
      </c>
      <c r="C1715" s="184">
        <v>0</v>
      </c>
      <c r="D1715" s="184">
        <v>0</v>
      </c>
      <c r="E1715" s="184">
        <v>0</v>
      </c>
      <c r="F1715" s="184">
        <v>0</v>
      </c>
      <c r="G1715" s="347">
        <f t="shared" si="86"/>
        <v>235983.60860549996</v>
      </c>
      <c r="H1715" s="341" t="s">
        <v>1172</v>
      </c>
    </row>
    <row r="1716" spans="1:8" hidden="1" outlineLevel="1">
      <c r="A1716" s="244" t="s">
        <v>1291</v>
      </c>
      <c r="B1716" s="364">
        <f t="shared" si="87"/>
        <v>264670.45070550003</v>
      </c>
      <c r="C1716" s="184">
        <v>0</v>
      </c>
      <c r="D1716" s="184">
        <v>0</v>
      </c>
      <c r="E1716" s="184">
        <v>0</v>
      </c>
      <c r="F1716" s="184">
        <v>0</v>
      </c>
      <c r="G1716" s="347">
        <f t="shared" si="86"/>
        <v>264670.45070550003</v>
      </c>
      <c r="H1716" s="341" t="s">
        <v>1292</v>
      </c>
    </row>
    <row r="1717" spans="1:8" hidden="1" outlineLevel="1">
      <c r="A1717" s="244" t="s">
        <v>1069</v>
      </c>
      <c r="B1717" s="364">
        <f t="shared" si="87"/>
        <v>240177.99393</v>
      </c>
      <c r="C1717" s="184">
        <v>0</v>
      </c>
      <c r="D1717" s="184">
        <v>0</v>
      </c>
      <c r="E1717" s="184">
        <v>0</v>
      </c>
      <c r="F1717" s="184">
        <v>0</v>
      </c>
      <c r="G1717" s="347">
        <f t="shared" si="86"/>
        <v>240177.99393</v>
      </c>
      <c r="H1717" s="341" t="s">
        <v>1070</v>
      </c>
    </row>
    <row r="1718" spans="1:8" hidden="1" outlineLevel="1">
      <c r="A1718" s="244" t="s">
        <v>963</v>
      </c>
      <c r="B1718" s="364">
        <f t="shared" si="87"/>
        <v>199172.08142999999</v>
      </c>
      <c r="C1718" s="184">
        <v>0</v>
      </c>
      <c r="D1718" s="184">
        <v>0</v>
      </c>
      <c r="E1718" s="184">
        <v>0</v>
      </c>
      <c r="F1718" s="184">
        <v>0</v>
      </c>
      <c r="G1718" s="347">
        <f t="shared" si="86"/>
        <v>199172.08142999999</v>
      </c>
      <c r="H1718" s="341" t="s">
        <v>964</v>
      </c>
    </row>
    <row r="1719" spans="1:8" hidden="1" outlineLevel="1">
      <c r="A1719" s="244" t="s">
        <v>319</v>
      </c>
      <c r="B1719" s="364">
        <f t="shared" si="87"/>
        <v>64460.008286100005</v>
      </c>
      <c r="C1719" s="184">
        <v>0</v>
      </c>
      <c r="D1719" s="184">
        <v>0</v>
      </c>
      <c r="E1719" s="184">
        <v>0</v>
      </c>
      <c r="F1719" s="184">
        <v>0</v>
      </c>
      <c r="G1719" s="347">
        <f t="shared" si="86"/>
        <v>64460.008286100005</v>
      </c>
      <c r="H1719" s="341" t="s">
        <v>320</v>
      </c>
    </row>
    <row r="1720" spans="1:8" hidden="1" outlineLevel="1">
      <c r="A1720" s="244" t="s">
        <v>1812</v>
      </c>
      <c r="B1720" s="364">
        <f t="shared" si="87"/>
        <v>109717.67393999999</v>
      </c>
      <c r="C1720" s="184">
        <v>0</v>
      </c>
      <c r="D1720" s="184">
        <v>0</v>
      </c>
      <c r="E1720" s="184">
        <v>0</v>
      </c>
      <c r="F1720" s="184">
        <v>0</v>
      </c>
      <c r="G1720" s="347">
        <f t="shared" si="86"/>
        <v>109717.67393999999</v>
      </c>
      <c r="H1720" s="341" t="s">
        <v>1813</v>
      </c>
    </row>
    <row r="1721" spans="1:8" hidden="1" outlineLevel="1">
      <c r="A1721" s="244" t="s">
        <v>1814</v>
      </c>
      <c r="B1721" s="364">
        <f t="shared" si="87"/>
        <v>11973.990629999998</v>
      </c>
      <c r="C1721" s="184">
        <v>0</v>
      </c>
      <c r="D1721" s="184">
        <v>0</v>
      </c>
      <c r="E1721" s="184">
        <v>0</v>
      </c>
      <c r="F1721" s="184">
        <v>0</v>
      </c>
      <c r="G1721" s="347">
        <f t="shared" si="86"/>
        <v>11973.990629999998</v>
      </c>
      <c r="H1721" s="341" t="s">
        <v>1815</v>
      </c>
    </row>
    <row r="1722" spans="1:8" ht="13.5" collapsed="1" thickBot="1">
      <c r="A1722" s="249" t="str">
        <f>A791</f>
        <v>Regelzone TransnetBW (gesamt)</v>
      </c>
      <c r="B1722" s="353">
        <f>SUM(B1723:B1862)</f>
        <v>170782270.56999996</v>
      </c>
      <c r="C1722" s="354">
        <f>SUM(C1723:C1862)</f>
        <v>0</v>
      </c>
      <c r="D1722" s="354">
        <f>SUM(D1723:D1862)</f>
        <v>0</v>
      </c>
      <c r="E1722" s="354">
        <f>SUM(E1723:E1862)</f>
        <v>85630.5</v>
      </c>
      <c r="F1722" s="354">
        <f>SUM(F1723:F1862)</f>
        <v>626107.3899999999</v>
      </c>
      <c r="G1722" s="355">
        <f>SUM(B1722:F1722)</f>
        <v>171494008.45999995</v>
      </c>
    </row>
    <row r="1723" spans="1:8" hidden="1" outlineLevel="1">
      <c r="A1723" s="244" t="s">
        <v>1548</v>
      </c>
      <c r="B1723" s="364">
        <v>817677.64</v>
      </c>
      <c r="C1723" s="184"/>
      <c r="D1723" s="184"/>
      <c r="E1723" s="184"/>
      <c r="F1723" s="184"/>
      <c r="G1723" s="347">
        <f>B1723+C1723+D1723+E1723+F1723</f>
        <v>817677.64</v>
      </c>
      <c r="H1723" s="341" t="s">
        <v>1549</v>
      </c>
    </row>
    <row r="1724" spans="1:8" hidden="1" outlineLevel="1">
      <c r="A1724" s="244" t="s">
        <v>1428</v>
      </c>
      <c r="B1724" s="364">
        <v>1661340.66</v>
      </c>
      <c r="C1724" s="184"/>
      <c r="D1724" s="184"/>
      <c r="E1724" s="184"/>
      <c r="F1724" s="184"/>
      <c r="G1724" s="347">
        <f t="shared" ref="G1724:G1787" si="88">B1724+C1724+D1724+E1724+F1724</f>
        <v>1661340.66</v>
      </c>
      <c r="H1724" s="341" t="s">
        <v>1429</v>
      </c>
    </row>
    <row r="1725" spans="1:8" hidden="1" outlineLevel="1">
      <c r="A1725" s="244" t="s">
        <v>1538</v>
      </c>
      <c r="B1725" s="364">
        <v>4739606.13</v>
      </c>
      <c r="C1725" s="184"/>
      <c r="D1725" s="184"/>
      <c r="E1725" s="184">
        <v>6035.96</v>
      </c>
      <c r="F1725" s="184"/>
      <c r="G1725" s="347">
        <f t="shared" si="88"/>
        <v>4745642.09</v>
      </c>
      <c r="H1725" s="341" t="s">
        <v>1539</v>
      </c>
    </row>
    <row r="1726" spans="1:8" hidden="1" outlineLevel="1">
      <c r="A1726" s="244" t="s">
        <v>1816</v>
      </c>
      <c r="B1726" s="364">
        <v>42215.65</v>
      </c>
      <c r="C1726" s="184"/>
      <c r="D1726" s="184"/>
      <c r="E1726" s="184"/>
      <c r="F1726" s="184"/>
      <c r="G1726" s="347">
        <f t="shared" si="88"/>
        <v>42215.65</v>
      </c>
      <c r="H1726" s="341" t="s">
        <v>1817</v>
      </c>
    </row>
    <row r="1727" spans="1:8" hidden="1" outlineLevel="1">
      <c r="A1727" s="244" t="s">
        <v>1706</v>
      </c>
      <c r="B1727" s="364">
        <v>203693.05</v>
      </c>
      <c r="C1727" s="184"/>
      <c r="D1727" s="184"/>
      <c r="E1727" s="184">
        <v>71554.259999999995</v>
      </c>
      <c r="F1727" s="184">
        <v>588081.9</v>
      </c>
      <c r="G1727" s="347">
        <f t="shared" si="88"/>
        <v>863329.21</v>
      </c>
      <c r="H1727" s="341" t="s">
        <v>1707</v>
      </c>
    </row>
    <row r="1728" spans="1:8" hidden="1" outlineLevel="1">
      <c r="A1728" s="244" t="s">
        <v>1422</v>
      </c>
      <c r="B1728" s="364">
        <v>466966.81</v>
      </c>
      <c r="C1728" s="184"/>
      <c r="D1728" s="184"/>
      <c r="E1728" s="184"/>
      <c r="F1728" s="184"/>
      <c r="G1728" s="347">
        <f t="shared" si="88"/>
        <v>466966.81</v>
      </c>
      <c r="H1728" s="341" t="s">
        <v>1423</v>
      </c>
    </row>
    <row r="1729" spans="1:8" hidden="1" outlineLevel="1">
      <c r="A1729" s="244" t="s">
        <v>350</v>
      </c>
      <c r="B1729" s="364">
        <v>6817</v>
      </c>
      <c r="C1729" s="184"/>
      <c r="D1729" s="184"/>
      <c r="E1729" s="184"/>
      <c r="F1729" s="184"/>
      <c r="G1729" s="347">
        <f t="shared" si="88"/>
        <v>6817</v>
      </c>
      <c r="H1729" s="341" t="s">
        <v>351</v>
      </c>
    </row>
    <row r="1730" spans="1:8" hidden="1" outlineLevel="1">
      <c r="A1730" s="244" t="s">
        <v>93</v>
      </c>
      <c r="B1730" s="364">
        <v>13968.49</v>
      </c>
      <c r="C1730" s="184"/>
      <c r="D1730" s="184"/>
      <c r="E1730" s="184"/>
      <c r="F1730" s="184"/>
      <c r="G1730" s="347">
        <f t="shared" si="88"/>
        <v>13968.49</v>
      </c>
      <c r="H1730" s="341" t="s">
        <v>94</v>
      </c>
    </row>
    <row r="1731" spans="1:8" hidden="1" outlineLevel="1">
      <c r="A1731" s="244" t="s">
        <v>1574</v>
      </c>
      <c r="B1731" s="364">
        <v>636169.04</v>
      </c>
      <c r="C1731" s="184"/>
      <c r="D1731" s="184"/>
      <c r="E1731" s="184"/>
      <c r="F1731" s="184"/>
      <c r="G1731" s="347">
        <f t="shared" si="88"/>
        <v>636169.04</v>
      </c>
      <c r="H1731" s="341" t="s">
        <v>1575</v>
      </c>
    </row>
    <row r="1732" spans="1:8" hidden="1" outlineLevel="1">
      <c r="A1732" s="244" t="s">
        <v>1432</v>
      </c>
      <c r="B1732" s="364">
        <v>294118.15999999997</v>
      </c>
      <c r="C1732" s="184"/>
      <c r="D1732" s="184"/>
      <c r="E1732" s="184"/>
      <c r="F1732" s="184"/>
      <c r="G1732" s="347">
        <f t="shared" si="88"/>
        <v>294118.15999999997</v>
      </c>
      <c r="H1732" s="341" t="s">
        <v>1433</v>
      </c>
    </row>
    <row r="1733" spans="1:8" hidden="1" outlineLevel="1">
      <c r="A1733" s="244" t="s">
        <v>1482</v>
      </c>
      <c r="B1733" s="364">
        <v>62547.32</v>
      </c>
      <c r="C1733" s="184"/>
      <c r="D1733" s="184"/>
      <c r="E1733" s="184"/>
      <c r="F1733" s="184"/>
      <c r="G1733" s="347">
        <f t="shared" si="88"/>
        <v>62547.32</v>
      </c>
      <c r="H1733" s="341" t="s">
        <v>1483</v>
      </c>
    </row>
    <row r="1734" spans="1:8" hidden="1" outlineLevel="1">
      <c r="A1734" s="244" t="s">
        <v>1430</v>
      </c>
      <c r="B1734" s="364">
        <v>90939.16</v>
      </c>
      <c r="C1734" s="184"/>
      <c r="D1734" s="184"/>
      <c r="E1734" s="184"/>
      <c r="F1734" s="184"/>
      <c r="G1734" s="347">
        <f t="shared" si="88"/>
        <v>90939.16</v>
      </c>
      <c r="H1734" s="341" t="s">
        <v>1431</v>
      </c>
    </row>
    <row r="1735" spans="1:8" hidden="1" outlineLevel="1">
      <c r="A1735" s="244" t="s">
        <v>1402</v>
      </c>
      <c r="B1735" s="364">
        <v>606603.75</v>
      </c>
      <c r="C1735" s="184"/>
      <c r="D1735" s="184"/>
      <c r="E1735" s="184"/>
      <c r="F1735" s="184"/>
      <c r="G1735" s="347">
        <f t="shared" si="88"/>
        <v>606603.75</v>
      </c>
      <c r="H1735" s="341" t="s">
        <v>1403</v>
      </c>
    </row>
    <row r="1736" spans="1:8" hidden="1" outlineLevel="1">
      <c r="A1736" s="244" t="s">
        <v>1588</v>
      </c>
      <c r="B1736" s="364">
        <v>143581.76999999999</v>
      </c>
      <c r="C1736" s="184"/>
      <c r="D1736" s="184"/>
      <c r="E1736" s="184"/>
      <c r="F1736" s="184"/>
      <c r="G1736" s="347">
        <f t="shared" si="88"/>
        <v>143581.76999999999</v>
      </c>
      <c r="H1736" s="341" t="s">
        <v>1589</v>
      </c>
    </row>
    <row r="1737" spans="1:8" hidden="1" outlineLevel="1">
      <c r="A1737" s="244" t="s">
        <v>1818</v>
      </c>
      <c r="B1737" s="364">
        <v>37407.26</v>
      </c>
      <c r="C1737" s="184"/>
      <c r="D1737" s="184"/>
      <c r="E1737" s="184"/>
      <c r="F1737" s="184"/>
      <c r="G1737" s="347">
        <f t="shared" si="88"/>
        <v>37407.26</v>
      </c>
      <c r="H1737" s="341" t="s">
        <v>1819</v>
      </c>
    </row>
    <row r="1738" spans="1:8" hidden="1" outlineLevel="1">
      <c r="A1738" s="244" t="s">
        <v>1384</v>
      </c>
      <c r="B1738" s="364">
        <v>146886.63</v>
      </c>
      <c r="C1738" s="184"/>
      <c r="D1738" s="184"/>
      <c r="E1738" s="184"/>
      <c r="F1738" s="184"/>
      <c r="G1738" s="347">
        <f t="shared" si="88"/>
        <v>146886.63</v>
      </c>
      <c r="H1738" s="341" t="s">
        <v>1385</v>
      </c>
    </row>
    <row r="1739" spans="1:8" hidden="1" outlineLevel="1">
      <c r="A1739" s="244" t="s">
        <v>1566</v>
      </c>
      <c r="B1739" s="364">
        <v>131588.12</v>
      </c>
      <c r="C1739" s="184"/>
      <c r="D1739" s="184"/>
      <c r="E1739" s="184"/>
      <c r="F1739" s="184"/>
      <c r="G1739" s="347">
        <f t="shared" si="88"/>
        <v>131588.12</v>
      </c>
      <c r="H1739" s="341" t="s">
        <v>1567</v>
      </c>
    </row>
    <row r="1740" spans="1:8" hidden="1" outlineLevel="1">
      <c r="A1740" s="244" t="s">
        <v>1382</v>
      </c>
      <c r="B1740" s="364">
        <v>286923.3</v>
      </c>
      <c r="C1740" s="184"/>
      <c r="D1740" s="184"/>
      <c r="E1740" s="184"/>
      <c r="F1740" s="184"/>
      <c r="G1740" s="347">
        <f t="shared" si="88"/>
        <v>286923.3</v>
      </c>
      <c r="H1740" s="341" t="s">
        <v>1383</v>
      </c>
    </row>
    <row r="1741" spans="1:8" hidden="1" outlineLevel="1">
      <c r="A1741" s="244" t="s">
        <v>1570</v>
      </c>
      <c r="B1741" s="364">
        <v>301272.95</v>
      </c>
      <c r="C1741" s="184"/>
      <c r="D1741" s="184"/>
      <c r="E1741" s="184"/>
      <c r="F1741" s="184"/>
      <c r="G1741" s="347">
        <f t="shared" si="88"/>
        <v>301272.95</v>
      </c>
      <c r="H1741" s="341" t="s">
        <v>1571</v>
      </c>
    </row>
    <row r="1742" spans="1:8" hidden="1" outlineLevel="1">
      <c r="A1742" s="244" t="s">
        <v>1466</v>
      </c>
      <c r="B1742" s="364">
        <v>908085.9</v>
      </c>
      <c r="C1742" s="184"/>
      <c r="D1742" s="184"/>
      <c r="E1742" s="184"/>
      <c r="F1742" s="184"/>
      <c r="G1742" s="347">
        <f t="shared" si="88"/>
        <v>908085.9</v>
      </c>
      <c r="H1742" s="341" t="s">
        <v>1467</v>
      </c>
    </row>
    <row r="1743" spans="1:8" hidden="1" outlineLevel="1">
      <c r="A1743" s="244" t="s">
        <v>1540</v>
      </c>
      <c r="B1743" s="364">
        <v>86822.12</v>
      </c>
      <c r="C1743" s="184"/>
      <c r="D1743" s="184"/>
      <c r="E1743" s="184"/>
      <c r="F1743" s="184"/>
      <c r="G1743" s="347">
        <f t="shared" si="88"/>
        <v>86822.12</v>
      </c>
      <c r="H1743" s="341" t="s">
        <v>1541</v>
      </c>
    </row>
    <row r="1744" spans="1:8" hidden="1" outlineLevel="1">
      <c r="A1744" s="244" t="s">
        <v>1376</v>
      </c>
      <c r="B1744" s="364">
        <v>818651.48</v>
      </c>
      <c r="C1744" s="184"/>
      <c r="D1744" s="184"/>
      <c r="E1744" s="184"/>
      <c r="F1744" s="184"/>
      <c r="G1744" s="347">
        <f t="shared" si="88"/>
        <v>818651.48</v>
      </c>
      <c r="H1744" s="341" t="s">
        <v>1377</v>
      </c>
    </row>
    <row r="1745" spans="1:8" hidden="1" outlineLevel="1">
      <c r="A1745" s="244" t="s">
        <v>1528</v>
      </c>
      <c r="B1745" s="364">
        <v>218921.56</v>
      </c>
      <c r="C1745" s="184"/>
      <c r="D1745" s="184"/>
      <c r="E1745" s="184"/>
      <c r="F1745" s="184"/>
      <c r="G1745" s="347">
        <f t="shared" si="88"/>
        <v>218921.56</v>
      </c>
      <c r="H1745" s="341" t="s">
        <v>1529</v>
      </c>
    </row>
    <row r="1746" spans="1:8" hidden="1" outlineLevel="1">
      <c r="A1746" s="244" t="s">
        <v>1458</v>
      </c>
      <c r="B1746" s="364">
        <v>437912.09</v>
      </c>
      <c r="C1746" s="184"/>
      <c r="D1746" s="184"/>
      <c r="E1746" s="184"/>
      <c r="F1746" s="184"/>
      <c r="G1746" s="347">
        <f t="shared" si="88"/>
        <v>437912.09</v>
      </c>
      <c r="H1746" s="341" t="s">
        <v>1459</v>
      </c>
    </row>
    <row r="1747" spans="1:8" hidden="1" outlineLevel="1">
      <c r="A1747" s="244" t="s">
        <v>1400</v>
      </c>
      <c r="B1747" s="364">
        <v>475364.04</v>
      </c>
      <c r="C1747" s="184"/>
      <c r="D1747" s="184"/>
      <c r="E1747" s="184"/>
      <c r="F1747" s="184"/>
      <c r="G1747" s="347">
        <f t="shared" si="88"/>
        <v>475364.04</v>
      </c>
      <c r="H1747" s="341" t="s">
        <v>1401</v>
      </c>
    </row>
    <row r="1748" spans="1:8" hidden="1" outlineLevel="1">
      <c r="A1748" s="244" t="s">
        <v>1500</v>
      </c>
      <c r="B1748" s="364">
        <v>147439.89000000001</v>
      </c>
      <c r="C1748" s="184"/>
      <c r="D1748" s="184"/>
      <c r="E1748" s="184"/>
      <c r="F1748" s="184"/>
      <c r="G1748" s="347">
        <f t="shared" si="88"/>
        <v>147439.89000000001</v>
      </c>
      <c r="H1748" s="341" t="s">
        <v>1501</v>
      </c>
    </row>
    <row r="1749" spans="1:8" hidden="1" outlineLevel="1">
      <c r="A1749" s="244" t="s">
        <v>1464</v>
      </c>
      <c r="B1749" s="364">
        <v>241990.57</v>
      </c>
      <c r="C1749" s="184"/>
      <c r="D1749" s="184"/>
      <c r="E1749" s="184"/>
      <c r="F1749" s="184"/>
      <c r="G1749" s="347">
        <f t="shared" si="88"/>
        <v>241990.57</v>
      </c>
      <c r="H1749" s="341" t="s">
        <v>1465</v>
      </c>
    </row>
    <row r="1750" spans="1:8" hidden="1" outlineLevel="1">
      <c r="A1750" s="244" t="s">
        <v>1506</v>
      </c>
      <c r="B1750" s="364">
        <v>727041.31</v>
      </c>
      <c r="C1750" s="184"/>
      <c r="D1750" s="184"/>
      <c r="E1750" s="184"/>
      <c r="F1750" s="184"/>
      <c r="G1750" s="347">
        <f t="shared" si="88"/>
        <v>727041.31</v>
      </c>
      <c r="H1750" s="341" t="s">
        <v>1507</v>
      </c>
    </row>
    <row r="1751" spans="1:8" hidden="1" outlineLevel="1">
      <c r="A1751" s="244" t="s">
        <v>1412</v>
      </c>
      <c r="B1751" s="364">
        <v>64119.13</v>
      </c>
      <c r="C1751" s="184"/>
      <c r="D1751" s="184"/>
      <c r="E1751" s="184"/>
      <c r="F1751" s="184"/>
      <c r="G1751" s="347">
        <f t="shared" si="88"/>
        <v>64119.13</v>
      </c>
      <c r="H1751" s="341" t="s">
        <v>1413</v>
      </c>
    </row>
    <row r="1752" spans="1:8" hidden="1" outlineLevel="1">
      <c r="A1752" s="244" t="s">
        <v>1596</v>
      </c>
      <c r="B1752" s="364">
        <v>3287246</v>
      </c>
      <c r="C1752" s="184"/>
      <c r="D1752" s="184"/>
      <c r="E1752" s="184"/>
      <c r="F1752" s="184"/>
      <c r="G1752" s="347">
        <f t="shared" si="88"/>
        <v>3287246</v>
      </c>
      <c r="H1752" s="341" t="s">
        <v>1597</v>
      </c>
    </row>
    <row r="1753" spans="1:8" hidden="1" outlineLevel="1">
      <c r="A1753" s="244" t="s">
        <v>1820</v>
      </c>
      <c r="B1753" s="364">
        <v>181975.02</v>
      </c>
      <c r="C1753" s="184"/>
      <c r="D1753" s="184"/>
      <c r="E1753" s="184"/>
      <c r="F1753" s="184"/>
      <c r="G1753" s="347">
        <f t="shared" si="88"/>
        <v>181975.02</v>
      </c>
      <c r="H1753" s="341" t="s">
        <v>1821</v>
      </c>
    </row>
    <row r="1754" spans="1:8" hidden="1" outlineLevel="1">
      <c r="A1754" s="244" t="s">
        <v>1822</v>
      </c>
      <c r="B1754" s="364">
        <v>268142.09000000003</v>
      </c>
      <c r="C1754" s="184"/>
      <c r="D1754" s="184"/>
      <c r="E1754" s="184"/>
      <c r="F1754" s="184"/>
      <c r="G1754" s="347">
        <f t="shared" si="88"/>
        <v>268142.09000000003</v>
      </c>
      <c r="H1754" s="341" t="s">
        <v>1823</v>
      </c>
    </row>
    <row r="1755" spans="1:8" hidden="1" outlineLevel="1">
      <c r="A1755" s="244" t="s">
        <v>1452</v>
      </c>
      <c r="B1755" s="364">
        <v>51148.19</v>
      </c>
      <c r="C1755" s="184"/>
      <c r="D1755" s="184"/>
      <c r="E1755" s="184"/>
      <c r="F1755" s="184"/>
      <c r="G1755" s="347">
        <f t="shared" si="88"/>
        <v>51148.19</v>
      </c>
      <c r="H1755" s="341" t="s">
        <v>1453</v>
      </c>
    </row>
    <row r="1756" spans="1:8" hidden="1" outlineLevel="1">
      <c r="A1756" s="244" t="s">
        <v>1824</v>
      </c>
      <c r="B1756" s="364">
        <v>86443.47</v>
      </c>
      <c r="C1756" s="184"/>
      <c r="D1756" s="184"/>
      <c r="E1756" s="184"/>
      <c r="F1756" s="184"/>
      <c r="G1756" s="347">
        <f t="shared" si="88"/>
        <v>86443.47</v>
      </c>
      <c r="H1756" s="341" t="s">
        <v>1825</v>
      </c>
    </row>
    <row r="1757" spans="1:8" hidden="1" outlineLevel="1">
      <c r="A1757" s="244" t="s">
        <v>1424</v>
      </c>
      <c r="B1757" s="364">
        <v>37860.18</v>
      </c>
      <c r="C1757" s="184"/>
      <c r="D1757" s="184"/>
      <c r="E1757" s="184"/>
      <c r="F1757" s="184"/>
      <c r="G1757" s="347">
        <f t="shared" si="88"/>
        <v>37860.18</v>
      </c>
      <c r="H1757" s="341" t="s">
        <v>1425</v>
      </c>
    </row>
    <row r="1758" spans="1:8" hidden="1" outlineLevel="1">
      <c r="A1758" s="244" t="s">
        <v>1600</v>
      </c>
      <c r="B1758" s="364">
        <v>157108.63</v>
      </c>
      <c r="C1758" s="184"/>
      <c r="D1758" s="184"/>
      <c r="E1758" s="184"/>
      <c r="F1758" s="184"/>
      <c r="G1758" s="347">
        <f t="shared" si="88"/>
        <v>157108.63</v>
      </c>
      <c r="H1758" s="341" t="s">
        <v>1601</v>
      </c>
    </row>
    <row r="1759" spans="1:8" hidden="1" outlineLevel="1">
      <c r="A1759" s="244" t="s">
        <v>1426</v>
      </c>
      <c r="B1759" s="364">
        <v>94057.91</v>
      </c>
      <c r="C1759" s="184"/>
      <c r="D1759" s="184"/>
      <c r="E1759" s="184"/>
      <c r="F1759" s="184"/>
      <c r="G1759" s="347">
        <f t="shared" si="88"/>
        <v>94057.91</v>
      </c>
      <c r="H1759" s="341" t="s">
        <v>1427</v>
      </c>
    </row>
    <row r="1760" spans="1:8" hidden="1" outlineLevel="1">
      <c r="A1760" s="244" t="s">
        <v>1378</v>
      </c>
      <c r="B1760" s="364">
        <v>187183.55</v>
      </c>
      <c r="C1760" s="184"/>
      <c r="D1760" s="184"/>
      <c r="E1760" s="184"/>
      <c r="F1760" s="184"/>
      <c r="G1760" s="347">
        <f t="shared" si="88"/>
        <v>187183.55</v>
      </c>
      <c r="H1760" s="341" t="s">
        <v>1379</v>
      </c>
    </row>
    <row r="1761" spans="1:8" hidden="1" outlineLevel="1">
      <c r="A1761" s="244" t="s">
        <v>1520</v>
      </c>
      <c r="B1761" s="364">
        <v>105454.71</v>
      </c>
      <c r="C1761" s="184"/>
      <c r="D1761" s="184"/>
      <c r="E1761" s="184"/>
      <c r="F1761" s="184"/>
      <c r="G1761" s="347">
        <f t="shared" si="88"/>
        <v>105454.71</v>
      </c>
      <c r="H1761" s="341" t="s">
        <v>1521</v>
      </c>
    </row>
    <row r="1762" spans="1:8" hidden="1" outlineLevel="1">
      <c r="A1762" s="244" t="s">
        <v>1552</v>
      </c>
      <c r="B1762" s="364">
        <v>67548.92</v>
      </c>
      <c r="C1762" s="184"/>
      <c r="D1762" s="184"/>
      <c r="E1762" s="184"/>
      <c r="F1762" s="184"/>
      <c r="G1762" s="347">
        <f t="shared" si="88"/>
        <v>67548.92</v>
      </c>
      <c r="H1762" s="341" t="s">
        <v>1553</v>
      </c>
    </row>
    <row r="1763" spans="1:8" hidden="1" outlineLevel="1">
      <c r="A1763" s="244" t="s">
        <v>1734</v>
      </c>
      <c r="B1763" s="364">
        <v>12225.99</v>
      </c>
      <c r="C1763" s="184"/>
      <c r="D1763" s="184"/>
      <c r="E1763" s="184"/>
      <c r="F1763" s="184"/>
      <c r="G1763" s="347">
        <f t="shared" si="88"/>
        <v>12225.99</v>
      </c>
      <c r="H1763" s="341" t="s">
        <v>1735</v>
      </c>
    </row>
    <row r="1764" spans="1:8" hidden="1" outlineLevel="1">
      <c r="A1764" s="244" t="s">
        <v>7</v>
      </c>
      <c r="B1764" s="364">
        <v>150402.09</v>
      </c>
      <c r="C1764" s="184"/>
      <c r="D1764" s="184"/>
      <c r="E1764" s="184"/>
      <c r="F1764" s="184"/>
      <c r="G1764" s="347">
        <f t="shared" si="88"/>
        <v>150402.09</v>
      </c>
      <c r="H1764" s="341" t="s">
        <v>8</v>
      </c>
    </row>
    <row r="1765" spans="1:8" hidden="1" outlineLevel="1">
      <c r="A1765" s="244" t="s">
        <v>319</v>
      </c>
      <c r="B1765" s="364">
        <v>4707.72</v>
      </c>
      <c r="C1765" s="184"/>
      <c r="D1765" s="184"/>
      <c r="E1765" s="184"/>
      <c r="F1765" s="184"/>
      <c r="G1765" s="347">
        <f t="shared" si="88"/>
        <v>4707.72</v>
      </c>
      <c r="H1765" s="341" t="s">
        <v>320</v>
      </c>
    </row>
    <row r="1766" spans="1:8" hidden="1" outlineLevel="1">
      <c r="A1766" s="244" t="s">
        <v>1442</v>
      </c>
      <c r="B1766" s="364">
        <v>16754.7</v>
      </c>
      <c r="C1766" s="184"/>
      <c r="D1766" s="184"/>
      <c r="E1766" s="184"/>
      <c r="F1766" s="184"/>
      <c r="G1766" s="347">
        <f t="shared" si="88"/>
        <v>16754.7</v>
      </c>
      <c r="H1766" s="341" t="s">
        <v>1443</v>
      </c>
    </row>
    <row r="1767" spans="1:8" hidden="1" outlineLevel="1">
      <c r="A1767" s="244" t="s">
        <v>1394</v>
      </c>
      <c r="B1767" s="364">
        <v>92261.26</v>
      </c>
      <c r="C1767" s="184"/>
      <c r="D1767" s="184"/>
      <c r="E1767" s="184"/>
      <c r="F1767" s="184"/>
      <c r="G1767" s="347">
        <f t="shared" si="88"/>
        <v>92261.26</v>
      </c>
      <c r="H1767" s="341" t="s">
        <v>1395</v>
      </c>
    </row>
    <row r="1768" spans="1:8" hidden="1" outlineLevel="1">
      <c r="A1768" s="244" t="s">
        <v>1826</v>
      </c>
      <c r="B1768" s="364">
        <v>6083.52</v>
      </c>
      <c r="C1768" s="184"/>
      <c r="D1768" s="184"/>
      <c r="E1768" s="184"/>
      <c r="F1768" s="184"/>
      <c r="G1768" s="347">
        <f t="shared" si="88"/>
        <v>6083.52</v>
      </c>
      <c r="H1768" s="341" t="s">
        <v>1827</v>
      </c>
    </row>
    <row r="1769" spans="1:8" hidden="1" outlineLevel="1">
      <c r="A1769" s="244" t="s">
        <v>1418</v>
      </c>
      <c r="B1769" s="364">
        <v>676212.35</v>
      </c>
      <c r="C1769" s="184"/>
      <c r="D1769" s="184"/>
      <c r="E1769" s="184"/>
      <c r="F1769" s="184"/>
      <c r="G1769" s="347">
        <f t="shared" si="88"/>
        <v>676212.35</v>
      </c>
      <c r="H1769" s="341" t="s">
        <v>1419</v>
      </c>
    </row>
    <row r="1770" spans="1:8" hidden="1" outlineLevel="1">
      <c r="A1770" s="244" t="s">
        <v>1828</v>
      </c>
      <c r="B1770" s="364">
        <v>4977.92</v>
      </c>
      <c r="C1770" s="184"/>
      <c r="D1770" s="184"/>
      <c r="E1770" s="184"/>
      <c r="F1770" s="184"/>
      <c r="G1770" s="347">
        <f t="shared" si="88"/>
        <v>4977.92</v>
      </c>
      <c r="H1770" s="341" t="s">
        <v>1829</v>
      </c>
    </row>
    <row r="1771" spans="1:8" hidden="1" outlineLevel="1">
      <c r="A1771" s="244" t="s">
        <v>1830</v>
      </c>
      <c r="B1771" s="364">
        <v>7446.5</v>
      </c>
      <c r="C1771" s="184"/>
      <c r="D1771" s="184"/>
      <c r="E1771" s="184"/>
      <c r="F1771" s="184"/>
      <c r="G1771" s="347">
        <f t="shared" si="88"/>
        <v>7446.5</v>
      </c>
      <c r="H1771" s="341" t="s">
        <v>1831</v>
      </c>
    </row>
    <row r="1772" spans="1:8" hidden="1" outlineLevel="1">
      <c r="A1772" s="244" t="s">
        <v>1516</v>
      </c>
      <c r="B1772" s="364">
        <v>375097.58</v>
      </c>
      <c r="C1772" s="184"/>
      <c r="D1772" s="184"/>
      <c r="E1772" s="184"/>
      <c r="F1772" s="184"/>
      <c r="G1772" s="347">
        <f t="shared" si="88"/>
        <v>375097.58</v>
      </c>
      <c r="H1772" s="341" t="s">
        <v>1517</v>
      </c>
    </row>
    <row r="1773" spans="1:8" hidden="1" outlineLevel="1">
      <c r="A1773" s="244" t="s">
        <v>1518</v>
      </c>
      <c r="B1773" s="364">
        <v>20785.810000000001</v>
      </c>
      <c r="C1773" s="184"/>
      <c r="D1773" s="184"/>
      <c r="E1773" s="184"/>
      <c r="F1773" s="184"/>
      <c r="G1773" s="347">
        <f t="shared" si="88"/>
        <v>20785.810000000001</v>
      </c>
      <c r="H1773" s="341" t="s">
        <v>1519</v>
      </c>
    </row>
    <row r="1774" spans="1:8" hidden="1" outlineLevel="1">
      <c r="A1774" s="244" t="s">
        <v>1550</v>
      </c>
      <c r="B1774" s="364">
        <v>4662.92</v>
      </c>
      <c r="C1774" s="184"/>
      <c r="D1774" s="184"/>
      <c r="E1774" s="184"/>
      <c r="F1774" s="184"/>
      <c r="G1774" s="347">
        <f t="shared" si="88"/>
        <v>4662.92</v>
      </c>
      <c r="H1774" s="341" t="s">
        <v>1551</v>
      </c>
    </row>
    <row r="1775" spans="1:8" hidden="1" outlineLevel="1">
      <c r="A1775" s="244" t="s">
        <v>1698</v>
      </c>
      <c r="B1775" s="364">
        <v>1392.49</v>
      </c>
      <c r="C1775" s="184"/>
      <c r="D1775" s="184"/>
      <c r="E1775" s="184"/>
      <c r="F1775" s="184"/>
      <c r="G1775" s="347">
        <f t="shared" si="88"/>
        <v>1392.49</v>
      </c>
      <c r="H1775" s="341" t="s">
        <v>1699</v>
      </c>
    </row>
    <row r="1776" spans="1:8" hidden="1" outlineLevel="1">
      <c r="A1776" s="244" t="s">
        <v>1590</v>
      </c>
      <c r="B1776" s="364">
        <v>6020187.3200000003</v>
      </c>
      <c r="C1776" s="184"/>
      <c r="D1776" s="184"/>
      <c r="E1776" s="184"/>
      <c r="F1776" s="184"/>
      <c r="G1776" s="347">
        <f t="shared" si="88"/>
        <v>6020187.3200000003</v>
      </c>
      <c r="H1776" s="341" t="s">
        <v>1591</v>
      </c>
    </row>
    <row r="1777" spans="1:8" hidden="1" outlineLevel="1">
      <c r="A1777" s="244" t="s">
        <v>1480</v>
      </c>
      <c r="B1777" s="364">
        <v>6890890.7999999998</v>
      </c>
      <c r="C1777" s="184"/>
      <c r="D1777" s="184"/>
      <c r="E1777" s="184"/>
      <c r="F1777" s="184"/>
      <c r="G1777" s="347">
        <f t="shared" si="88"/>
        <v>6890890.7999999998</v>
      </c>
      <c r="H1777" s="341" t="s">
        <v>1481</v>
      </c>
    </row>
    <row r="1778" spans="1:8" hidden="1" outlineLevel="1">
      <c r="A1778" s="244" t="s">
        <v>946</v>
      </c>
      <c r="B1778" s="364">
        <v>655477.06999999995</v>
      </c>
      <c r="C1778" s="184"/>
      <c r="D1778" s="184"/>
      <c r="E1778" s="184"/>
      <c r="F1778" s="184"/>
      <c r="G1778" s="347">
        <f t="shared" si="88"/>
        <v>655477.06999999995</v>
      </c>
      <c r="H1778" s="341" t="s">
        <v>947</v>
      </c>
    </row>
    <row r="1779" spans="1:8" hidden="1" outlineLevel="1">
      <c r="A1779" s="244" t="s">
        <v>1392</v>
      </c>
      <c r="B1779" s="364">
        <v>106698.14</v>
      </c>
      <c r="C1779" s="184"/>
      <c r="D1779" s="184"/>
      <c r="E1779" s="184"/>
      <c r="F1779" s="184"/>
      <c r="G1779" s="347">
        <f t="shared" si="88"/>
        <v>106698.14</v>
      </c>
      <c r="H1779" s="341" t="s">
        <v>1393</v>
      </c>
    </row>
    <row r="1780" spans="1:8" hidden="1" outlineLevel="1">
      <c r="A1780" s="244" t="s">
        <v>1498</v>
      </c>
      <c r="B1780" s="364">
        <v>59848674.68</v>
      </c>
      <c r="C1780" s="184"/>
      <c r="D1780" s="184"/>
      <c r="E1780" s="184"/>
      <c r="F1780" s="184">
        <v>3306.69</v>
      </c>
      <c r="G1780" s="347">
        <f t="shared" si="88"/>
        <v>59851981.369999997</v>
      </c>
      <c r="H1780" s="341" t="s">
        <v>1499</v>
      </c>
    </row>
    <row r="1781" spans="1:8" hidden="1" outlineLevel="1">
      <c r="A1781" s="244" t="s">
        <v>1444</v>
      </c>
      <c r="B1781" s="364">
        <v>429551.82</v>
      </c>
      <c r="C1781" s="184"/>
      <c r="D1781" s="184"/>
      <c r="E1781" s="184"/>
      <c r="F1781" s="184"/>
      <c r="G1781" s="347">
        <f t="shared" si="88"/>
        <v>429551.82</v>
      </c>
      <c r="H1781" s="341" t="s">
        <v>1445</v>
      </c>
    </row>
    <row r="1782" spans="1:8" hidden="1" outlineLevel="1">
      <c r="A1782" s="244" t="s">
        <v>1454</v>
      </c>
      <c r="B1782" s="364">
        <v>6864848.9500000002</v>
      </c>
      <c r="C1782" s="184"/>
      <c r="D1782" s="184"/>
      <c r="E1782" s="184"/>
      <c r="F1782" s="184"/>
      <c r="G1782" s="347">
        <f t="shared" si="88"/>
        <v>6864848.9500000002</v>
      </c>
      <c r="H1782" s="341" t="s">
        <v>1455</v>
      </c>
    </row>
    <row r="1783" spans="1:8" hidden="1" outlineLevel="1">
      <c r="A1783" s="244" t="s">
        <v>1602</v>
      </c>
      <c r="B1783" s="364">
        <v>2424551.87</v>
      </c>
      <c r="C1783" s="184"/>
      <c r="D1783" s="184"/>
      <c r="E1783" s="184"/>
      <c r="F1783" s="184"/>
      <c r="G1783" s="347">
        <f t="shared" si="88"/>
        <v>2424551.87</v>
      </c>
      <c r="H1783" s="341" t="s">
        <v>1603</v>
      </c>
    </row>
    <row r="1784" spans="1:8" hidden="1" outlineLevel="1">
      <c r="A1784" s="244" t="s">
        <v>1468</v>
      </c>
      <c r="B1784" s="364">
        <v>48626.02</v>
      </c>
      <c r="C1784" s="184"/>
      <c r="D1784" s="184"/>
      <c r="E1784" s="184"/>
      <c r="F1784" s="184"/>
      <c r="G1784" s="347">
        <f t="shared" si="88"/>
        <v>48626.02</v>
      </c>
      <c r="H1784" s="341" t="s">
        <v>1469</v>
      </c>
    </row>
    <row r="1785" spans="1:8" hidden="1" outlineLevel="1">
      <c r="A1785" s="244" t="s">
        <v>1832</v>
      </c>
      <c r="B1785" s="364">
        <v>366797.25</v>
      </c>
      <c r="C1785" s="184"/>
      <c r="D1785" s="184"/>
      <c r="E1785" s="184"/>
      <c r="F1785" s="184"/>
      <c r="G1785" s="347">
        <f t="shared" si="88"/>
        <v>366797.25</v>
      </c>
      <c r="H1785" s="341" t="s">
        <v>1833</v>
      </c>
    </row>
    <row r="1786" spans="1:8" hidden="1" outlineLevel="1">
      <c r="A1786" s="244" t="s">
        <v>1470</v>
      </c>
      <c r="B1786" s="364">
        <v>249021.84</v>
      </c>
      <c r="C1786" s="184"/>
      <c r="D1786" s="184"/>
      <c r="E1786" s="184"/>
      <c r="F1786" s="184"/>
      <c r="G1786" s="347">
        <f t="shared" si="88"/>
        <v>249021.84</v>
      </c>
      <c r="H1786" s="341" t="s">
        <v>1471</v>
      </c>
    </row>
    <row r="1787" spans="1:8" hidden="1" outlineLevel="1">
      <c r="A1787" s="244" t="s">
        <v>1564</v>
      </c>
      <c r="B1787" s="364">
        <v>761760.47</v>
      </c>
      <c r="C1787" s="184"/>
      <c r="D1787" s="184"/>
      <c r="E1787" s="184"/>
      <c r="F1787" s="184"/>
      <c r="G1787" s="347">
        <f t="shared" si="88"/>
        <v>761760.47</v>
      </c>
      <c r="H1787" s="341" t="s">
        <v>1565</v>
      </c>
    </row>
    <row r="1788" spans="1:8" hidden="1" outlineLevel="1">
      <c r="A1788" s="244" t="s">
        <v>1576</v>
      </c>
      <c r="B1788" s="364">
        <v>544680.07999999996</v>
      </c>
      <c r="C1788" s="184"/>
      <c r="D1788" s="184"/>
      <c r="E1788" s="184"/>
      <c r="F1788" s="184"/>
      <c r="G1788" s="347">
        <f t="shared" ref="G1788:G1851" si="89">B1788+C1788+D1788+E1788+F1788</f>
        <v>544680.07999999996</v>
      </c>
      <c r="H1788" s="341" t="s">
        <v>1577</v>
      </c>
    </row>
    <row r="1789" spans="1:8" hidden="1" outlineLevel="1">
      <c r="A1789" s="244" t="s">
        <v>1598</v>
      </c>
      <c r="B1789" s="364">
        <v>1541863.09</v>
      </c>
      <c r="C1789" s="184"/>
      <c r="D1789" s="184"/>
      <c r="E1789" s="184"/>
      <c r="F1789" s="184"/>
      <c r="G1789" s="347">
        <f t="shared" si="89"/>
        <v>1541863.09</v>
      </c>
      <c r="H1789" s="341" t="s">
        <v>1599</v>
      </c>
    </row>
    <row r="1790" spans="1:8" hidden="1" outlineLevel="1">
      <c r="A1790" s="244" t="s">
        <v>1460</v>
      </c>
      <c r="B1790" s="364">
        <v>328799.01</v>
      </c>
      <c r="C1790" s="184"/>
      <c r="D1790" s="184"/>
      <c r="E1790" s="184"/>
      <c r="F1790" s="184"/>
      <c r="G1790" s="347">
        <f t="shared" si="89"/>
        <v>328799.01</v>
      </c>
      <c r="H1790" s="341" t="s">
        <v>1461</v>
      </c>
    </row>
    <row r="1791" spans="1:8" hidden="1" outlineLevel="1">
      <c r="A1791" s="244" t="s">
        <v>1580</v>
      </c>
      <c r="B1791" s="364">
        <v>703498.1</v>
      </c>
      <c r="C1791" s="184"/>
      <c r="D1791" s="184"/>
      <c r="E1791" s="184"/>
      <c r="F1791" s="184"/>
      <c r="G1791" s="347">
        <f t="shared" si="89"/>
        <v>703498.1</v>
      </c>
      <c r="H1791" s="341" t="s">
        <v>1581</v>
      </c>
    </row>
    <row r="1792" spans="1:8" hidden="1" outlineLevel="1">
      <c r="A1792" s="244" t="s">
        <v>1492</v>
      </c>
      <c r="B1792" s="364">
        <v>147906.56</v>
      </c>
      <c r="C1792" s="184"/>
      <c r="D1792" s="184"/>
      <c r="E1792" s="184"/>
      <c r="F1792" s="184"/>
      <c r="G1792" s="347">
        <f t="shared" si="89"/>
        <v>147906.56</v>
      </c>
      <c r="H1792" s="341" t="s">
        <v>1493</v>
      </c>
    </row>
    <row r="1793" spans="1:8" hidden="1" outlineLevel="1">
      <c r="A1793" s="244" t="s">
        <v>1512</v>
      </c>
      <c r="B1793" s="364">
        <v>69768.53</v>
      </c>
      <c r="C1793" s="184"/>
      <c r="D1793" s="184"/>
      <c r="E1793" s="184"/>
      <c r="F1793" s="184"/>
      <c r="G1793" s="347">
        <f t="shared" si="89"/>
        <v>69768.53</v>
      </c>
      <c r="H1793" s="341" t="s">
        <v>1513</v>
      </c>
    </row>
    <row r="1794" spans="1:8" hidden="1" outlineLevel="1">
      <c r="A1794" s="244" t="s">
        <v>1446</v>
      </c>
      <c r="B1794" s="364">
        <v>268193.52</v>
      </c>
      <c r="C1794" s="184"/>
      <c r="D1794" s="184"/>
      <c r="E1794" s="184"/>
      <c r="F1794" s="184"/>
      <c r="G1794" s="347">
        <f t="shared" si="89"/>
        <v>268193.52</v>
      </c>
      <c r="H1794" s="341" t="s">
        <v>1447</v>
      </c>
    </row>
    <row r="1795" spans="1:8" hidden="1" outlineLevel="1">
      <c r="A1795" s="244" t="s">
        <v>1474</v>
      </c>
      <c r="B1795" s="364">
        <v>198457.04</v>
      </c>
      <c r="C1795" s="184"/>
      <c r="D1795" s="184"/>
      <c r="E1795" s="184"/>
      <c r="F1795" s="184"/>
      <c r="G1795" s="347">
        <f t="shared" si="89"/>
        <v>198457.04</v>
      </c>
      <c r="H1795" s="341" t="s">
        <v>1475</v>
      </c>
    </row>
    <row r="1796" spans="1:8" hidden="1" outlineLevel="1">
      <c r="A1796" s="244" t="s">
        <v>1484</v>
      </c>
      <c r="B1796" s="364">
        <v>132548.03</v>
      </c>
      <c r="C1796" s="184"/>
      <c r="D1796" s="184"/>
      <c r="E1796" s="184"/>
      <c r="F1796" s="184">
        <v>46.96</v>
      </c>
      <c r="G1796" s="347">
        <f t="shared" si="89"/>
        <v>132594.99</v>
      </c>
      <c r="H1796" s="341" t="s">
        <v>1485</v>
      </c>
    </row>
    <row r="1797" spans="1:8" hidden="1" outlineLevel="1">
      <c r="A1797" s="244" t="s">
        <v>1438</v>
      </c>
      <c r="B1797" s="364">
        <v>789012.88</v>
      </c>
      <c r="C1797" s="184"/>
      <c r="D1797" s="184"/>
      <c r="E1797" s="184"/>
      <c r="F1797" s="184"/>
      <c r="G1797" s="347">
        <f t="shared" si="89"/>
        <v>789012.88</v>
      </c>
      <c r="H1797" s="341" t="s">
        <v>1439</v>
      </c>
    </row>
    <row r="1798" spans="1:8" hidden="1" outlineLevel="1">
      <c r="A1798" s="244" t="s">
        <v>1532</v>
      </c>
      <c r="B1798" s="364">
        <v>477550.23</v>
      </c>
      <c r="C1798" s="184"/>
      <c r="D1798" s="184"/>
      <c r="E1798" s="184"/>
      <c r="F1798" s="184"/>
      <c r="G1798" s="347">
        <f t="shared" si="89"/>
        <v>477550.23</v>
      </c>
      <c r="H1798" s="341" t="s">
        <v>1533</v>
      </c>
    </row>
    <row r="1799" spans="1:8" hidden="1" outlineLevel="1">
      <c r="A1799" s="244" t="s">
        <v>1374</v>
      </c>
      <c r="B1799" s="364">
        <v>754378.82</v>
      </c>
      <c r="C1799" s="184"/>
      <c r="D1799" s="184"/>
      <c r="E1799" s="184"/>
      <c r="F1799" s="184"/>
      <c r="G1799" s="347">
        <f t="shared" si="89"/>
        <v>754378.82</v>
      </c>
      <c r="H1799" s="341" t="s">
        <v>1375</v>
      </c>
    </row>
    <row r="1800" spans="1:8" hidden="1" outlineLevel="1">
      <c r="A1800" s="244" t="s">
        <v>1380</v>
      </c>
      <c r="B1800" s="364">
        <v>505549.97</v>
      </c>
      <c r="C1800" s="184"/>
      <c r="D1800" s="184"/>
      <c r="E1800" s="184"/>
      <c r="F1800" s="184"/>
      <c r="G1800" s="347">
        <f t="shared" si="89"/>
        <v>505549.97</v>
      </c>
      <c r="H1800" s="341" t="s">
        <v>1381</v>
      </c>
    </row>
    <row r="1801" spans="1:8" hidden="1" outlineLevel="1">
      <c r="A1801" s="244" t="s">
        <v>1408</v>
      </c>
      <c r="B1801" s="364">
        <v>193529.76</v>
      </c>
      <c r="C1801" s="184"/>
      <c r="D1801" s="184"/>
      <c r="E1801" s="184"/>
      <c r="F1801" s="184"/>
      <c r="G1801" s="347">
        <f t="shared" si="89"/>
        <v>193529.76</v>
      </c>
      <c r="H1801" s="341" t="s">
        <v>1409</v>
      </c>
    </row>
    <row r="1802" spans="1:8" hidden="1" outlineLevel="1">
      <c r="A1802" s="244" t="s">
        <v>1390</v>
      </c>
      <c r="B1802" s="364">
        <v>755528.74</v>
      </c>
      <c r="C1802" s="184"/>
      <c r="D1802" s="184"/>
      <c r="E1802" s="184"/>
      <c r="F1802" s="184"/>
      <c r="G1802" s="347">
        <f t="shared" si="89"/>
        <v>755528.74</v>
      </c>
      <c r="H1802" s="341" t="s">
        <v>1391</v>
      </c>
    </row>
    <row r="1803" spans="1:8" hidden="1" outlineLevel="1">
      <c r="A1803" s="244" t="s">
        <v>1448</v>
      </c>
      <c r="B1803" s="364">
        <v>898456.71</v>
      </c>
      <c r="C1803" s="184"/>
      <c r="D1803" s="184"/>
      <c r="E1803" s="184"/>
      <c r="F1803" s="184"/>
      <c r="G1803" s="347">
        <f t="shared" si="89"/>
        <v>898456.71</v>
      </c>
      <c r="H1803" s="341" t="s">
        <v>1449</v>
      </c>
    </row>
    <row r="1804" spans="1:8" hidden="1" outlineLevel="1">
      <c r="A1804" s="244" t="s">
        <v>1594</v>
      </c>
      <c r="B1804" s="364">
        <v>540350.23</v>
      </c>
      <c r="C1804" s="184"/>
      <c r="D1804" s="184"/>
      <c r="E1804" s="184"/>
      <c r="F1804" s="184"/>
      <c r="G1804" s="347">
        <f t="shared" si="89"/>
        <v>540350.23</v>
      </c>
      <c r="H1804" s="341" t="s">
        <v>1595</v>
      </c>
    </row>
    <row r="1805" spans="1:8" hidden="1" outlineLevel="1">
      <c r="A1805" s="244" t="s">
        <v>1476</v>
      </c>
      <c r="B1805" s="364">
        <v>225039.22</v>
      </c>
      <c r="C1805" s="184"/>
      <c r="D1805" s="184"/>
      <c r="E1805" s="184"/>
      <c r="F1805" s="184"/>
      <c r="G1805" s="347">
        <f t="shared" si="89"/>
        <v>225039.22</v>
      </c>
      <c r="H1805" s="341" t="s">
        <v>1477</v>
      </c>
    </row>
    <row r="1806" spans="1:8" hidden="1" outlineLevel="1">
      <c r="A1806" s="244" t="s">
        <v>1494</v>
      </c>
      <c r="B1806" s="364">
        <v>393651.58</v>
      </c>
      <c r="C1806" s="184"/>
      <c r="D1806" s="184"/>
      <c r="E1806" s="184"/>
      <c r="F1806" s="184"/>
      <c r="G1806" s="347">
        <f t="shared" si="89"/>
        <v>393651.58</v>
      </c>
      <c r="H1806" s="341" t="s">
        <v>1495</v>
      </c>
    </row>
    <row r="1807" spans="1:8" hidden="1" outlineLevel="1">
      <c r="A1807" s="244" t="s">
        <v>1834</v>
      </c>
      <c r="B1807" s="364">
        <v>115577.32</v>
      </c>
      <c r="C1807" s="184"/>
      <c r="D1807" s="184"/>
      <c r="E1807" s="184"/>
      <c r="F1807" s="184"/>
      <c r="G1807" s="347">
        <f t="shared" si="89"/>
        <v>115577.32</v>
      </c>
      <c r="H1807" s="341" t="s">
        <v>1835</v>
      </c>
    </row>
    <row r="1808" spans="1:8" hidden="1" outlineLevel="1">
      <c r="A1808" s="244" t="s">
        <v>1536</v>
      </c>
      <c r="B1808" s="364">
        <v>588245.85</v>
      </c>
      <c r="C1808" s="184"/>
      <c r="D1808" s="184"/>
      <c r="E1808" s="184"/>
      <c r="F1808" s="184">
        <v>278.22000000000003</v>
      </c>
      <c r="G1808" s="347">
        <f t="shared" si="89"/>
        <v>588524.06999999995</v>
      </c>
      <c r="H1808" s="341" t="s">
        <v>1537</v>
      </c>
    </row>
    <row r="1809" spans="1:8" hidden="1" outlineLevel="1">
      <c r="A1809" s="244" t="s">
        <v>1560</v>
      </c>
      <c r="B1809" s="364">
        <v>469698.2</v>
      </c>
      <c r="C1809" s="184"/>
      <c r="D1809" s="184"/>
      <c r="E1809" s="184"/>
      <c r="F1809" s="184"/>
      <c r="G1809" s="347">
        <f t="shared" si="89"/>
        <v>469698.2</v>
      </c>
      <c r="H1809" s="341" t="s">
        <v>1561</v>
      </c>
    </row>
    <row r="1810" spans="1:8" hidden="1" outlineLevel="1">
      <c r="A1810" s="244" t="s">
        <v>1420</v>
      </c>
      <c r="B1810" s="364">
        <v>343845.39</v>
      </c>
      <c r="C1810" s="184"/>
      <c r="D1810" s="184"/>
      <c r="E1810" s="184"/>
      <c r="F1810" s="184"/>
      <c r="G1810" s="347">
        <f t="shared" si="89"/>
        <v>343845.39</v>
      </c>
      <c r="H1810" s="341" t="s">
        <v>1421</v>
      </c>
    </row>
    <row r="1811" spans="1:8" hidden="1" outlineLevel="1">
      <c r="A1811" s="244" t="s">
        <v>1410</v>
      </c>
      <c r="B1811" s="364">
        <v>85465.25</v>
      </c>
      <c r="C1811" s="184"/>
      <c r="D1811" s="184"/>
      <c r="E1811" s="184"/>
      <c r="F1811" s="184"/>
      <c r="G1811" s="347">
        <f t="shared" si="89"/>
        <v>85465.25</v>
      </c>
      <c r="H1811" s="341" t="s">
        <v>1411</v>
      </c>
    </row>
    <row r="1812" spans="1:8" hidden="1" outlineLevel="1">
      <c r="A1812" s="244" t="s">
        <v>1592</v>
      </c>
      <c r="B1812" s="364">
        <v>134531.43</v>
      </c>
      <c r="C1812" s="184"/>
      <c r="D1812" s="184"/>
      <c r="E1812" s="184"/>
      <c r="F1812" s="184"/>
      <c r="G1812" s="347">
        <f t="shared" si="89"/>
        <v>134531.43</v>
      </c>
      <c r="H1812" s="341" t="s">
        <v>1593</v>
      </c>
    </row>
    <row r="1813" spans="1:8" hidden="1" outlineLevel="1">
      <c r="A1813" s="244" t="s">
        <v>1462</v>
      </c>
      <c r="B1813" s="364">
        <v>2782827.04</v>
      </c>
      <c r="C1813" s="184"/>
      <c r="D1813" s="184"/>
      <c r="E1813" s="184"/>
      <c r="F1813" s="184"/>
      <c r="G1813" s="347">
        <f t="shared" si="89"/>
        <v>2782827.04</v>
      </c>
      <c r="H1813" s="341" t="s">
        <v>1463</v>
      </c>
    </row>
    <row r="1814" spans="1:8" hidden="1" outlineLevel="1">
      <c r="A1814" s="244" t="s">
        <v>1542</v>
      </c>
      <c r="B1814" s="364">
        <v>289317.58</v>
      </c>
      <c r="C1814" s="184"/>
      <c r="D1814" s="184"/>
      <c r="E1814" s="184"/>
      <c r="F1814" s="184"/>
      <c r="G1814" s="347">
        <f t="shared" si="89"/>
        <v>289317.58</v>
      </c>
      <c r="H1814" s="341" t="s">
        <v>1543</v>
      </c>
    </row>
    <row r="1815" spans="1:8" hidden="1" outlineLevel="1">
      <c r="A1815" s="244" t="s">
        <v>1554</v>
      </c>
      <c r="B1815" s="364">
        <v>4509989.5199999996</v>
      </c>
      <c r="C1815" s="184"/>
      <c r="D1815" s="184"/>
      <c r="E1815" s="184">
        <v>6363.88</v>
      </c>
      <c r="F1815" s="184">
        <v>4637.1499999999996</v>
      </c>
      <c r="G1815" s="347">
        <f t="shared" si="89"/>
        <v>4520990.55</v>
      </c>
      <c r="H1815" s="341" t="s">
        <v>1555</v>
      </c>
    </row>
    <row r="1816" spans="1:8" hidden="1" outlineLevel="1">
      <c r="A1816" s="244" t="s">
        <v>1556</v>
      </c>
      <c r="B1816" s="364">
        <v>891269.25</v>
      </c>
      <c r="C1816" s="184"/>
      <c r="D1816" s="184"/>
      <c r="E1816" s="184"/>
      <c r="F1816" s="184"/>
      <c r="G1816" s="347">
        <f t="shared" si="89"/>
        <v>891269.25</v>
      </c>
      <c r="H1816" s="341" t="s">
        <v>1557</v>
      </c>
    </row>
    <row r="1817" spans="1:8" hidden="1" outlineLevel="1">
      <c r="A1817" s="244" t="s">
        <v>1504</v>
      </c>
      <c r="B1817" s="364">
        <v>496258.66</v>
      </c>
      <c r="C1817" s="184"/>
      <c r="D1817" s="184"/>
      <c r="E1817" s="184"/>
      <c r="F1817" s="184"/>
      <c r="G1817" s="347">
        <f t="shared" si="89"/>
        <v>496258.66</v>
      </c>
      <c r="H1817" s="341" t="s">
        <v>1505</v>
      </c>
    </row>
    <row r="1818" spans="1:8" hidden="1" outlineLevel="1">
      <c r="A1818" s="244" t="s">
        <v>644</v>
      </c>
      <c r="B1818" s="364">
        <v>1381258.2</v>
      </c>
      <c r="C1818" s="184"/>
      <c r="D1818" s="184"/>
      <c r="E1818" s="184"/>
      <c r="F1818" s="184"/>
      <c r="G1818" s="347">
        <f t="shared" si="89"/>
        <v>1381258.2</v>
      </c>
      <c r="H1818" s="341" t="s">
        <v>645</v>
      </c>
    </row>
    <row r="1819" spans="1:8" hidden="1" outlineLevel="1">
      <c r="A1819" s="244" t="s">
        <v>1526</v>
      </c>
      <c r="B1819" s="364">
        <v>142806.24</v>
      </c>
      <c r="C1819" s="184"/>
      <c r="D1819" s="184"/>
      <c r="E1819" s="184"/>
      <c r="F1819" s="184"/>
      <c r="G1819" s="347">
        <f t="shared" si="89"/>
        <v>142806.24</v>
      </c>
      <c r="H1819" s="341" t="s">
        <v>1527</v>
      </c>
    </row>
    <row r="1820" spans="1:8" hidden="1" outlineLevel="1">
      <c r="A1820" s="244" t="s">
        <v>1524</v>
      </c>
      <c r="B1820" s="364">
        <v>313503.37</v>
      </c>
      <c r="C1820" s="184"/>
      <c r="D1820" s="184"/>
      <c r="E1820" s="184"/>
      <c r="F1820" s="184"/>
      <c r="G1820" s="347">
        <f t="shared" si="89"/>
        <v>313503.37</v>
      </c>
      <c r="H1820" s="341" t="s">
        <v>1525</v>
      </c>
    </row>
    <row r="1821" spans="1:8" hidden="1" outlineLevel="1">
      <c r="A1821" s="244" t="s">
        <v>1584</v>
      </c>
      <c r="B1821" s="364">
        <v>425564.51</v>
      </c>
      <c r="C1821" s="184"/>
      <c r="D1821" s="184"/>
      <c r="E1821" s="184"/>
      <c r="F1821" s="184"/>
      <c r="G1821" s="347">
        <f t="shared" si="89"/>
        <v>425564.51</v>
      </c>
      <c r="H1821" s="341" t="s">
        <v>1585</v>
      </c>
    </row>
    <row r="1822" spans="1:8" hidden="1" outlineLevel="1">
      <c r="A1822" s="244" t="s">
        <v>1488</v>
      </c>
      <c r="B1822" s="364">
        <v>194160.37</v>
      </c>
      <c r="C1822" s="184"/>
      <c r="D1822" s="184"/>
      <c r="E1822" s="184"/>
      <c r="F1822" s="184"/>
      <c r="G1822" s="347">
        <f t="shared" si="89"/>
        <v>194160.37</v>
      </c>
      <c r="H1822" s="341" t="s">
        <v>1489</v>
      </c>
    </row>
    <row r="1823" spans="1:8" hidden="1" outlineLevel="1">
      <c r="A1823" s="244" t="s">
        <v>1508</v>
      </c>
      <c r="B1823" s="364">
        <v>461978.25</v>
      </c>
      <c r="C1823" s="184"/>
      <c r="D1823" s="184"/>
      <c r="E1823" s="184"/>
      <c r="F1823" s="184"/>
      <c r="G1823" s="347">
        <f t="shared" si="89"/>
        <v>461978.25</v>
      </c>
      <c r="H1823" s="341" t="s">
        <v>1509</v>
      </c>
    </row>
    <row r="1824" spans="1:8" hidden="1" outlineLevel="1">
      <c r="A1824" s="244" t="s">
        <v>1414</v>
      </c>
      <c r="B1824" s="364">
        <v>93328.97</v>
      </c>
      <c r="C1824" s="184"/>
      <c r="D1824" s="184"/>
      <c r="E1824" s="184"/>
      <c r="F1824" s="184"/>
      <c r="G1824" s="347">
        <f t="shared" si="89"/>
        <v>93328.97</v>
      </c>
      <c r="H1824" s="341" t="s">
        <v>1415</v>
      </c>
    </row>
    <row r="1825" spans="1:8" hidden="1" outlineLevel="1">
      <c r="A1825" s="244" t="s">
        <v>1496</v>
      </c>
      <c r="B1825" s="364">
        <v>456406.54</v>
      </c>
      <c r="C1825" s="184"/>
      <c r="D1825" s="184"/>
      <c r="E1825" s="184"/>
      <c r="F1825" s="184"/>
      <c r="G1825" s="347">
        <f t="shared" si="89"/>
        <v>456406.54</v>
      </c>
      <c r="H1825" s="341" t="s">
        <v>1497</v>
      </c>
    </row>
    <row r="1826" spans="1:8" hidden="1" outlineLevel="1">
      <c r="A1826" s="244" t="s">
        <v>1534</v>
      </c>
      <c r="B1826" s="364">
        <v>282805.84999999998</v>
      </c>
      <c r="C1826" s="184"/>
      <c r="D1826" s="184"/>
      <c r="E1826" s="184"/>
      <c r="F1826" s="184"/>
      <c r="G1826" s="347">
        <f t="shared" si="89"/>
        <v>282805.84999999998</v>
      </c>
      <c r="H1826" s="341" t="s">
        <v>1535</v>
      </c>
    </row>
    <row r="1827" spans="1:8" hidden="1" outlineLevel="1">
      <c r="A1827" s="244" t="s">
        <v>1562</v>
      </c>
      <c r="B1827" s="364">
        <v>383330.42</v>
      </c>
      <c r="C1827" s="184"/>
      <c r="D1827" s="184"/>
      <c r="E1827" s="184"/>
      <c r="F1827" s="184"/>
      <c r="G1827" s="347">
        <f t="shared" si="89"/>
        <v>383330.42</v>
      </c>
      <c r="H1827" s="341" t="s">
        <v>1563</v>
      </c>
    </row>
    <row r="1828" spans="1:8" hidden="1" outlineLevel="1">
      <c r="A1828" s="244" t="s">
        <v>1388</v>
      </c>
      <c r="B1828" s="364">
        <v>549117.72</v>
      </c>
      <c r="C1828" s="184"/>
      <c r="D1828" s="184"/>
      <c r="E1828" s="184"/>
      <c r="F1828" s="184"/>
      <c r="G1828" s="347">
        <f t="shared" si="89"/>
        <v>549117.72</v>
      </c>
      <c r="H1828" s="341" t="s">
        <v>1389</v>
      </c>
    </row>
    <row r="1829" spans="1:8" hidden="1" outlineLevel="1">
      <c r="A1829" s="244" t="s">
        <v>1450</v>
      </c>
      <c r="B1829" s="364">
        <v>419462.65</v>
      </c>
      <c r="C1829" s="184"/>
      <c r="D1829" s="184"/>
      <c r="E1829" s="184"/>
      <c r="F1829" s="184"/>
      <c r="G1829" s="347">
        <f t="shared" si="89"/>
        <v>419462.65</v>
      </c>
      <c r="H1829" s="341" t="s">
        <v>1451</v>
      </c>
    </row>
    <row r="1830" spans="1:8" hidden="1" outlineLevel="1">
      <c r="A1830" s="244" t="s">
        <v>1478</v>
      </c>
      <c r="B1830" s="364">
        <v>543688.09</v>
      </c>
      <c r="C1830" s="184"/>
      <c r="D1830" s="184"/>
      <c r="E1830" s="184"/>
      <c r="F1830" s="184"/>
      <c r="G1830" s="347">
        <f t="shared" si="89"/>
        <v>543688.09</v>
      </c>
      <c r="H1830" s="341" t="s">
        <v>1479</v>
      </c>
    </row>
    <row r="1831" spans="1:8" hidden="1" outlineLevel="1">
      <c r="A1831" s="244" t="s">
        <v>1530</v>
      </c>
      <c r="B1831" s="364">
        <v>1099390.76</v>
      </c>
      <c r="C1831" s="184"/>
      <c r="D1831" s="184"/>
      <c r="E1831" s="184"/>
      <c r="F1831" s="184"/>
      <c r="G1831" s="347">
        <f t="shared" si="89"/>
        <v>1099390.76</v>
      </c>
      <c r="H1831" s="341" t="s">
        <v>1531</v>
      </c>
    </row>
    <row r="1832" spans="1:8" hidden="1" outlineLevel="1">
      <c r="A1832" s="244" t="s">
        <v>1578</v>
      </c>
      <c r="B1832" s="364">
        <v>912178.31</v>
      </c>
      <c r="C1832" s="184"/>
      <c r="D1832" s="184"/>
      <c r="E1832" s="184"/>
      <c r="F1832" s="184"/>
      <c r="G1832" s="347">
        <f t="shared" si="89"/>
        <v>912178.31</v>
      </c>
      <c r="H1832" s="341" t="s">
        <v>1579</v>
      </c>
    </row>
    <row r="1833" spans="1:8" hidden="1" outlineLevel="1">
      <c r="A1833" s="244" t="s">
        <v>1416</v>
      </c>
      <c r="B1833" s="364">
        <v>272830.93</v>
      </c>
      <c r="C1833" s="184"/>
      <c r="D1833" s="184"/>
      <c r="E1833" s="184"/>
      <c r="F1833" s="184"/>
      <c r="G1833" s="347">
        <f t="shared" si="89"/>
        <v>272830.93</v>
      </c>
      <c r="H1833" s="341" t="s">
        <v>1417</v>
      </c>
    </row>
    <row r="1834" spans="1:8" hidden="1" outlineLevel="1">
      <c r="A1834" s="244" t="s">
        <v>1510</v>
      </c>
      <c r="B1834" s="364">
        <v>747273.29</v>
      </c>
      <c r="C1834" s="184"/>
      <c r="D1834" s="184"/>
      <c r="E1834" s="184"/>
      <c r="F1834" s="184"/>
      <c r="G1834" s="347">
        <f t="shared" si="89"/>
        <v>747273.29</v>
      </c>
      <c r="H1834" s="341" t="s">
        <v>1511</v>
      </c>
    </row>
    <row r="1835" spans="1:8" hidden="1" outlineLevel="1">
      <c r="A1835" s="244" t="s">
        <v>1582</v>
      </c>
      <c r="B1835" s="364">
        <v>289705.37</v>
      </c>
      <c r="C1835" s="184"/>
      <c r="D1835" s="184"/>
      <c r="E1835" s="184"/>
      <c r="F1835" s="184"/>
      <c r="G1835" s="347">
        <f t="shared" si="89"/>
        <v>289705.37</v>
      </c>
      <c r="H1835" s="341" t="s">
        <v>1583</v>
      </c>
    </row>
    <row r="1836" spans="1:8" hidden="1" outlineLevel="1">
      <c r="A1836" s="244" t="s">
        <v>1404</v>
      </c>
      <c r="B1836" s="364">
        <v>1629211.2</v>
      </c>
      <c r="C1836" s="184"/>
      <c r="D1836" s="184"/>
      <c r="E1836" s="184"/>
      <c r="F1836" s="184"/>
      <c r="G1836" s="347">
        <f t="shared" si="89"/>
        <v>1629211.2</v>
      </c>
      <c r="H1836" s="341" t="s">
        <v>1405</v>
      </c>
    </row>
    <row r="1837" spans="1:8" hidden="1" outlineLevel="1">
      <c r="A1837" s="244" t="s">
        <v>1406</v>
      </c>
      <c r="B1837" s="364">
        <v>752550.6</v>
      </c>
      <c r="C1837" s="184"/>
      <c r="D1837" s="184"/>
      <c r="E1837" s="184"/>
      <c r="F1837" s="184"/>
      <c r="G1837" s="347">
        <f t="shared" si="89"/>
        <v>752550.6</v>
      </c>
      <c r="H1837" s="341" t="s">
        <v>1407</v>
      </c>
    </row>
    <row r="1838" spans="1:8" hidden="1" outlineLevel="1">
      <c r="A1838" s="244" t="s">
        <v>452</v>
      </c>
      <c r="B1838" s="364">
        <v>3213074.19</v>
      </c>
      <c r="C1838" s="184"/>
      <c r="D1838" s="184"/>
      <c r="E1838" s="184">
        <v>1676.4</v>
      </c>
      <c r="F1838" s="184"/>
      <c r="G1838" s="347">
        <f t="shared" si="89"/>
        <v>3214750.59</v>
      </c>
      <c r="H1838" s="341" t="s">
        <v>453</v>
      </c>
    </row>
    <row r="1839" spans="1:8" hidden="1" outlineLevel="1">
      <c r="A1839" s="244" t="s">
        <v>1522</v>
      </c>
      <c r="B1839" s="364">
        <v>342704.28</v>
      </c>
      <c r="C1839" s="184"/>
      <c r="D1839" s="184"/>
      <c r="E1839" s="184"/>
      <c r="F1839" s="184"/>
      <c r="G1839" s="347">
        <f t="shared" si="89"/>
        <v>342704.28</v>
      </c>
      <c r="H1839" s="341" t="s">
        <v>1523</v>
      </c>
    </row>
    <row r="1840" spans="1:8" hidden="1" outlineLevel="1">
      <c r="A1840" s="244" t="s">
        <v>1396</v>
      </c>
      <c r="B1840" s="364">
        <v>1436555.62</v>
      </c>
      <c r="C1840" s="184"/>
      <c r="D1840" s="184"/>
      <c r="E1840" s="184"/>
      <c r="F1840" s="184"/>
      <c r="G1840" s="347">
        <f t="shared" si="89"/>
        <v>1436555.62</v>
      </c>
      <c r="H1840" s="341" t="s">
        <v>1397</v>
      </c>
    </row>
    <row r="1841" spans="1:8" hidden="1" outlineLevel="1">
      <c r="A1841" s="244" t="s">
        <v>1398</v>
      </c>
      <c r="B1841" s="364">
        <v>338567.09</v>
      </c>
      <c r="C1841" s="184"/>
      <c r="D1841" s="184"/>
      <c r="E1841" s="184"/>
      <c r="F1841" s="184"/>
      <c r="G1841" s="347">
        <f t="shared" si="89"/>
        <v>338567.09</v>
      </c>
      <c r="H1841" s="341" t="s">
        <v>1399</v>
      </c>
    </row>
    <row r="1842" spans="1:8" hidden="1" outlineLevel="1">
      <c r="A1842" s="244" t="s">
        <v>1440</v>
      </c>
      <c r="B1842" s="364">
        <v>299664.09000000003</v>
      </c>
      <c r="C1842" s="184"/>
      <c r="D1842" s="184"/>
      <c r="E1842" s="184"/>
      <c r="F1842" s="184"/>
      <c r="G1842" s="347">
        <f t="shared" si="89"/>
        <v>299664.09000000003</v>
      </c>
      <c r="H1842" s="341" t="s">
        <v>1441</v>
      </c>
    </row>
    <row r="1843" spans="1:8" hidden="1" outlineLevel="1">
      <c r="A1843" s="244" t="s">
        <v>1486</v>
      </c>
      <c r="B1843" s="364">
        <v>212741.01</v>
      </c>
      <c r="C1843" s="184"/>
      <c r="D1843" s="184"/>
      <c r="E1843" s="184"/>
      <c r="F1843" s="184"/>
      <c r="G1843" s="347">
        <f t="shared" si="89"/>
        <v>212741.01</v>
      </c>
      <c r="H1843" s="341" t="s">
        <v>1487</v>
      </c>
    </row>
    <row r="1844" spans="1:8" hidden="1" outlineLevel="1">
      <c r="A1844" s="244" t="s">
        <v>1546</v>
      </c>
      <c r="B1844" s="364">
        <v>210951.18</v>
      </c>
      <c r="C1844" s="184"/>
      <c r="D1844" s="184"/>
      <c r="E1844" s="184"/>
      <c r="F1844" s="184"/>
      <c r="G1844" s="347">
        <f t="shared" si="89"/>
        <v>210951.18</v>
      </c>
      <c r="H1844" s="341" t="s">
        <v>1547</v>
      </c>
    </row>
    <row r="1845" spans="1:8" hidden="1" outlineLevel="1">
      <c r="A1845" s="244" t="s">
        <v>1456</v>
      </c>
      <c r="B1845" s="364">
        <v>633002.23999999999</v>
      </c>
      <c r="C1845" s="184"/>
      <c r="D1845" s="184"/>
      <c r="E1845" s="184"/>
      <c r="F1845" s="184"/>
      <c r="G1845" s="347">
        <f t="shared" si="89"/>
        <v>633002.23999999999</v>
      </c>
      <c r="H1845" s="341" t="s">
        <v>1457</v>
      </c>
    </row>
    <row r="1846" spans="1:8" hidden="1" outlineLevel="1">
      <c r="A1846" s="244" t="s">
        <v>1267</v>
      </c>
      <c r="B1846" s="364">
        <v>498350.42</v>
      </c>
      <c r="C1846" s="184"/>
      <c r="D1846" s="184"/>
      <c r="E1846" s="184"/>
      <c r="F1846" s="184"/>
      <c r="G1846" s="347">
        <f t="shared" si="89"/>
        <v>498350.42</v>
      </c>
      <c r="H1846" s="341" t="s">
        <v>1268</v>
      </c>
    </row>
    <row r="1847" spans="1:8" hidden="1" outlineLevel="1">
      <c r="A1847" s="244" t="s">
        <v>1568</v>
      </c>
      <c r="B1847" s="364">
        <v>360544.32</v>
      </c>
      <c r="C1847" s="184"/>
      <c r="D1847" s="184"/>
      <c r="E1847" s="184"/>
      <c r="F1847" s="184"/>
      <c r="G1847" s="347">
        <f t="shared" si="89"/>
        <v>360544.32</v>
      </c>
      <c r="H1847" s="341" t="s">
        <v>1569</v>
      </c>
    </row>
    <row r="1848" spans="1:8" hidden="1" outlineLevel="1">
      <c r="A1848" s="244" t="s">
        <v>1502</v>
      </c>
      <c r="B1848" s="364">
        <v>351852.26</v>
      </c>
      <c r="C1848" s="184"/>
      <c r="D1848" s="184"/>
      <c r="E1848" s="184"/>
      <c r="F1848" s="184"/>
      <c r="G1848" s="347">
        <f t="shared" si="89"/>
        <v>351852.26</v>
      </c>
      <c r="H1848" s="341" t="s">
        <v>1503</v>
      </c>
    </row>
    <row r="1849" spans="1:8" hidden="1" outlineLevel="1">
      <c r="A1849" s="244" t="s">
        <v>1514</v>
      </c>
      <c r="B1849" s="364">
        <v>136811.49</v>
      </c>
      <c r="C1849" s="184"/>
      <c r="D1849" s="184"/>
      <c r="E1849" s="184"/>
      <c r="F1849" s="184"/>
      <c r="G1849" s="347">
        <f t="shared" si="89"/>
        <v>136811.49</v>
      </c>
      <c r="H1849" s="341" t="s">
        <v>1515</v>
      </c>
    </row>
    <row r="1850" spans="1:8" hidden="1" outlineLevel="1">
      <c r="A1850" s="244" t="s">
        <v>1490</v>
      </c>
      <c r="B1850" s="364">
        <v>10206691.630000001</v>
      </c>
      <c r="C1850" s="184"/>
      <c r="D1850" s="184"/>
      <c r="E1850" s="184"/>
      <c r="F1850" s="184">
        <v>29245.19</v>
      </c>
      <c r="G1850" s="347">
        <f t="shared" si="89"/>
        <v>10235936.82</v>
      </c>
      <c r="H1850" s="341" t="s">
        <v>1491</v>
      </c>
    </row>
    <row r="1851" spans="1:8" hidden="1" outlineLevel="1">
      <c r="A1851" s="244" t="s">
        <v>1544</v>
      </c>
      <c r="B1851" s="364">
        <v>510816.66</v>
      </c>
      <c r="C1851" s="184"/>
      <c r="D1851" s="184"/>
      <c r="E1851" s="184"/>
      <c r="F1851" s="184">
        <v>511.28</v>
      </c>
      <c r="G1851" s="347">
        <f t="shared" si="89"/>
        <v>511327.94</v>
      </c>
      <c r="H1851" s="341" t="s">
        <v>1545</v>
      </c>
    </row>
    <row r="1852" spans="1:8" hidden="1" outlineLevel="1">
      <c r="A1852" s="244" t="s">
        <v>1434</v>
      </c>
      <c r="B1852" s="364">
        <v>2170190.34</v>
      </c>
      <c r="C1852" s="184"/>
      <c r="D1852" s="184"/>
      <c r="E1852" s="184"/>
      <c r="F1852" s="184"/>
      <c r="G1852" s="347">
        <f t="shared" ref="G1852:G1862" si="90">B1852+C1852+D1852+E1852+F1852</f>
        <v>2170190.34</v>
      </c>
      <c r="H1852" s="341" t="s">
        <v>1435</v>
      </c>
    </row>
    <row r="1853" spans="1:8" hidden="1" outlineLevel="1">
      <c r="A1853" s="244" t="s">
        <v>366</v>
      </c>
      <c r="B1853" s="364">
        <v>1025097.18</v>
      </c>
      <c r="C1853" s="184"/>
      <c r="D1853" s="184"/>
      <c r="E1853" s="184"/>
      <c r="F1853" s="184"/>
      <c r="G1853" s="347">
        <f t="shared" si="90"/>
        <v>1025097.18</v>
      </c>
      <c r="H1853" s="341" t="s">
        <v>367</v>
      </c>
    </row>
    <row r="1854" spans="1:8" hidden="1" outlineLevel="1">
      <c r="A1854" s="244" t="s">
        <v>1472</v>
      </c>
      <c r="B1854" s="364">
        <v>15821.87</v>
      </c>
      <c r="C1854" s="184"/>
      <c r="D1854" s="184"/>
      <c r="E1854" s="184"/>
      <c r="F1854" s="184"/>
      <c r="G1854" s="347">
        <f t="shared" si="90"/>
        <v>15821.87</v>
      </c>
      <c r="H1854" s="341" t="s">
        <v>1473</v>
      </c>
    </row>
    <row r="1855" spans="1:8" hidden="1" outlineLevel="1">
      <c r="A1855" s="244" t="s">
        <v>704</v>
      </c>
      <c r="B1855" s="364">
        <v>912601.42</v>
      </c>
      <c r="C1855" s="184"/>
      <c r="D1855" s="184"/>
      <c r="E1855" s="184"/>
      <c r="F1855" s="184"/>
      <c r="G1855" s="347">
        <f t="shared" si="90"/>
        <v>912601.42</v>
      </c>
      <c r="H1855" s="341" t="s">
        <v>705</v>
      </c>
    </row>
    <row r="1856" spans="1:8" hidden="1" outlineLevel="1">
      <c r="A1856" s="244" t="s">
        <v>1586</v>
      </c>
      <c r="B1856" s="364">
        <v>2941363.75</v>
      </c>
      <c r="C1856" s="184"/>
      <c r="D1856" s="184"/>
      <c r="E1856" s="184"/>
      <c r="F1856" s="184"/>
      <c r="G1856" s="347">
        <f t="shared" si="90"/>
        <v>2941363.75</v>
      </c>
      <c r="H1856" s="341" t="s">
        <v>1587</v>
      </c>
    </row>
    <row r="1857" spans="1:8" hidden="1" outlineLevel="1">
      <c r="A1857" s="244" t="s">
        <v>1572</v>
      </c>
      <c r="B1857" s="364">
        <v>1128052.45</v>
      </c>
      <c r="C1857" s="184"/>
      <c r="D1857" s="184"/>
      <c r="E1857" s="184"/>
      <c r="F1857" s="184"/>
      <c r="G1857" s="347">
        <f t="shared" si="90"/>
        <v>1128052.45</v>
      </c>
      <c r="H1857" s="341" t="s">
        <v>1573</v>
      </c>
    </row>
    <row r="1858" spans="1:8" hidden="1" outlineLevel="1">
      <c r="A1858" s="244" t="s">
        <v>1558</v>
      </c>
      <c r="B1858" s="364">
        <v>143634.73000000001</v>
      </c>
      <c r="C1858" s="184"/>
      <c r="D1858" s="184"/>
      <c r="E1858" s="184"/>
      <c r="F1858" s="184"/>
      <c r="G1858" s="347">
        <f t="shared" si="90"/>
        <v>143634.73000000001</v>
      </c>
      <c r="H1858" s="341" t="s">
        <v>1559</v>
      </c>
    </row>
    <row r="1859" spans="1:8" hidden="1" outlineLevel="1">
      <c r="A1859" s="244" t="s">
        <v>1386</v>
      </c>
      <c r="B1859" s="364">
        <v>6565196.7000000002</v>
      </c>
      <c r="C1859" s="184"/>
      <c r="D1859" s="184"/>
      <c r="E1859" s="184"/>
      <c r="F1859" s="184"/>
      <c r="G1859" s="347">
        <f t="shared" si="90"/>
        <v>6565196.7000000002</v>
      </c>
      <c r="H1859" s="341" t="s">
        <v>1387</v>
      </c>
    </row>
    <row r="1860" spans="1:8" hidden="1" outlineLevel="1">
      <c r="A1860" s="244" t="s">
        <v>1836</v>
      </c>
      <c r="B1860" s="364">
        <v>40556.85</v>
      </c>
      <c r="C1860" s="184"/>
      <c r="D1860" s="184"/>
      <c r="E1860" s="184"/>
      <c r="F1860" s="184"/>
      <c r="G1860" s="347">
        <f t="shared" si="90"/>
        <v>40556.85</v>
      </c>
      <c r="H1860" s="341" t="s">
        <v>1837</v>
      </c>
    </row>
    <row r="1861" spans="1:8" hidden="1" outlineLevel="1">
      <c r="A1861" s="244" t="s">
        <v>1436</v>
      </c>
      <c r="B1861" s="364">
        <v>161390.09</v>
      </c>
      <c r="C1861" s="184"/>
      <c r="D1861" s="184"/>
      <c r="E1861" s="184"/>
      <c r="F1861" s="184"/>
      <c r="G1861" s="347">
        <f t="shared" si="90"/>
        <v>161390.09</v>
      </c>
      <c r="H1861" s="341" t="s">
        <v>1437</v>
      </c>
    </row>
    <row r="1862" spans="1:8" hidden="1" outlineLevel="1">
      <c r="A1862" s="244" t="s">
        <v>1372</v>
      </c>
      <c r="B1862" s="364">
        <v>18762.75</v>
      </c>
      <c r="C1862" s="184"/>
      <c r="D1862" s="184"/>
      <c r="E1862" s="184"/>
      <c r="F1862" s="184"/>
      <c r="G1862" s="347">
        <f t="shared" si="90"/>
        <v>18762.75</v>
      </c>
      <c r="H1862" s="341" t="s">
        <v>1373</v>
      </c>
    </row>
    <row r="1863" spans="1:8" ht="13.5" collapsed="1" thickBot="1">
      <c r="A1863" s="238" t="s">
        <v>1604</v>
      </c>
      <c r="B1863" s="356">
        <f>B937+B1106+B1340+B1722</f>
        <v>1190121576.7656403</v>
      </c>
      <c r="C1863" s="357">
        <f t="shared" ref="C1863:G1863" si="91">C937+C1106+C1340+C1722</f>
        <v>0</v>
      </c>
      <c r="D1863" s="357">
        <f t="shared" si="91"/>
        <v>464055.10332299996</v>
      </c>
      <c r="E1863" s="357">
        <f t="shared" si="91"/>
        <v>1067654.9195999999</v>
      </c>
      <c r="F1863" s="357">
        <f t="shared" si="91"/>
        <v>3617034.6723999996</v>
      </c>
      <c r="G1863" s="358">
        <f t="shared" si="91"/>
        <v>1195270321.4609632</v>
      </c>
    </row>
    <row r="1864" spans="1:8" ht="12" customHeight="1">
      <c r="A1864" s="7"/>
      <c r="B1864" s="308"/>
      <c r="C1864" s="308"/>
      <c r="D1864" s="308"/>
      <c r="E1864" s="308"/>
      <c r="F1864" s="308"/>
    </row>
    <row r="1865" spans="1:8">
      <c r="A1865" s="43" t="s">
        <v>1839</v>
      </c>
      <c r="B1865" s="308"/>
      <c r="C1865" s="308"/>
      <c r="D1865" s="308"/>
      <c r="E1865" s="308"/>
      <c r="F1865" s="308"/>
      <c r="G1865" s="308"/>
      <c r="H1865" s="308"/>
    </row>
    <row r="1866" spans="1:8" ht="13.5" thickBot="1">
      <c r="D1866" s="29"/>
    </row>
    <row r="1867" spans="1:8" ht="39" thickBot="1">
      <c r="A1867" s="246"/>
      <c r="B1867" s="342" t="s">
        <v>1650</v>
      </c>
      <c r="C1867" s="343" t="s">
        <v>1651</v>
      </c>
      <c r="D1867" s="343" t="s">
        <v>1652</v>
      </c>
      <c r="E1867" s="343" t="s">
        <v>1653</v>
      </c>
      <c r="F1867" s="343" t="s">
        <v>1654</v>
      </c>
      <c r="G1867" s="344" t="s">
        <v>1604</v>
      </c>
    </row>
    <row r="1868" spans="1:8">
      <c r="A1868" s="250" t="str">
        <f>A6</f>
        <v>Regelzone 50Hertz (gesamt)</v>
      </c>
      <c r="B1868" s="359">
        <f>+SUM(B1869:B2036)</f>
        <v>396296830.56479985</v>
      </c>
      <c r="C1868" s="360">
        <f t="shared" ref="C1868:G1868" si="92">+SUM(C1869:C2036)</f>
        <v>0</v>
      </c>
      <c r="D1868" s="360">
        <f t="shared" si="92"/>
        <v>0</v>
      </c>
      <c r="E1868" s="360">
        <f t="shared" si="92"/>
        <v>411580.71599999996</v>
      </c>
      <c r="F1868" s="360">
        <f t="shared" si="92"/>
        <v>679616.90460000001</v>
      </c>
      <c r="G1868" s="361">
        <f t="shared" si="92"/>
        <v>397388028.18539989</v>
      </c>
    </row>
    <row r="1869" spans="1:8" hidden="1" outlineLevel="1">
      <c r="A1869" s="243" t="s">
        <v>7</v>
      </c>
      <c r="B1869" s="348">
        <f t="shared" ref="B1869:B1900" si="93">0.591/100*B7</f>
        <v>430329.97169999994</v>
      </c>
      <c r="C1869" s="349">
        <f t="shared" ref="C1869:C1900" si="94">0/100*C7</f>
        <v>0</v>
      </c>
      <c r="D1869" s="349">
        <f t="shared" ref="D1869:D1900" si="95">0.15*0.591/100*D7</f>
        <v>0</v>
      </c>
      <c r="E1869" s="349">
        <f t="shared" ref="E1869:E1900" si="96">0.04/100*E7</f>
        <v>0</v>
      </c>
      <c r="F1869" s="349">
        <f t="shared" ref="F1869:F1900" si="97">0.03/100*F7</f>
        <v>0</v>
      </c>
      <c r="G1869" s="365">
        <f>+SUM(B1869:F1869)</f>
        <v>430329.97169999994</v>
      </c>
      <c r="H1869" s="341" t="s">
        <v>8</v>
      </c>
    </row>
    <row r="1870" spans="1:8" hidden="1" outlineLevel="1">
      <c r="A1870" s="243" t="s">
        <v>9</v>
      </c>
      <c r="B1870" s="348">
        <f t="shared" si="93"/>
        <v>448148.70443999994</v>
      </c>
      <c r="C1870" s="349">
        <f t="shared" si="94"/>
        <v>0</v>
      </c>
      <c r="D1870" s="349">
        <f t="shared" si="95"/>
        <v>0</v>
      </c>
      <c r="E1870" s="349">
        <f t="shared" si="96"/>
        <v>0</v>
      </c>
      <c r="F1870" s="349">
        <f t="shared" si="97"/>
        <v>0</v>
      </c>
      <c r="G1870" s="365">
        <f t="shared" ref="G1870:G1933" si="98">+SUM(B1870:F1870)</f>
        <v>448148.70443999994</v>
      </c>
      <c r="H1870" s="341" t="s">
        <v>10</v>
      </c>
    </row>
    <row r="1871" spans="1:8" hidden="1" outlineLevel="1">
      <c r="A1871" s="243" t="s">
        <v>11</v>
      </c>
      <c r="B1871" s="348">
        <f t="shared" si="93"/>
        <v>1192945.9819199999</v>
      </c>
      <c r="C1871" s="349">
        <f t="shared" si="94"/>
        <v>0</v>
      </c>
      <c r="D1871" s="349">
        <f t="shared" si="95"/>
        <v>0</v>
      </c>
      <c r="E1871" s="349">
        <f t="shared" si="96"/>
        <v>0</v>
      </c>
      <c r="F1871" s="349">
        <f t="shared" si="97"/>
        <v>0</v>
      </c>
      <c r="G1871" s="365">
        <f t="shared" si="98"/>
        <v>1192945.9819199999</v>
      </c>
      <c r="H1871" s="341" t="s">
        <v>12</v>
      </c>
    </row>
    <row r="1872" spans="1:8" hidden="1" outlineLevel="1">
      <c r="A1872" s="243" t="s">
        <v>13</v>
      </c>
      <c r="B1872" s="348">
        <f t="shared" si="93"/>
        <v>343985.09036999999</v>
      </c>
      <c r="C1872" s="349">
        <f t="shared" si="94"/>
        <v>0</v>
      </c>
      <c r="D1872" s="349">
        <f t="shared" si="95"/>
        <v>0</v>
      </c>
      <c r="E1872" s="349">
        <f t="shared" si="96"/>
        <v>0</v>
      </c>
      <c r="F1872" s="349">
        <f t="shared" si="97"/>
        <v>0</v>
      </c>
      <c r="G1872" s="365">
        <f t="shared" si="98"/>
        <v>343985.09036999999</v>
      </c>
      <c r="H1872" s="341" t="s">
        <v>14</v>
      </c>
    </row>
    <row r="1873" spans="1:8" hidden="1" outlineLevel="1">
      <c r="A1873" s="243" t="s">
        <v>15</v>
      </c>
      <c r="B1873" s="348">
        <f t="shared" si="93"/>
        <v>476432.28599999996</v>
      </c>
      <c r="C1873" s="349">
        <f t="shared" si="94"/>
        <v>0</v>
      </c>
      <c r="D1873" s="349">
        <f t="shared" si="95"/>
        <v>0</v>
      </c>
      <c r="E1873" s="349">
        <f t="shared" si="96"/>
        <v>0</v>
      </c>
      <c r="F1873" s="349">
        <f t="shared" si="97"/>
        <v>93.701099999999997</v>
      </c>
      <c r="G1873" s="365">
        <f t="shared" si="98"/>
        <v>476525.98709999997</v>
      </c>
      <c r="H1873" s="341" t="s">
        <v>16</v>
      </c>
    </row>
    <row r="1874" spans="1:8" hidden="1" outlineLevel="1">
      <c r="A1874" s="243" t="s">
        <v>17</v>
      </c>
      <c r="B1874" s="348">
        <f t="shared" si="93"/>
        <v>1981717.8259499997</v>
      </c>
      <c r="C1874" s="349">
        <f t="shared" si="94"/>
        <v>0</v>
      </c>
      <c r="D1874" s="349">
        <f t="shared" si="95"/>
        <v>0</v>
      </c>
      <c r="E1874" s="349">
        <f t="shared" si="96"/>
        <v>0</v>
      </c>
      <c r="F1874" s="349">
        <f t="shared" si="97"/>
        <v>0</v>
      </c>
      <c r="G1874" s="365">
        <f t="shared" si="98"/>
        <v>1981717.8259499997</v>
      </c>
      <c r="H1874" s="341" t="s">
        <v>18</v>
      </c>
    </row>
    <row r="1875" spans="1:8" hidden="1" outlineLevel="1">
      <c r="A1875" s="243" t="s">
        <v>19</v>
      </c>
      <c r="B1875" s="348">
        <f t="shared" si="93"/>
        <v>477914.33669999993</v>
      </c>
      <c r="C1875" s="349">
        <f t="shared" si="94"/>
        <v>0</v>
      </c>
      <c r="D1875" s="349">
        <f t="shared" si="95"/>
        <v>0</v>
      </c>
      <c r="E1875" s="349">
        <f t="shared" si="96"/>
        <v>0</v>
      </c>
      <c r="F1875" s="349">
        <f t="shared" si="97"/>
        <v>0</v>
      </c>
      <c r="G1875" s="365">
        <f t="shared" si="98"/>
        <v>477914.33669999993</v>
      </c>
      <c r="H1875" s="341" t="s">
        <v>20</v>
      </c>
    </row>
    <row r="1876" spans="1:8" hidden="1" outlineLevel="1">
      <c r="A1876" s="243" t="s">
        <v>21</v>
      </c>
      <c r="B1876" s="348">
        <f t="shared" si="93"/>
        <v>600413.79668999999</v>
      </c>
      <c r="C1876" s="349">
        <f t="shared" si="94"/>
        <v>0</v>
      </c>
      <c r="D1876" s="349">
        <f t="shared" si="95"/>
        <v>0</v>
      </c>
      <c r="E1876" s="349">
        <f t="shared" si="96"/>
        <v>0</v>
      </c>
      <c r="F1876" s="349">
        <f t="shared" si="97"/>
        <v>0</v>
      </c>
      <c r="G1876" s="365">
        <f t="shared" si="98"/>
        <v>600413.79668999999</v>
      </c>
      <c r="H1876" s="341" t="s">
        <v>22</v>
      </c>
    </row>
    <row r="1877" spans="1:8" hidden="1" outlineLevel="1">
      <c r="A1877" s="243" t="s">
        <v>350</v>
      </c>
      <c r="B1877" s="348">
        <f t="shared" si="93"/>
        <v>10527.772589999999</v>
      </c>
      <c r="C1877" s="349">
        <f t="shared" si="94"/>
        <v>0</v>
      </c>
      <c r="D1877" s="349">
        <f t="shared" si="95"/>
        <v>0</v>
      </c>
      <c r="E1877" s="349">
        <f t="shared" si="96"/>
        <v>0</v>
      </c>
      <c r="F1877" s="349">
        <f t="shared" si="97"/>
        <v>0</v>
      </c>
      <c r="G1877" s="365">
        <f t="shared" si="98"/>
        <v>10527.772589999999</v>
      </c>
      <c r="H1877" s="341" t="s">
        <v>1655</v>
      </c>
    </row>
    <row r="1878" spans="1:8" hidden="1" outlineLevel="1">
      <c r="A1878" s="243" t="s">
        <v>23</v>
      </c>
      <c r="B1878" s="348">
        <f t="shared" si="93"/>
        <v>560399.66297999991</v>
      </c>
      <c r="C1878" s="349">
        <f t="shared" si="94"/>
        <v>0</v>
      </c>
      <c r="D1878" s="349">
        <f t="shared" si="95"/>
        <v>0</v>
      </c>
      <c r="E1878" s="349">
        <f t="shared" si="96"/>
        <v>0</v>
      </c>
      <c r="F1878" s="349">
        <f t="shared" si="97"/>
        <v>0</v>
      </c>
      <c r="G1878" s="365">
        <f t="shared" si="98"/>
        <v>560399.66297999991</v>
      </c>
      <c r="H1878" s="341" t="s">
        <v>24</v>
      </c>
    </row>
    <row r="1879" spans="1:8" hidden="1" outlineLevel="1">
      <c r="A1879" s="243" t="s">
        <v>25</v>
      </c>
      <c r="B1879" s="348">
        <f t="shared" si="93"/>
        <v>319037.59151999996</v>
      </c>
      <c r="C1879" s="349">
        <f t="shared" si="94"/>
        <v>0</v>
      </c>
      <c r="D1879" s="349">
        <f t="shared" si="95"/>
        <v>0</v>
      </c>
      <c r="E1879" s="349">
        <f t="shared" si="96"/>
        <v>0</v>
      </c>
      <c r="F1879" s="349">
        <f t="shared" si="97"/>
        <v>0</v>
      </c>
      <c r="G1879" s="365">
        <f t="shared" si="98"/>
        <v>319037.59151999996</v>
      </c>
      <c r="H1879" s="341" t="s">
        <v>26</v>
      </c>
    </row>
    <row r="1880" spans="1:8" hidden="1" outlineLevel="1">
      <c r="A1880" s="243" t="s">
        <v>27</v>
      </c>
      <c r="B1880" s="348">
        <f t="shared" si="93"/>
        <v>1013442.2374799999</v>
      </c>
      <c r="C1880" s="349">
        <f t="shared" si="94"/>
        <v>0</v>
      </c>
      <c r="D1880" s="349">
        <f t="shared" si="95"/>
        <v>0</v>
      </c>
      <c r="E1880" s="349">
        <f t="shared" si="96"/>
        <v>0</v>
      </c>
      <c r="F1880" s="349">
        <f t="shared" si="97"/>
        <v>0</v>
      </c>
      <c r="G1880" s="365">
        <f t="shared" si="98"/>
        <v>1013442.2374799999</v>
      </c>
      <c r="H1880" s="341" t="s">
        <v>28</v>
      </c>
    </row>
    <row r="1881" spans="1:8" hidden="1" outlineLevel="1">
      <c r="A1881" s="243" t="s">
        <v>29</v>
      </c>
      <c r="B1881" s="348">
        <f t="shared" si="93"/>
        <v>228578.35139999999</v>
      </c>
      <c r="C1881" s="349">
        <f t="shared" si="94"/>
        <v>0</v>
      </c>
      <c r="D1881" s="349">
        <f t="shared" si="95"/>
        <v>0</v>
      </c>
      <c r="E1881" s="349">
        <f t="shared" si="96"/>
        <v>0</v>
      </c>
      <c r="F1881" s="349">
        <f t="shared" si="97"/>
        <v>0</v>
      </c>
      <c r="G1881" s="365">
        <f t="shared" si="98"/>
        <v>228578.35139999999</v>
      </c>
      <c r="H1881" s="341" t="s">
        <v>30</v>
      </c>
    </row>
    <row r="1882" spans="1:8" hidden="1" outlineLevel="1">
      <c r="A1882" s="243" t="s">
        <v>31</v>
      </c>
      <c r="B1882" s="348">
        <f t="shared" si="93"/>
        <v>145213.84169999999</v>
      </c>
      <c r="C1882" s="349">
        <f t="shared" si="94"/>
        <v>0</v>
      </c>
      <c r="D1882" s="349">
        <f t="shared" si="95"/>
        <v>0</v>
      </c>
      <c r="E1882" s="349">
        <f t="shared" si="96"/>
        <v>0</v>
      </c>
      <c r="F1882" s="349">
        <f t="shared" si="97"/>
        <v>0</v>
      </c>
      <c r="G1882" s="365">
        <f t="shared" si="98"/>
        <v>145213.84169999999</v>
      </c>
      <c r="H1882" s="341" t="s">
        <v>32</v>
      </c>
    </row>
    <row r="1883" spans="1:8" hidden="1" outlineLevel="1">
      <c r="A1883" s="243" t="s">
        <v>33</v>
      </c>
      <c r="B1883" s="348">
        <f t="shared" si="93"/>
        <v>1030287.8768999999</v>
      </c>
      <c r="C1883" s="349">
        <f t="shared" si="94"/>
        <v>0</v>
      </c>
      <c r="D1883" s="349">
        <f t="shared" si="95"/>
        <v>0</v>
      </c>
      <c r="E1883" s="349">
        <f t="shared" si="96"/>
        <v>0</v>
      </c>
      <c r="F1883" s="349">
        <f t="shared" si="97"/>
        <v>0</v>
      </c>
      <c r="G1883" s="365">
        <f t="shared" si="98"/>
        <v>1030287.8768999999</v>
      </c>
      <c r="H1883" s="341" t="s">
        <v>1656</v>
      </c>
    </row>
    <row r="1884" spans="1:8" hidden="1" outlineLevel="1">
      <c r="A1884" s="243" t="s">
        <v>35</v>
      </c>
      <c r="B1884" s="348">
        <f t="shared" si="93"/>
        <v>50555331.509189993</v>
      </c>
      <c r="C1884" s="349">
        <f t="shared" si="94"/>
        <v>0</v>
      </c>
      <c r="D1884" s="349">
        <f t="shared" si="95"/>
        <v>0</v>
      </c>
      <c r="E1884" s="349">
        <f t="shared" si="96"/>
        <v>0</v>
      </c>
      <c r="F1884" s="349">
        <f t="shared" si="97"/>
        <v>240.31919999999997</v>
      </c>
      <c r="G1884" s="365">
        <f t="shared" si="98"/>
        <v>50555571.828389995</v>
      </c>
      <c r="H1884" s="341" t="s">
        <v>36</v>
      </c>
    </row>
    <row r="1885" spans="1:8" hidden="1" outlineLevel="1">
      <c r="A1885" s="243" t="s">
        <v>37</v>
      </c>
      <c r="B1885" s="348">
        <f t="shared" si="93"/>
        <v>4031040.7919999994</v>
      </c>
      <c r="C1885" s="349">
        <f t="shared" si="94"/>
        <v>0</v>
      </c>
      <c r="D1885" s="349">
        <f t="shared" si="95"/>
        <v>0</v>
      </c>
      <c r="E1885" s="349">
        <f t="shared" si="96"/>
        <v>381.62479999999999</v>
      </c>
      <c r="F1885" s="349">
        <f t="shared" si="97"/>
        <v>2508.1826999999998</v>
      </c>
      <c r="G1885" s="365">
        <f t="shared" si="98"/>
        <v>4033930.5994999991</v>
      </c>
      <c r="H1885" s="341" t="s">
        <v>38</v>
      </c>
    </row>
    <row r="1886" spans="1:8" hidden="1" outlineLevel="1">
      <c r="A1886" s="243" t="s">
        <v>39</v>
      </c>
      <c r="B1886" s="348">
        <f t="shared" si="93"/>
        <v>575888.53187999991</v>
      </c>
      <c r="C1886" s="349">
        <f t="shared" si="94"/>
        <v>0</v>
      </c>
      <c r="D1886" s="349">
        <f t="shared" si="95"/>
        <v>0</v>
      </c>
      <c r="E1886" s="349">
        <f t="shared" si="96"/>
        <v>0</v>
      </c>
      <c r="F1886" s="349">
        <f t="shared" si="97"/>
        <v>0</v>
      </c>
      <c r="G1886" s="365">
        <f t="shared" si="98"/>
        <v>575888.53187999991</v>
      </c>
      <c r="H1886" s="341" t="s">
        <v>40</v>
      </c>
    </row>
    <row r="1887" spans="1:8" hidden="1" outlineLevel="1">
      <c r="A1887" s="243" t="s">
        <v>41</v>
      </c>
      <c r="B1887" s="348">
        <f t="shared" si="93"/>
        <v>210229.86989999999</v>
      </c>
      <c r="C1887" s="349">
        <f t="shared" si="94"/>
        <v>0</v>
      </c>
      <c r="D1887" s="349">
        <f t="shared" si="95"/>
        <v>0</v>
      </c>
      <c r="E1887" s="349">
        <f t="shared" si="96"/>
        <v>0</v>
      </c>
      <c r="F1887" s="349">
        <f t="shared" si="97"/>
        <v>0</v>
      </c>
      <c r="G1887" s="365">
        <f t="shared" si="98"/>
        <v>210229.86989999999</v>
      </c>
      <c r="H1887" s="341" t="s">
        <v>42</v>
      </c>
    </row>
    <row r="1888" spans="1:8" hidden="1" outlineLevel="1">
      <c r="A1888" s="243" t="s">
        <v>43</v>
      </c>
      <c r="B1888" s="348">
        <f t="shared" si="93"/>
        <v>422168.27942999994</v>
      </c>
      <c r="C1888" s="349">
        <f t="shared" si="94"/>
        <v>0</v>
      </c>
      <c r="D1888" s="349">
        <f t="shared" si="95"/>
        <v>0</v>
      </c>
      <c r="E1888" s="349">
        <f t="shared" si="96"/>
        <v>0</v>
      </c>
      <c r="F1888" s="349">
        <f t="shared" si="97"/>
        <v>0</v>
      </c>
      <c r="G1888" s="365">
        <f t="shared" si="98"/>
        <v>422168.27942999994</v>
      </c>
      <c r="H1888" s="341" t="s">
        <v>44</v>
      </c>
    </row>
    <row r="1889" spans="1:8" hidden="1" outlineLevel="1">
      <c r="A1889" s="243" t="s">
        <v>45</v>
      </c>
      <c r="B1889" s="348">
        <f t="shared" si="93"/>
        <v>353409.36549</v>
      </c>
      <c r="C1889" s="349">
        <f t="shared" si="94"/>
        <v>0</v>
      </c>
      <c r="D1889" s="349">
        <f t="shared" si="95"/>
        <v>0</v>
      </c>
      <c r="E1889" s="349">
        <f t="shared" si="96"/>
        <v>0</v>
      </c>
      <c r="F1889" s="349">
        <f t="shared" si="97"/>
        <v>0</v>
      </c>
      <c r="G1889" s="365">
        <f t="shared" si="98"/>
        <v>353409.36549</v>
      </c>
      <c r="H1889" s="341" t="s">
        <v>46</v>
      </c>
    </row>
    <row r="1890" spans="1:8" hidden="1" outlineLevel="1">
      <c r="A1890" s="243" t="s">
        <v>1657</v>
      </c>
      <c r="B1890" s="348">
        <f t="shared" si="93"/>
        <v>97644.281249999985</v>
      </c>
      <c r="C1890" s="349">
        <f t="shared" si="94"/>
        <v>0</v>
      </c>
      <c r="D1890" s="349">
        <f t="shared" si="95"/>
        <v>0</v>
      </c>
      <c r="E1890" s="349">
        <f t="shared" si="96"/>
        <v>0</v>
      </c>
      <c r="F1890" s="349">
        <f t="shared" si="97"/>
        <v>0</v>
      </c>
      <c r="G1890" s="365">
        <f t="shared" si="98"/>
        <v>97644.281249999985</v>
      </c>
      <c r="H1890" s="341" t="s">
        <v>1658</v>
      </c>
    </row>
    <row r="1891" spans="1:8" hidden="1" outlineLevel="1">
      <c r="A1891" s="243" t="s">
        <v>47</v>
      </c>
      <c r="B1891" s="348">
        <f t="shared" si="93"/>
        <v>479902.37795999995</v>
      </c>
      <c r="C1891" s="349">
        <f t="shared" si="94"/>
        <v>0</v>
      </c>
      <c r="D1891" s="349">
        <f t="shared" si="95"/>
        <v>0</v>
      </c>
      <c r="E1891" s="349">
        <f t="shared" si="96"/>
        <v>0</v>
      </c>
      <c r="F1891" s="349">
        <f t="shared" si="97"/>
        <v>0</v>
      </c>
      <c r="G1891" s="365">
        <f t="shared" si="98"/>
        <v>479902.37795999995</v>
      </c>
      <c r="H1891" s="341" t="s">
        <v>48</v>
      </c>
    </row>
    <row r="1892" spans="1:8" hidden="1" outlineLevel="1">
      <c r="A1892" s="243" t="s">
        <v>49</v>
      </c>
      <c r="B1892" s="348">
        <f t="shared" si="93"/>
        <v>377028.90506999998</v>
      </c>
      <c r="C1892" s="349">
        <f t="shared" si="94"/>
        <v>0</v>
      </c>
      <c r="D1892" s="349">
        <f t="shared" si="95"/>
        <v>0</v>
      </c>
      <c r="E1892" s="349">
        <f t="shared" si="96"/>
        <v>0</v>
      </c>
      <c r="F1892" s="349">
        <f t="shared" si="97"/>
        <v>0</v>
      </c>
      <c r="G1892" s="365">
        <f t="shared" si="98"/>
        <v>377028.90506999998</v>
      </c>
      <c r="H1892" s="341" t="s">
        <v>50</v>
      </c>
    </row>
    <row r="1893" spans="1:8" hidden="1" outlineLevel="1">
      <c r="A1893" s="243" t="s">
        <v>51</v>
      </c>
      <c r="B1893" s="348">
        <f t="shared" si="93"/>
        <v>190007.87702999997</v>
      </c>
      <c r="C1893" s="349">
        <f t="shared" si="94"/>
        <v>0</v>
      </c>
      <c r="D1893" s="349">
        <f t="shared" si="95"/>
        <v>0</v>
      </c>
      <c r="E1893" s="349">
        <f t="shared" si="96"/>
        <v>0</v>
      </c>
      <c r="F1893" s="349">
        <f t="shared" si="97"/>
        <v>0</v>
      </c>
      <c r="G1893" s="365">
        <f t="shared" si="98"/>
        <v>190007.87702999997</v>
      </c>
      <c r="H1893" s="341" t="s">
        <v>52</v>
      </c>
    </row>
    <row r="1894" spans="1:8" hidden="1" outlineLevel="1">
      <c r="A1894" s="243" t="s">
        <v>53</v>
      </c>
      <c r="B1894" s="348">
        <f t="shared" si="93"/>
        <v>543204.84893999994</v>
      </c>
      <c r="C1894" s="349">
        <f t="shared" si="94"/>
        <v>0</v>
      </c>
      <c r="D1894" s="349">
        <f t="shared" si="95"/>
        <v>0</v>
      </c>
      <c r="E1894" s="349">
        <f t="shared" si="96"/>
        <v>0</v>
      </c>
      <c r="F1894" s="349">
        <f t="shared" si="97"/>
        <v>0</v>
      </c>
      <c r="G1894" s="365">
        <f t="shared" si="98"/>
        <v>543204.84893999994</v>
      </c>
      <c r="H1894" s="341" t="s">
        <v>54</v>
      </c>
    </row>
    <row r="1895" spans="1:8" hidden="1" outlineLevel="1">
      <c r="A1895" s="243" t="s">
        <v>1659</v>
      </c>
      <c r="B1895" s="348">
        <f t="shared" si="93"/>
        <v>625292.36720999994</v>
      </c>
      <c r="C1895" s="349">
        <f t="shared" si="94"/>
        <v>0</v>
      </c>
      <c r="D1895" s="349">
        <f t="shared" si="95"/>
        <v>0</v>
      </c>
      <c r="E1895" s="349">
        <f t="shared" si="96"/>
        <v>0</v>
      </c>
      <c r="F1895" s="349">
        <f t="shared" si="97"/>
        <v>0</v>
      </c>
      <c r="G1895" s="365">
        <f t="shared" si="98"/>
        <v>625292.36720999994</v>
      </c>
      <c r="H1895" s="341" t="s">
        <v>1660</v>
      </c>
    </row>
    <row r="1896" spans="1:8" hidden="1" outlineLevel="1">
      <c r="A1896" s="243" t="s">
        <v>55</v>
      </c>
      <c r="B1896" s="348">
        <f t="shared" si="93"/>
        <v>461459.83880999999</v>
      </c>
      <c r="C1896" s="349">
        <f t="shared" si="94"/>
        <v>0</v>
      </c>
      <c r="D1896" s="349">
        <f t="shared" si="95"/>
        <v>0</v>
      </c>
      <c r="E1896" s="349">
        <f t="shared" si="96"/>
        <v>0</v>
      </c>
      <c r="F1896" s="349">
        <f t="shared" si="97"/>
        <v>0</v>
      </c>
      <c r="G1896" s="365">
        <f t="shared" si="98"/>
        <v>461459.83880999999</v>
      </c>
      <c r="H1896" s="341" t="s">
        <v>56</v>
      </c>
    </row>
    <row r="1897" spans="1:8" hidden="1" outlineLevel="1">
      <c r="A1897" s="243" t="s">
        <v>57</v>
      </c>
      <c r="B1897" s="348">
        <f t="shared" si="93"/>
        <v>948207.13148999994</v>
      </c>
      <c r="C1897" s="349">
        <f t="shared" si="94"/>
        <v>0</v>
      </c>
      <c r="D1897" s="349">
        <f t="shared" si="95"/>
        <v>0</v>
      </c>
      <c r="E1897" s="349">
        <f t="shared" si="96"/>
        <v>12.593200000000001</v>
      </c>
      <c r="F1897" s="349">
        <f t="shared" si="97"/>
        <v>0</v>
      </c>
      <c r="G1897" s="365">
        <f t="shared" si="98"/>
        <v>948219.72468999994</v>
      </c>
      <c r="H1897" s="341" t="s">
        <v>58</v>
      </c>
    </row>
    <row r="1898" spans="1:8" hidden="1" outlineLevel="1">
      <c r="A1898" s="243" t="s">
        <v>59</v>
      </c>
      <c r="B1898" s="348">
        <f t="shared" si="93"/>
        <v>34553.175509999994</v>
      </c>
      <c r="C1898" s="349">
        <f t="shared" si="94"/>
        <v>0</v>
      </c>
      <c r="D1898" s="349">
        <f t="shared" si="95"/>
        <v>0</v>
      </c>
      <c r="E1898" s="349">
        <f t="shared" si="96"/>
        <v>0</v>
      </c>
      <c r="F1898" s="349">
        <f t="shared" si="97"/>
        <v>0</v>
      </c>
      <c r="G1898" s="365">
        <f t="shared" si="98"/>
        <v>34553.175509999994</v>
      </c>
      <c r="H1898" s="341" t="s">
        <v>60</v>
      </c>
    </row>
    <row r="1899" spans="1:8" hidden="1" outlineLevel="1">
      <c r="A1899" s="243" t="s">
        <v>61</v>
      </c>
      <c r="B1899" s="348">
        <f t="shared" si="93"/>
        <v>226263.03797999996</v>
      </c>
      <c r="C1899" s="349">
        <f t="shared" si="94"/>
        <v>0</v>
      </c>
      <c r="D1899" s="349">
        <f t="shared" si="95"/>
        <v>0</v>
      </c>
      <c r="E1899" s="349">
        <f t="shared" si="96"/>
        <v>0</v>
      </c>
      <c r="F1899" s="349">
        <f t="shared" si="97"/>
        <v>0</v>
      </c>
      <c r="G1899" s="365">
        <f t="shared" si="98"/>
        <v>226263.03797999996</v>
      </c>
      <c r="H1899" s="341" t="s">
        <v>62</v>
      </c>
    </row>
    <row r="1900" spans="1:8" hidden="1" outlineLevel="1">
      <c r="A1900" s="243" t="s">
        <v>63</v>
      </c>
      <c r="B1900" s="348">
        <f t="shared" si="93"/>
        <v>166208.91575999997</v>
      </c>
      <c r="C1900" s="349">
        <f t="shared" si="94"/>
        <v>0</v>
      </c>
      <c r="D1900" s="349">
        <f t="shared" si="95"/>
        <v>0</v>
      </c>
      <c r="E1900" s="349">
        <f t="shared" si="96"/>
        <v>0</v>
      </c>
      <c r="F1900" s="349">
        <f t="shared" si="97"/>
        <v>0</v>
      </c>
      <c r="G1900" s="365">
        <f t="shared" si="98"/>
        <v>166208.91575999997</v>
      </c>
      <c r="H1900" s="341" t="s">
        <v>64</v>
      </c>
    </row>
    <row r="1901" spans="1:8" hidden="1" outlineLevel="1">
      <c r="A1901" s="243" t="s">
        <v>65</v>
      </c>
      <c r="B1901" s="348">
        <f t="shared" ref="B1901:B1932" si="99">0.591/100*B39</f>
        <v>589263.57698999997</v>
      </c>
      <c r="C1901" s="349">
        <f t="shared" ref="C1901:C1932" si="100">0/100*C39</f>
        <v>0</v>
      </c>
      <c r="D1901" s="349">
        <f t="shared" ref="D1901:D1932" si="101">0.15*0.591/100*D39</f>
        <v>0</v>
      </c>
      <c r="E1901" s="349">
        <f t="shared" ref="E1901:E1932" si="102">0.04/100*E39</f>
        <v>0</v>
      </c>
      <c r="F1901" s="349">
        <f t="shared" ref="F1901:F1932" si="103">0.03/100*F39</f>
        <v>0</v>
      </c>
      <c r="G1901" s="365">
        <f t="shared" si="98"/>
        <v>589263.57698999997</v>
      </c>
      <c r="H1901" s="341" t="s">
        <v>1661</v>
      </c>
    </row>
    <row r="1902" spans="1:8" hidden="1" outlineLevel="1">
      <c r="A1902" s="243" t="s">
        <v>67</v>
      </c>
      <c r="B1902" s="348">
        <f t="shared" si="99"/>
        <v>459443.63048999995</v>
      </c>
      <c r="C1902" s="349">
        <f t="shared" si="100"/>
        <v>0</v>
      </c>
      <c r="D1902" s="349">
        <f t="shared" si="101"/>
        <v>0</v>
      </c>
      <c r="E1902" s="349">
        <f t="shared" si="102"/>
        <v>0</v>
      </c>
      <c r="F1902" s="349">
        <f t="shared" si="103"/>
        <v>0</v>
      </c>
      <c r="G1902" s="365">
        <f t="shared" si="98"/>
        <v>459443.63048999995</v>
      </c>
      <c r="H1902" s="341" t="s">
        <v>68</v>
      </c>
    </row>
    <row r="1903" spans="1:8" hidden="1" outlineLevel="1">
      <c r="A1903" s="243" t="s">
        <v>69</v>
      </c>
      <c r="B1903" s="348">
        <f t="shared" si="99"/>
        <v>1540755.7524299999</v>
      </c>
      <c r="C1903" s="349">
        <f t="shared" si="100"/>
        <v>0</v>
      </c>
      <c r="D1903" s="349">
        <f t="shared" si="101"/>
        <v>0</v>
      </c>
      <c r="E1903" s="349">
        <f t="shared" si="102"/>
        <v>1020.6384</v>
      </c>
      <c r="F1903" s="349">
        <f t="shared" si="103"/>
        <v>0</v>
      </c>
      <c r="G1903" s="365">
        <f t="shared" si="98"/>
        <v>1541776.3908299999</v>
      </c>
      <c r="H1903" s="341" t="s">
        <v>70</v>
      </c>
    </row>
    <row r="1904" spans="1:8" hidden="1" outlineLevel="1">
      <c r="A1904" s="243" t="s">
        <v>71</v>
      </c>
      <c r="B1904" s="348">
        <f t="shared" si="99"/>
        <v>475479.58217999997</v>
      </c>
      <c r="C1904" s="349">
        <f t="shared" si="100"/>
        <v>0</v>
      </c>
      <c r="D1904" s="349">
        <f t="shared" si="101"/>
        <v>0</v>
      </c>
      <c r="E1904" s="349">
        <f t="shared" si="102"/>
        <v>0</v>
      </c>
      <c r="F1904" s="349">
        <f t="shared" si="103"/>
        <v>0</v>
      </c>
      <c r="G1904" s="365">
        <f t="shared" si="98"/>
        <v>475479.58217999997</v>
      </c>
      <c r="H1904" s="341" t="s">
        <v>72</v>
      </c>
    </row>
    <row r="1905" spans="1:8" hidden="1" outlineLevel="1">
      <c r="A1905" s="243" t="s">
        <v>73</v>
      </c>
      <c r="B1905" s="348">
        <f t="shared" si="99"/>
        <v>337373.40788999997</v>
      </c>
      <c r="C1905" s="349">
        <f t="shared" si="100"/>
        <v>0</v>
      </c>
      <c r="D1905" s="349">
        <f t="shared" si="101"/>
        <v>0</v>
      </c>
      <c r="E1905" s="349">
        <f t="shared" si="102"/>
        <v>0</v>
      </c>
      <c r="F1905" s="349">
        <f t="shared" si="103"/>
        <v>0</v>
      </c>
      <c r="G1905" s="365">
        <f t="shared" si="98"/>
        <v>337373.40788999997</v>
      </c>
      <c r="H1905" s="341" t="s">
        <v>74</v>
      </c>
    </row>
    <row r="1906" spans="1:8" hidden="1" outlineLevel="1">
      <c r="A1906" s="243" t="s">
        <v>75</v>
      </c>
      <c r="B1906" s="348">
        <f t="shared" si="99"/>
        <v>1104006.4746599998</v>
      </c>
      <c r="C1906" s="349">
        <f t="shared" si="100"/>
        <v>0</v>
      </c>
      <c r="D1906" s="349">
        <f t="shared" si="101"/>
        <v>0</v>
      </c>
      <c r="E1906" s="349">
        <f t="shared" si="102"/>
        <v>0</v>
      </c>
      <c r="F1906" s="349">
        <f t="shared" si="103"/>
        <v>0</v>
      </c>
      <c r="G1906" s="365">
        <f t="shared" si="98"/>
        <v>1104006.4746599998</v>
      </c>
      <c r="H1906" s="341" t="s">
        <v>76</v>
      </c>
    </row>
    <row r="1907" spans="1:8" hidden="1" outlineLevel="1">
      <c r="A1907" s="243" t="s">
        <v>77</v>
      </c>
      <c r="B1907" s="348">
        <f t="shared" si="99"/>
        <v>240876.42902999997</v>
      </c>
      <c r="C1907" s="349">
        <f t="shared" si="100"/>
        <v>0</v>
      </c>
      <c r="D1907" s="349">
        <f t="shared" si="101"/>
        <v>0</v>
      </c>
      <c r="E1907" s="349">
        <f t="shared" si="102"/>
        <v>0</v>
      </c>
      <c r="F1907" s="349">
        <f t="shared" si="103"/>
        <v>0</v>
      </c>
      <c r="G1907" s="365">
        <f t="shared" si="98"/>
        <v>240876.42902999997</v>
      </c>
      <c r="H1907" s="341" t="s">
        <v>78</v>
      </c>
    </row>
    <row r="1908" spans="1:8" hidden="1" outlineLevel="1">
      <c r="A1908" s="243" t="s">
        <v>79</v>
      </c>
      <c r="B1908" s="348">
        <f t="shared" si="99"/>
        <v>556914.79601999989</v>
      </c>
      <c r="C1908" s="349">
        <f t="shared" si="100"/>
        <v>0</v>
      </c>
      <c r="D1908" s="349">
        <f t="shared" si="101"/>
        <v>0</v>
      </c>
      <c r="E1908" s="349">
        <f t="shared" si="102"/>
        <v>0</v>
      </c>
      <c r="F1908" s="349">
        <f t="shared" si="103"/>
        <v>0</v>
      </c>
      <c r="G1908" s="365">
        <f t="shared" si="98"/>
        <v>556914.79601999989</v>
      </c>
      <c r="H1908" s="341" t="s">
        <v>80</v>
      </c>
    </row>
    <row r="1909" spans="1:8" hidden="1" outlineLevel="1">
      <c r="A1909" s="243" t="s">
        <v>81</v>
      </c>
      <c r="B1909" s="348">
        <f t="shared" si="99"/>
        <v>668260.5316799999</v>
      </c>
      <c r="C1909" s="349">
        <f t="shared" si="100"/>
        <v>0</v>
      </c>
      <c r="D1909" s="349">
        <f t="shared" si="101"/>
        <v>0</v>
      </c>
      <c r="E1909" s="349">
        <f t="shared" si="102"/>
        <v>0</v>
      </c>
      <c r="F1909" s="349">
        <f t="shared" si="103"/>
        <v>0</v>
      </c>
      <c r="G1909" s="365">
        <f t="shared" si="98"/>
        <v>668260.5316799999</v>
      </c>
      <c r="H1909" s="341" t="s">
        <v>82</v>
      </c>
    </row>
    <row r="1910" spans="1:8" hidden="1" outlineLevel="1">
      <c r="A1910" s="243" t="s">
        <v>83</v>
      </c>
      <c r="B1910" s="348">
        <f t="shared" si="99"/>
        <v>214159.25750999997</v>
      </c>
      <c r="C1910" s="349">
        <f t="shared" si="100"/>
        <v>0</v>
      </c>
      <c r="D1910" s="349">
        <f t="shared" si="101"/>
        <v>0</v>
      </c>
      <c r="E1910" s="349">
        <f t="shared" si="102"/>
        <v>0</v>
      </c>
      <c r="F1910" s="349">
        <f t="shared" si="103"/>
        <v>0</v>
      </c>
      <c r="G1910" s="365">
        <f t="shared" si="98"/>
        <v>214159.25750999997</v>
      </c>
      <c r="H1910" s="341" t="s">
        <v>84</v>
      </c>
    </row>
    <row r="1911" spans="1:8" hidden="1" outlineLevel="1">
      <c r="A1911" s="243" t="s">
        <v>85</v>
      </c>
      <c r="B1911" s="348">
        <f t="shared" si="99"/>
        <v>311831.58171</v>
      </c>
      <c r="C1911" s="349">
        <f t="shared" si="100"/>
        <v>0</v>
      </c>
      <c r="D1911" s="349">
        <f t="shared" si="101"/>
        <v>0</v>
      </c>
      <c r="E1911" s="349">
        <f t="shared" si="102"/>
        <v>0</v>
      </c>
      <c r="F1911" s="349">
        <f t="shared" si="103"/>
        <v>0</v>
      </c>
      <c r="G1911" s="365">
        <f t="shared" si="98"/>
        <v>311831.58171</v>
      </c>
      <c r="H1911" s="341" t="s">
        <v>86</v>
      </c>
    </row>
    <row r="1912" spans="1:8" hidden="1" outlineLevel="1">
      <c r="A1912" s="243" t="s">
        <v>87</v>
      </c>
      <c r="B1912" s="348">
        <f t="shared" si="99"/>
        <v>5726030.4645299995</v>
      </c>
      <c r="C1912" s="349">
        <f t="shared" si="100"/>
        <v>0</v>
      </c>
      <c r="D1912" s="349">
        <f t="shared" si="101"/>
        <v>0</v>
      </c>
      <c r="E1912" s="349">
        <f t="shared" si="102"/>
        <v>0</v>
      </c>
      <c r="F1912" s="349">
        <f t="shared" si="103"/>
        <v>0</v>
      </c>
      <c r="G1912" s="365">
        <f t="shared" si="98"/>
        <v>5726030.4645299995</v>
      </c>
      <c r="H1912" s="341" t="s">
        <v>88</v>
      </c>
    </row>
    <row r="1913" spans="1:8" hidden="1" outlineLevel="1">
      <c r="A1913" s="243" t="s">
        <v>89</v>
      </c>
      <c r="B1913" s="348">
        <f t="shared" si="99"/>
        <v>3022887.9572399999</v>
      </c>
      <c r="C1913" s="349">
        <f t="shared" si="100"/>
        <v>0</v>
      </c>
      <c r="D1913" s="349">
        <f t="shared" si="101"/>
        <v>0</v>
      </c>
      <c r="E1913" s="349">
        <f t="shared" si="102"/>
        <v>0</v>
      </c>
      <c r="F1913" s="349">
        <f t="shared" si="103"/>
        <v>2967.9983999999999</v>
      </c>
      <c r="G1913" s="365">
        <f t="shared" si="98"/>
        <v>3025855.9556399998</v>
      </c>
      <c r="H1913" s="341" t="s">
        <v>90</v>
      </c>
    </row>
    <row r="1914" spans="1:8" hidden="1" outlineLevel="1">
      <c r="A1914" s="243" t="s">
        <v>91</v>
      </c>
      <c r="B1914" s="348">
        <f t="shared" si="99"/>
        <v>366046.58846999996</v>
      </c>
      <c r="C1914" s="349">
        <f t="shared" si="100"/>
        <v>0</v>
      </c>
      <c r="D1914" s="349">
        <f t="shared" si="101"/>
        <v>0</v>
      </c>
      <c r="E1914" s="349">
        <f t="shared" si="102"/>
        <v>0</v>
      </c>
      <c r="F1914" s="349">
        <f t="shared" si="103"/>
        <v>0</v>
      </c>
      <c r="G1914" s="365">
        <f t="shared" si="98"/>
        <v>366046.58846999996</v>
      </c>
      <c r="H1914" s="341" t="s">
        <v>92</v>
      </c>
    </row>
    <row r="1915" spans="1:8" hidden="1" outlineLevel="1">
      <c r="A1915" s="243" t="s">
        <v>93</v>
      </c>
      <c r="B1915" s="348">
        <f t="shared" si="99"/>
        <v>37982.021579999993</v>
      </c>
      <c r="C1915" s="349">
        <f t="shared" si="100"/>
        <v>0</v>
      </c>
      <c r="D1915" s="349">
        <f t="shared" si="101"/>
        <v>0</v>
      </c>
      <c r="E1915" s="349">
        <f t="shared" si="102"/>
        <v>0</v>
      </c>
      <c r="F1915" s="349">
        <f t="shared" si="103"/>
        <v>0</v>
      </c>
      <c r="G1915" s="365">
        <f t="shared" si="98"/>
        <v>37982.021579999993</v>
      </c>
      <c r="H1915" s="341" t="s">
        <v>94</v>
      </c>
    </row>
    <row r="1916" spans="1:8" hidden="1" outlineLevel="1">
      <c r="A1916" s="243" t="s">
        <v>95</v>
      </c>
      <c r="B1916" s="348">
        <f t="shared" si="99"/>
        <v>199394.07992999998</v>
      </c>
      <c r="C1916" s="349">
        <f t="shared" si="100"/>
        <v>0</v>
      </c>
      <c r="D1916" s="349">
        <f t="shared" si="101"/>
        <v>0</v>
      </c>
      <c r="E1916" s="349">
        <f t="shared" si="102"/>
        <v>0</v>
      </c>
      <c r="F1916" s="349">
        <f t="shared" si="103"/>
        <v>0</v>
      </c>
      <c r="G1916" s="365">
        <f t="shared" si="98"/>
        <v>199394.07992999998</v>
      </c>
      <c r="H1916" s="341" t="s">
        <v>96</v>
      </c>
    </row>
    <row r="1917" spans="1:8" hidden="1" outlineLevel="1">
      <c r="A1917" s="243" t="s">
        <v>97</v>
      </c>
      <c r="B1917" s="348">
        <f t="shared" si="99"/>
        <v>1269868.68618</v>
      </c>
      <c r="C1917" s="349">
        <f t="shared" si="100"/>
        <v>0</v>
      </c>
      <c r="D1917" s="349">
        <f t="shared" si="101"/>
        <v>0</v>
      </c>
      <c r="E1917" s="349">
        <f t="shared" si="102"/>
        <v>1385.3948</v>
      </c>
      <c r="F1917" s="349">
        <f t="shared" si="103"/>
        <v>0</v>
      </c>
      <c r="G1917" s="365">
        <f t="shared" si="98"/>
        <v>1271254.0809799999</v>
      </c>
      <c r="H1917" s="341" t="s">
        <v>98</v>
      </c>
    </row>
    <row r="1918" spans="1:8" hidden="1" outlineLevel="1">
      <c r="A1918" s="243" t="s">
        <v>99</v>
      </c>
      <c r="B1918" s="348">
        <f t="shared" si="99"/>
        <v>591729.08123999997</v>
      </c>
      <c r="C1918" s="349">
        <f t="shared" si="100"/>
        <v>0</v>
      </c>
      <c r="D1918" s="349">
        <f t="shared" si="101"/>
        <v>0</v>
      </c>
      <c r="E1918" s="349">
        <f t="shared" si="102"/>
        <v>0</v>
      </c>
      <c r="F1918" s="349">
        <f t="shared" si="103"/>
        <v>0</v>
      </c>
      <c r="G1918" s="365">
        <f t="shared" si="98"/>
        <v>591729.08123999997</v>
      </c>
      <c r="H1918" s="341" t="s">
        <v>100</v>
      </c>
    </row>
    <row r="1919" spans="1:8" hidden="1" outlineLevel="1">
      <c r="A1919" s="243" t="s">
        <v>101</v>
      </c>
      <c r="B1919" s="348">
        <f t="shared" si="99"/>
        <v>268736.25767999998</v>
      </c>
      <c r="C1919" s="349">
        <f t="shared" si="100"/>
        <v>0</v>
      </c>
      <c r="D1919" s="349">
        <f t="shared" si="101"/>
        <v>0</v>
      </c>
      <c r="E1919" s="349">
        <f t="shared" si="102"/>
        <v>0</v>
      </c>
      <c r="F1919" s="349">
        <f t="shared" si="103"/>
        <v>0</v>
      </c>
      <c r="G1919" s="365">
        <f t="shared" si="98"/>
        <v>268736.25767999998</v>
      </c>
      <c r="H1919" s="341" t="s">
        <v>102</v>
      </c>
    </row>
    <row r="1920" spans="1:8" hidden="1" outlineLevel="1">
      <c r="A1920" s="243" t="s">
        <v>103</v>
      </c>
      <c r="B1920" s="348">
        <f t="shared" si="99"/>
        <v>1549016.2539899999</v>
      </c>
      <c r="C1920" s="349">
        <f t="shared" si="100"/>
        <v>0</v>
      </c>
      <c r="D1920" s="349">
        <f t="shared" si="101"/>
        <v>0</v>
      </c>
      <c r="E1920" s="349">
        <f t="shared" si="102"/>
        <v>0</v>
      </c>
      <c r="F1920" s="349">
        <f t="shared" si="103"/>
        <v>0</v>
      </c>
      <c r="G1920" s="365">
        <f t="shared" si="98"/>
        <v>1549016.2539899999</v>
      </c>
      <c r="H1920" s="341" t="s">
        <v>104</v>
      </c>
    </row>
    <row r="1921" spans="1:8" hidden="1" outlineLevel="1">
      <c r="A1921" s="243" t="s">
        <v>105</v>
      </c>
      <c r="B1921" s="348">
        <f t="shared" si="99"/>
        <v>215024.25692999997</v>
      </c>
      <c r="C1921" s="349">
        <f t="shared" si="100"/>
        <v>0</v>
      </c>
      <c r="D1921" s="349">
        <f t="shared" si="101"/>
        <v>0</v>
      </c>
      <c r="E1921" s="349">
        <f t="shared" si="102"/>
        <v>0</v>
      </c>
      <c r="F1921" s="349">
        <f t="shared" si="103"/>
        <v>0</v>
      </c>
      <c r="G1921" s="365">
        <f t="shared" si="98"/>
        <v>215024.25692999997</v>
      </c>
      <c r="H1921" s="341" t="s">
        <v>106</v>
      </c>
    </row>
    <row r="1922" spans="1:8" hidden="1" outlineLevel="1">
      <c r="A1922" s="243" t="s">
        <v>107</v>
      </c>
      <c r="B1922" s="348">
        <f t="shared" si="99"/>
        <v>330034.50581999996</v>
      </c>
      <c r="C1922" s="349">
        <f t="shared" si="100"/>
        <v>0</v>
      </c>
      <c r="D1922" s="349">
        <f t="shared" si="101"/>
        <v>0</v>
      </c>
      <c r="E1922" s="349">
        <f t="shared" si="102"/>
        <v>0</v>
      </c>
      <c r="F1922" s="349">
        <f t="shared" si="103"/>
        <v>0</v>
      </c>
      <c r="G1922" s="365">
        <f t="shared" si="98"/>
        <v>330034.50581999996</v>
      </c>
      <c r="H1922" s="341" t="s">
        <v>108</v>
      </c>
    </row>
    <row r="1923" spans="1:8" hidden="1" outlineLevel="1">
      <c r="A1923" s="243" t="s">
        <v>109</v>
      </c>
      <c r="B1923" s="348">
        <f t="shared" si="99"/>
        <v>766598.75921999989</v>
      </c>
      <c r="C1923" s="349">
        <f t="shared" si="100"/>
        <v>0</v>
      </c>
      <c r="D1923" s="349">
        <f t="shared" si="101"/>
        <v>0</v>
      </c>
      <c r="E1923" s="349">
        <f t="shared" si="102"/>
        <v>0</v>
      </c>
      <c r="F1923" s="349">
        <f t="shared" si="103"/>
        <v>0</v>
      </c>
      <c r="G1923" s="365">
        <f t="shared" si="98"/>
        <v>766598.75921999989</v>
      </c>
      <c r="H1923" s="341" t="s">
        <v>110</v>
      </c>
    </row>
    <row r="1924" spans="1:8" hidden="1" outlineLevel="1">
      <c r="A1924" s="243" t="s">
        <v>111</v>
      </c>
      <c r="B1924" s="348">
        <f t="shared" si="99"/>
        <v>4302159.5538899992</v>
      </c>
      <c r="C1924" s="349">
        <f t="shared" si="100"/>
        <v>0</v>
      </c>
      <c r="D1924" s="349">
        <f t="shared" si="101"/>
        <v>0</v>
      </c>
      <c r="E1924" s="349">
        <f t="shared" si="102"/>
        <v>0</v>
      </c>
      <c r="F1924" s="349">
        <f t="shared" si="103"/>
        <v>6527.1368999999995</v>
      </c>
      <c r="G1924" s="365">
        <f t="shared" si="98"/>
        <v>4308686.6907899994</v>
      </c>
      <c r="H1924" s="341" t="s">
        <v>112</v>
      </c>
    </row>
    <row r="1925" spans="1:8" hidden="1" outlineLevel="1">
      <c r="A1925" s="243" t="s">
        <v>113</v>
      </c>
      <c r="B1925" s="348">
        <f t="shared" si="99"/>
        <v>374796.21935999999</v>
      </c>
      <c r="C1925" s="349">
        <f t="shared" si="100"/>
        <v>0</v>
      </c>
      <c r="D1925" s="349">
        <f t="shared" si="101"/>
        <v>0</v>
      </c>
      <c r="E1925" s="349">
        <f t="shared" si="102"/>
        <v>0</v>
      </c>
      <c r="F1925" s="349">
        <f t="shared" si="103"/>
        <v>0</v>
      </c>
      <c r="G1925" s="365">
        <f t="shared" si="98"/>
        <v>374796.21935999999</v>
      </c>
      <c r="H1925" s="341" t="s">
        <v>114</v>
      </c>
    </row>
    <row r="1926" spans="1:8" hidden="1" outlineLevel="1">
      <c r="A1926" s="243" t="s">
        <v>115</v>
      </c>
      <c r="B1926" s="348">
        <f t="shared" si="99"/>
        <v>114717.01241999998</v>
      </c>
      <c r="C1926" s="349">
        <f t="shared" si="100"/>
        <v>0</v>
      </c>
      <c r="D1926" s="349">
        <f t="shared" si="101"/>
        <v>0</v>
      </c>
      <c r="E1926" s="349">
        <f t="shared" si="102"/>
        <v>0</v>
      </c>
      <c r="F1926" s="349">
        <f t="shared" si="103"/>
        <v>0</v>
      </c>
      <c r="G1926" s="365">
        <f t="shared" si="98"/>
        <v>114717.01241999998</v>
      </c>
      <c r="H1926" s="341" t="s">
        <v>116</v>
      </c>
    </row>
    <row r="1927" spans="1:8" hidden="1" outlineLevel="1">
      <c r="A1927" s="243" t="s">
        <v>117</v>
      </c>
      <c r="B1927" s="348">
        <f t="shared" si="99"/>
        <v>162579.81524999999</v>
      </c>
      <c r="C1927" s="349">
        <f t="shared" si="100"/>
        <v>0</v>
      </c>
      <c r="D1927" s="349">
        <f t="shared" si="101"/>
        <v>0</v>
      </c>
      <c r="E1927" s="349">
        <f t="shared" si="102"/>
        <v>0</v>
      </c>
      <c r="F1927" s="349">
        <f t="shared" si="103"/>
        <v>0</v>
      </c>
      <c r="G1927" s="365">
        <f t="shared" si="98"/>
        <v>162579.81524999999</v>
      </c>
      <c r="H1927" s="341" t="s">
        <v>118</v>
      </c>
    </row>
    <row r="1928" spans="1:8" hidden="1" outlineLevel="1">
      <c r="A1928" s="243" t="s">
        <v>119</v>
      </c>
      <c r="B1928" s="348">
        <f t="shared" si="99"/>
        <v>496202.67212999996</v>
      </c>
      <c r="C1928" s="349">
        <f t="shared" si="100"/>
        <v>0</v>
      </c>
      <c r="D1928" s="349">
        <f t="shared" si="101"/>
        <v>0</v>
      </c>
      <c r="E1928" s="349">
        <f t="shared" si="102"/>
        <v>0</v>
      </c>
      <c r="F1928" s="349">
        <f t="shared" si="103"/>
        <v>0</v>
      </c>
      <c r="G1928" s="365">
        <f t="shared" si="98"/>
        <v>496202.67212999996</v>
      </c>
      <c r="H1928" s="341" t="s">
        <v>120</v>
      </c>
    </row>
    <row r="1929" spans="1:8" hidden="1" outlineLevel="1">
      <c r="A1929" s="243" t="s">
        <v>121</v>
      </c>
      <c r="B1929" s="348">
        <f t="shared" si="99"/>
        <v>232840.51337999999</v>
      </c>
      <c r="C1929" s="349">
        <f t="shared" si="100"/>
        <v>0</v>
      </c>
      <c r="D1929" s="349">
        <f t="shared" si="101"/>
        <v>0</v>
      </c>
      <c r="E1929" s="349">
        <f t="shared" si="102"/>
        <v>0</v>
      </c>
      <c r="F1929" s="349">
        <f t="shared" si="103"/>
        <v>0</v>
      </c>
      <c r="G1929" s="365">
        <f t="shared" si="98"/>
        <v>232840.51337999999</v>
      </c>
      <c r="H1929" s="341" t="s">
        <v>122</v>
      </c>
    </row>
    <row r="1930" spans="1:8" hidden="1" outlineLevel="1">
      <c r="A1930" s="243" t="s">
        <v>123</v>
      </c>
      <c r="B1930" s="348">
        <f t="shared" si="99"/>
        <v>991289.50670999987</v>
      </c>
      <c r="C1930" s="349">
        <f t="shared" si="100"/>
        <v>0</v>
      </c>
      <c r="D1930" s="349">
        <f t="shared" si="101"/>
        <v>0</v>
      </c>
      <c r="E1930" s="349">
        <f t="shared" si="102"/>
        <v>0</v>
      </c>
      <c r="F1930" s="349">
        <f t="shared" si="103"/>
        <v>0</v>
      </c>
      <c r="G1930" s="365">
        <f t="shared" si="98"/>
        <v>991289.50670999987</v>
      </c>
      <c r="H1930" s="341" t="s">
        <v>124</v>
      </c>
    </row>
    <row r="1931" spans="1:8" hidden="1" outlineLevel="1">
      <c r="A1931" s="243" t="s">
        <v>125</v>
      </c>
      <c r="B1931" s="348">
        <f t="shared" si="99"/>
        <v>728268.50861999998</v>
      </c>
      <c r="C1931" s="349">
        <f t="shared" si="100"/>
        <v>0</v>
      </c>
      <c r="D1931" s="349">
        <f t="shared" si="101"/>
        <v>0</v>
      </c>
      <c r="E1931" s="349">
        <f t="shared" si="102"/>
        <v>0</v>
      </c>
      <c r="F1931" s="349">
        <f t="shared" si="103"/>
        <v>0</v>
      </c>
      <c r="G1931" s="365">
        <f t="shared" si="98"/>
        <v>728268.50861999998</v>
      </c>
      <c r="H1931" s="341" t="s">
        <v>1662</v>
      </c>
    </row>
    <row r="1932" spans="1:8" hidden="1" outlineLevel="1">
      <c r="A1932" s="243" t="s">
        <v>127</v>
      </c>
      <c r="B1932" s="348">
        <f t="shared" si="99"/>
        <v>4513.6974899999996</v>
      </c>
      <c r="C1932" s="349">
        <f t="shared" si="100"/>
        <v>0</v>
      </c>
      <c r="D1932" s="349">
        <f t="shared" si="101"/>
        <v>0</v>
      </c>
      <c r="E1932" s="349">
        <f t="shared" si="102"/>
        <v>0</v>
      </c>
      <c r="F1932" s="349">
        <f t="shared" si="103"/>
        <v>0</v>
      </c>
      <c r="G1932" s="365">
        <f t="shared" si="98"/>
        <v>4513.6974899999996</v>
      </c>
      <c r="H1932" s="341" t="s">
        <v>1663</v>
      </c>
    </row>
    <row r="1933" spans="1:8" hidden="1" outlineLevel="1">
      <c r="A1933" s="243" t="s">
        <v>129</v>
      </c>
      <c r="B1933" s="348">
        <f t="shared" ref="B1933:B1964" si="104">0.591/100*B71</f>
        <v>567678.2239499999</v>
      </c>
      <c r="C1933" s="349">
        <f t="shared" ref="C1933:C1964" si="105">0/100*C71</f>
        <v>0</v>
      </c>
      <c r="D1933" s="349">
        <f t="shared" ref="D1933:D1964" si="106">0.15*0.591/100*D71</f>
        <v>0</v>
      </c>
      <c r="E1933" s="349">
        <f t="shared" ref="E1933:E1964" si="107">0.04/100*E71</f>
        <v>0</v>
      </c>
      <c r="F1933" s="349">
        <f t="shared" ref="F1933:F1964" si="108">0.03/100*F71</f>
        <v>0</v>
      </c>
      <c r="G1933" s="365">
        <f t="shared" si="98"/>
        <v>567678.2239499999</v>
      </c>
      <c r="H1933" s="341" t="s">
        <v>130</v>
      </c>
    </row>
    <row r="1934" spans="1:8" hidden="1" outlineLevel="1">
      <c r="A1934" s="243" t="s">
        <v>131</v>
      </c>
      <c r="B1934" s="348">
        <f t="shared" si="104"/>
        <v>350414.92214999994</v>
      </c>
      <c r="C1934" s="349">
        <f t="shared" si="105"/>
        <v>0</v>
      </c>
      <c r="D1934" s="349">
        <f t="shared" si="106"/>
        <v>0</v>
      </c>
      <c r="E1934" s="349">
        <f t="shared" si="107"/>
        <v>0</v>
      </c>
      <c r="F1934" s="349">
        <f t="shared" si="108"/>
        <v>0</v>
      </c>
      <c r="G1934" s="365">
        <f t="shared" ref="G1934:G1997" si="109">+SUM(B1934:F1934)</f>
        <v>350414.92214999994</v>
      </c>
      <c r="H1934" s="341" t="s">
        <v>132</v>
      </c>
    </row>
    <row r="1935" spans="1:8" hidden="1" outlineLevel="1">
      <c r="A1935" s="243" t="s">
        <v>133</v>
      </c>
      <c r="B1935" s="348">
        <f t="shared" si="104"/>
        <v>399183.16061999998</v>
      </c>
      <c r="C1935" s="349">
        <f t="shared" si="105"/>
        <v>0</v>
      </c>
      <c r="D1935" s="349">
        <f t="shared" si="106"/>
        <v>0</v>
      </c>
      <c r="E1935" s="349">
        <f t="shared" si="107"/>
        <v>0</v>
      </c>
      <c r="F1935" s="349">
        <f t="shared" si="108"/>
        <v>0</v>
      </c>
      <c r="G1935" s="365">
        <f t="shared" si="109"/>
        <v>399183.16061999998</v>
      </c>
      <c r="H1935" s="341" t="s">
        <v>134</v>
      </c>
    </row>
    <row r="1936" spans="1:8" hidden="1" outlineLevel="1">
      <c r="A1936" s="243" t="s">
        <v>135</v>
      </c>
      <c r="B1936" s="348">
        <f t="shared" si="104"/>
        <v>697129.46918999997</v>
      </c>
      <c r="C1936" s="349">
        <f t="shared" si="105"/>
        <v>0</v>
      </c>
      <c r="D1936" s="349">
        <f t="shared" si="106"/>
        <v>0</v>
      </c>
      <c r="E1936" s="349">
        <f t="shared" si="107"/>
        <v>0</v>
      </c>
      <c r="F1936" s="349">
        <f t="shared" si="108"/>
        <v>0</v>
      </c>
      <c r="G1936" s="365">
        <f t="shared" si="109"/>
        <v>697129.46918999997</v>
      </c>
      <c r="H1936" s="341" t="s">
        <v>136</v>
      </c>
    </row>
    <row r="1937" spans="1:8" hidden="1" outlineLevel="1">
      <c r="A1937" s="243" t="s">
        <v>137</v>
      </c>
      <c r="B1937" s="348">
        <f t="shared" si="104"/>
        <v>787117.85960999993</v>
      </c>
      <c r="C1937" s="349">
        <f t="shared" si="105"/>
        <v>0</v>
      </c>
      <c r="D1937" s="349">
        <f t="shared" si="106"/>
        <v>0</v>
      </c>
      <c r="E1937" s="349">
        <f t="shared" si="107"/>
        <v>0</v>
      </c>
      <c r="F1937" s="349">
        <f t="shared" si="108"/>
        <v>0</v>
      </c>
      <c r="G1937" s="365">
        <f t="shared" si="109"/>
        <v>787117.85960999993</v>
      </c>
      <c r="H1937" s="341" t="s">
        <v>138</v>
      </c>
    </row>
    <row r="1938" spans="1:8" hidden="1" outlineLevel="1">
      <c r="A1938" s="243" t="s">
        <v>1664</v>
      </c>
      <c r="B1938" s="348">
        <f t="shared" si="104"/>
        <v>579990.8579099999</v>
      </c>
      <c r="C1938" s="349">
        <f t="shared" si="105"/>
        <v>0</v>
      </c>
      <c r="D1938" s="349">
        <f t="shared" si="106"/>
        <v>0</v>
      </c>
      <c r="E1938" s="349">
        <f t="shared" si="107"/>
        <v>0</v>
      </c>
      <c r="F1938" s="349">
        <f t="shared" si="108"/>
        <v>0</v>
      </c>
      <c r="G1938" s="365">
        <f t="shared" si="109"/>
        <v>579990.8579099999</v>
      </c>
      <c r="H1938" s="341" t="s">
        <v>1665</v>
      </c>
    </row>
    <row r="1939" spans="1:8" hidden="1" outlineLevel="1">
      <c r="A1939" s="243" t="s">
        <v>139</v>
      </c>
      <c r="B1939" s="348">
        <f t="shared" si="104"/>
        <v>1110282.72327</v>
      </c>
      <c r="C1939" s="349">
        <f t="shared" si="105"/>
        <v>0</v>
      </c>
      <c r="D1939" s="349">
        <f t="shared" si="106"/>
        <v>0</v>
      </c>
      <c r="E1939" s="349">
        <f t="shared" si="107"/>
        <v>0</v>
      </c>
      <c r="F1939" s="349">
        <f t="shared" si="108"/>
        <v>0</v>
      </c>
      <c r="G1939" s="365">
        <f t="shared" si="109"/>
        <v>1110282.72327</v>
      </c>
      <c r="H1939" s="341" t="s">
        <v>140</v>
      </c>
    </row>
    <row r="1940" spans="1:8" hidden="1" outlineLevel="1">
      <c r="A1940" s="243" t="s">
        <v>141</v>
      </c>
      <c r="B1940" s="348">
        <f t="shared" si="104"/>
        <v>3800227.2313199998</v>
      </c>
      <c r="C1940" s="349">
        <f t="shared" si="105"/>
        <v>0</v>
      </c>
      <c r="D1940" s="349">
        <f t="shared" si="106"/>
        <v>0</v>
      </c>
      <c r="E1940" s="349">
        <f t="shared" si="107"/>
        <v>0</v>
      </c>
      <c r="F1940" s="349">
        <f t="shared" si="108"/>
        <v>0</v>
      </c>
      <c r="G1940" s="365">
        <f t="shared" si="109"/>
        <v>3800227.2313199998</v>
      </c>
      <c r="H1940" s="341" t="s">
        <v>142</v>
      </c>
    </row>
    <row r="1941" spans="1:8" hidden="1" outlineLevel="1">
      <c r="A1941" s="243" t="s">
        <v>143</v>
      </c>
      <c r="B1941" s="348">
        <f t="shared" si="104"/>
        <v>304707.75636</v>
      </c>
      <c r="C1941" s="349">
        <f t="shared" si="105"/>
        <v>0</v>
      </c>
      <c r="D1941" s="349">
        <f t="shared" si="106"/>
        <v>0</v>
      </c>
      <c r="E1941" s="349">
        <f t="shared" si="107"/>
        <v>0</v>
      </c>
      <c r="F1941" s="349">
        <f t="shared" si="108"/>
        <v>0</v>
      </c>
      <c r="G1941" s="365">
        <f t="shared" si="109"/>
        <v>304707.75636</v>
      </c>
      <c r="H1941" s="341" t="s">
        <v>144</v>
      </c>
    </row>
    <row r="1942" spans="1:8" hidden="1" outlineLevel="1">
      <c r="A1942" s="243" t="s">
        <v>145</v>
      </c>
      <c r="B1942" s="348">
        <f t="shared" si="104"/>
        <v>446736.91181999998</v>
      </c>
      <c r="C1942" s="349">
        <f t="shared" si="105"/>
        <v>0</v>
      </c>
      <c r="D1942" s="349">
        <f t="shared" si="106"/>
        <v>0</v>
      </c>
      <c r="E1942" s="349">
        <f t="shared" si="107"/>
        <v>0</v>
      </c>
      <c r="F1942" s="349">
        <f t="shared" si="108"/>
        <v>0</v>
      </c>
      <c r="G1942" s="365">
        <f t="shared" si="109"/>
        <v>446736.91181999998</v>
      </c>
      <c r="H1942" s="341" t="s">
        <v>146</v>
      </c>
    </row>
    <row r="1943" spans="1:8" hidden="1" outlineLevel="1">
      <c r="A1943" s="243" t="s">
        <v>147</v>
      </c>
      <c r="B1943" s="348">
        <f t="shared" si="104"/>
        <v>201119.50442999997</v>
      </c>
      <c r="C1943" s="349">
        <f t="shared" si="105"/>
        <v>0</v>
      </c>
      <c r="D1943" s="349">
        <f t="shared" si="106"/>
        <v>0</v>
      </c>
      <c r="E1943" s="349">
        <f t="shared" si="107"/>
        <v>0</v>
      </c>
      <c r="F1943" s="349">
        <f t="shared" si="108"/>
        <v>0</v>
      </c>
      <c r="G1943" s="365">
        <f t="shared" si="109"/>
        <v>201119.50442999997</v>
      </c>
      <c r="H1943" s="341" t="s">
        <v>148</v>
      </c>
    </row>
    <row r="1944" spans="1:8" hidden="1" outlineLevel="1">
      <c r="A1944" s="243" t="s">
        <v>149</v>
      </c>
      <c r="B1944" s="348">
        <f t="shared" si="104"/>
        <v>41376666.864149995</v>
      </c>
      <c r="C1944" s="349">
        <f t="shared" si="105"/>
        <v>0</v>
      </c>
      <c r="D1944" s="349">
        <f t="shared" si="106"/>
        <v>0</v>
      </c>
      <c r="E1944" s="349">
        <f t="shared" si="107"/>
        <v>0</v>
      </c>
      <c r="F1944" s="349">
        <f t="shared" si="108"/>
        <v>0</v>
      </c>
      <c r="G1944" s="365">
        <f t="shared" si="109"/>
        <v>41376666.864149995</v>
      </c>
      <c r="H1944" s="341" t="s">
        <v>150</v>
      </c>
    </row>
    <row r="1945" spans="1:8" hidden="1" outlineLevel="1">
      <c r="A1945" s="243" t="s">
        <v>151</v>
      </c>
      <c r="B1945" s="348">
        <f t="shared" si="104"/>
        <v>516542.03168999997</v>
      </c>
      <c r="C1945" s="349">
        <f t="shared" si="105"/>
        <v>0</v>
      </c>
      <c r="D1945" s="349">
        <f t="shared" si="106"/>
        <v>0</v>
      </c>
      <c r="E1945" s="349">
        <f t="shared" si="107"/>
        <v>0</v>
      </c>
      <c r="F1945" s="349">
        <f t="shared" si="108"/>
        <v>0</v>
      </c>
      <c r="G1945" s="365">
        <f t="shared" si="109"/>
        <v>516542.03168999997</v>
      </c>
      <c r="H1945" s="341" t="s">
        <v>152</v>
      </c>
    </row>
    <row r="1946" spans="1:8" hidden="1" outlineLevel="1">
      <c r="A1946" s="243" t="s">
        <v>1666</v>
      </c>
      <c r="B1946" s="348">
        <f t="shared" si="104"/>
        <v>704201.57612999983</v>
      </c>
      <c r="C1946" s="349">
        <f t="shared" si="105"/>
        <v>0</v>
      </c>
      <c r="D1946" s="349">
        <f t="shared" si="106"/>
        <v>0</v>
      </c>
      <c r="E1946" s="349">
        <f t="shared" si="107"/>
        <v>175553.5828</v>
      </c>
      <c r="F1946" s="349">
        <f t="shared" si="108"/>
        <v>521839.30619999993</v>
      </c>
      <c r="G1946" s="365">
        <f t="shared" si="109"/>
        <v>1401594.4651299997</v>
      </c>
      <c r="H1946" s="341" t="s">
        <v>1667</v>
      </c>
    </row>
    <row r="1947" spans="1:8" hidden="1" outlineLevel="1">
      <c r="A1947" s="243" t="s">
        <v>153</v>
      </c>
      <c r="B1947" s="348">
        <f t="shared" si="104"/>
        <v>373100.19119999994</v>
      </c>
      <c r="C1947" s="349">
        <f t="shared" si="105"/>
        <v>0</v>
      </c>
      <c r="D1947" s="349">
        <f t="shared" si="106"/>
        <v>0</v>
      </c>
      <c r="E1947" s="349">
        <f t="shared" si="107"/>
        <v>0</v>
      </c>
      <c r="F1947" s="349">
        <f t="shared" si="108"/>
        <v>0</v>
      </c>
      <c r="G1947" s="365">
        <f t="shared" si="109"/>
        <v>373100.19119999994</v>
      </c>
      <c r="H1947" s="341" t="s">
        <v>154</v>
      </c>
    </row>
    <row r="1948" spans="1:8" hidden="1" outlineLevel="1">
      <c r="A1948" s="243" t="s">
        <v>155</v>
      </c>
      <c r="B1948" s="348">
        <f t="shared" si="104"/>
        <v>640047.95285999996</v>
      </c>
      <c r="C1948" s="349">
        <f t="shared" si="105"/>
        <v>0</v>
      </c>
      <c r="D1948" s="349">
        <f t="shared" si="106"/>
        <v>0</v>
      </c>
      <c r="E1948" s="349">
        <f t="shared" si="107"/>
        <v>0</v>
      </c>
      <c r="F1948" s="349">
        <f t="shared" si="108"/>
        <v>0</v>
      </c>
      <c r="G1948" s="365">
        <f t="shared" si="109"/>
        <v>640047.95285999996</v>
      </c>
      <c r="H1948" s="341" t="s">
        <v>1668</v>
      </c>
    </row>
    <row r="1949" spans="1:8" hidden="1" outlineLevel="1">
      <c r="A1949" s="243" t="s">
        <v>157</v>
      </c>
      <c r="B1949" s="348">
        <f t="shared" si="104"/>
        <v>162539.44403999997</v>
      </c>
      <c r="C1949" s="349">
        <f t="shared" si="105"/>
        <v>0</v>
      </c>
      <c r="D1949" s="349">
        <f t="shared" si="106"/>
        <v>0</v>
      </c>
      <c r="E1949" s="349">
        <f t="shared" si="107"/>
        <v>0</v>
      </c>
      <c r="F1949" s="349">
        <f t="shared" si="108"/>
        <v>0</v>
      </c>
      <c r="G1949" s="365">
        <f t="shared" si="109"/>
        <v>162539.44403999997</v>
      </c>
      <c r="H1949" s="341" t="s">
        <v>158</v>
      </c>
    </row>
    <row r="1950" spans="1:8" hidden="1" outlineLevel="1">
      <c r="A1950" s="243" t="s">
        <v>159</v>
      </c>
      <c r="B1950" s="348">
        <f t="shared" si="104"/>
        <v>3651246.4206299996</v>
      </c>
      <c r="C1950" s="349">
        <f t="shared" si="105"/>
        <v>0</v>
      </c>
      <c r="D1950" s="349">
        <f t="shared" si="106"/>
        <v>0</v>
      </c>
      <c r="E1950" s="349">
        <f t="shared" si="107"/>
        <v>0</v>
      </c>
      <c r="F1950" s="349">
        <f t="shared" si="108"/>
        <v>2168.5517999999997</v>
      </c>
      <c r="G1950" s="365">
        <f t="shared" si="109"/>
        <v>3653414.9724299996</v>
      </c>
      <c r="H1950" s="341" t="s">
        <v>160</v>
      </c>
    </row>
    <row r="1951" spans="1:8" hidden="1" outlineLevel="1">
      <c r="A1951" s="243" t="s">
        <v>161</v>
      </c>
      <c r="B1951" s="348">
        <f t="shared" si="104"/>
        <v>230698.06154999998</v>
      </c>
      <c r="C1951" s="349">
        <f t="shared" si="105"/>
        <v>0</v>
      </c>
      <c r="D1951" s="349">
        <f t="shared" si="106"/>
        <v>0</v>
      </c>
      <c r="E1951" s="349">
        <f t="shared" si="107"/>
        <v>0</v>
      </c>
      <c r="F1951" s="349">
        <f t="shared" si="108"/>
        <v>0</v>
      </c>
      <c r="G1951" s="365">
        <f t="shared" si="109"/>
        <v>230698.06154999998</v>
      </c>
      <c r="H1951" s="341" t="s">
        <v>162</v>
      </c>
    </row>
    <row r="1952" spans="1:8" hidden="1" outlineLevel="1">
      <c r="A1952" s="243" t="s">
        <v>163</v>
      </c>
      <c r="B1952" s="348">
        <f t="shared" si="104"/>
        <v>715135.35980999994</v>
      </c>
      <c r="C1952" s="349">
        <f t="shared" si="105"/>
        <v>0</v>
      </c>
      <c r="D1952" s="349">
        <f t="shared" si="106"/>
        <v>0</v>
      </c>
      <c r="E1952" s="349">
        <f t="shared" si="107"/>
        <v>0</v>
      </c>
      <c r="F1952" s="349">
        <f t="shared" si="108"/>
        <v>0</v>
      </c>
      <c r="G1952" s="365">
        <f t="shared" si="109"/>
        <v>715135.35980999994</v>
      </c>
      <c r="H1952" s="341" t="s">
        <v>164</v>
      </c>
    </row>
    <row r="1953" spans="1:8" hidden="1" outlineLevel="1">
      <c r="A1953" s="243" t="s">
        <v>165</v>
      </c>
      <c r="B1953" s="348">
        <f t="shared" si="104"/>
        <v>479762.88422999997</v>
      </c>
      <c r="C1953" s="349">
        <f t="shared" si="105"/>
        <v>0</v>
      </c>
      <c r="D1953" s="349">
        <f t="shared" si="106"/>
        <v>0</v>
      </c>
      <c r="E1953" s="349">
        <f t="shared" si="107"/>
        <v>0</v>
      </c>
      <c r="F1953" s="349">
        <f t="shared" si="108"/>
        <v>0</v>
      </c>
      <c r="G1953" s="365">
        <f t="shared" si="109"/>
        <v>479762.88422999997</v>
      </c>
      <c r="H1953" s="341" t="s">
        <v>166</v>
      </c>
    </row>
    <row r="1954" spans="1:8" hidden="1" outlineLevel="1">
      <c r="A1954" s="243" t="s">
        <v>167</v>
      </c>
      <c r="B1954" s="348">
        <f t="shared" si="104"/>
        <v>116090.92193999999</v>
      </c>
      <c r="C1954" s="349">
        <f t="shared" si="105"/>
        <v>0</v>
      </c>
      <c r="D1954" s="349">
        <f t="shared" si="106"/>
        <v>0</v>
      </c>
      <c r="E1954" s="349">
        <f t="shared" si="107"/>
        <v>0</v>
      </c>
      <c r="F1954" s="349">
        <f t="shared" si="108"/>
        <v>0</v>
      </c>
      <c r="G1954" s="365">
        <f t="shared" si="109"/>
        <v>116090.92193999999</v>
      </c>
      <c r="H1954" s="341" t="s">
        <v>168</v>
      </c>
    </row>
    <row r="1955" spans="1:8" hidden="1" outlineLevel="1">
      <c r="A1955" s="243" t="s">
        <v>169</v>
      </c>
      <c r="B1955" s="348">
        <f t="shared" si="104"/>
        <v>1571857.91346</v>
      </c>
      <c r="C1955" s="349">
        <f t="shared" si="105"/>
        <v>0</v>
      </c>
      <c r="D1955" s="349">
        <f t="shared" si="106"/>
        <v>0</v>
      </c>
      <c r="E1955" s="349">
        <f t="shared" si="107"/>
        <v>1840.5332000000001</v>
      </c>
      <c r="F1955" s="349">
        <f t="shared" si="108"/>
        <v>0</v>
      </c>
      <c r="G1955" s="365">
        <f t="shared" si="109"/>
        <v>1573698.4466599999</v>
      </c>
      <c r="H1955" s="341" t="s">
        <v>170</v>
      </c>
    </row>
    <row r="1956" spans="1:8" hidden="1" outlineLevel="1">
      <c r="A1956" s="243" t="s">
        <v>171</v>
      </c>
      <c r="B1956" s="348">
        <f t="shared" si="104"/>
        <v>9559112.1423299983</v>
      </c>
      <c r="C1956" s="349">
        <f t="shared" si="105"/>
        <v>0</v>
      </c>
      <c r="D1956" s="349">
        <f t="shared" si="106"/>
        <v>0</v>
      </c>
      <c r="E1956" s="349">
        <f t="shared" si="107"/>
        <v>0</v>
      </c>
      <c r="F1956" s="349">
        <f t="shared" si="108"/>
        <v>16740.864899999997</v>
      </c>
      <c r="G1956" s="365">
        <f t="shared" si="109"/>
        <v>9575853.0072299987</v>
      </c>
      <c r="H1956" s="341" t="s">
        <v>172</v>
      </c>
    </row>
    <row r="1957" spans="1:8" hidden="1" outlineLevel="1">
      <c r="A1957" s="243" t="s">
        <v>173</v>
      </c>
      <c r="B1957" s="348">
        <f t="shared" si="104"/>
        <v>3821574.2163299997</v>
      </c>
      <c r="C1957" s="349">
        <f t="shared" si="105"/>
        <v>0</v>
      </c>
      <c r="D1957" s="349">
        <f t="shared" si="106"/>
        <v>0</v>
      </c>
      <c r="E1957" s="349">
        <f t="shared" si="107"/>
        <v>6542.0632000000005</v>
      </c>
      <c r="F1957" s="349">
        <f t="shared" si="108"/>
        <v>0</v>
      </c>
      <c r="G1957" s="365">
        <f t="shared" si="109"/>
        <v>3828116.2795299999</v>
      </c>
      <c r="H1957" s="341" t="s">
        <v>1545</v>
      </c>
    </row>
    <row r="1958" spans="1:8" hidden="1" outlineLevel="1">
      <c r="A1958" s="243" t="s">
        <v>175</v>
      </c>
      <c r="B1958" s="348">
        <f t="shared" si="104"/>
        <v>1136091.9592199998</v>
      </c>
      <c r="C1958" s="349">
        <f t="shared" si="105"/>
        <v>0</v>
      </c>
      <c r="D1958" s="349">
        <f t="shared" si="106"/>
        <v>0</v>
      </c>
      <c r="E1958" s="349">
        <f t="shared" si="107"/>
        <v>0</v>
      </c>
      <c r="F1958" s="349">
        <f t="shared" si="108"/>
        <v>0</v>
      </c>
      <c r="G1958" s="365">
        <f t="shared" si="109"/>
        <v>1136091.9592199998</v>
      </c>
      <c r="H1958" s="341" t="s">
        <v>176</v>
      </c>
    </row>
    <row r="1959" spans="1:8" hidden="1" outlineLevel="1">
      <c r="A1959" s="243" t="s">
        <v>177</v>
      </c>
      <c r="B1959" s="348">
        <f t="shared" si="104"/>
        <v>503887.42739999993</v>
      </c>
      <c r="C1959" s="349">
        <f t="shared" si="105"/>
        <v>0</v>
      </c>
      <c r="D1959" s="349">
        <f t="shared" si="106"/>
        <v>0</v>
      </c>
      <c r="E1959" s="349">
        <f t="shared" si="107"/>
        <v>0</v>
      </c>
      <c r="F1959" s="349">
        <f t="shared" si="108"/>
        <v>0</v>
      </c>
      <c r="G1959" s="365">
        <f t="shared" si="109"/>
        <v>503887.42739999993</v>
      </c>
      <c r="H1959" s="341" t="s">
        <v>178</v>
      </c>
    </row>
    <row r="1960" spans="1:8" hidden="1" outlineLevel="1">
      <c r="A1960" s="243" t="s">
        <v>179</v>
      </c>
      <c r="B1960" s="348">
        <f t="shared" si="104"/>
        <v>680747.56382999988</v>
      </c>
      <c r="C1960" s="349">
        <f t="shared" si="105"/>
        <v>0</v>
      </c>
      <c r="D1960" s="349">
        <f t="shared" si="106"/>
        <v>0</v>
      </c>
      <c r="E1960" s="349">
        <f t="shared" si="107"/>
        <v>0</v>
      </c>
      <c r="F1960" s="349">
        <f t="shared" si="108"/>
        <v>0</v>
      </c>
      <c r="G1960" s="365">
        <f t="shared" si="109"/>
        <v>680747.56382999988</v>
      </c>
      <c r="H1960" s="341" t="s">
        <v>180</v>
      </c>
    </row>
    <row r="1961" spans="1:8" hidden="1" outlineLevel="1">
      <c r="A1961" s="243" t="s">
        <v>181</v>
      </c>
      <c r="B1961" s="348">
        <f t="shared" si="104"/>
        <v>449769.52193999995</v>
      </c>
      <c r="C1961" s="349">
        <f t="shared" si="105"/>
        <v>0</v>
      </c>
      <c r="D1961" s="349">
        <f t="shared" si="106"/>
        <v>0</v>
      </c>
      <c r="E1961" s="349">
        <f t="shared" si="107"/>
        <v>0</v>
      </c>
      <c r="F1961" s="349">
        <f t="shared" si="108"/>
        <v>0</v>
      </c>
      <c r="G1961" s="365">
        <f t="shared" si="109"/>
        <v>449769.52193999995</v>
      </c>
      <c r="H1961" s="341" t="s">
        <v>182</v>
      </c>
    </row>
    <row r="1962" spans="1:8" hidden="1" outlineLevel="1">
      <c r="A1962" s="243" t="s">
        <v>183</v>
      </c>
      <c r="B1962" s="348">
        <f t="shared" si="104"/>
        <v>586075.72298999992</v>
      </c>
      <c r="C1962" s="349">
        <f t="shared" si="105"/>
        <v>0</v>
      </c>
      <c r="D1962" s="349">
        <f t="shared" si="106"/>
        <v>0</v>
      </c>
      <c r="E1962" s="349">
        <f t="shared" si="107"/>
        <v>0</v>
      </c>
      <c r="F1962" s="349">
        <f t="shared" si="108"/>
        <v>0</v>
      </c>
      <c r="G1962" s="365">
        <f t="shared" si="109"/>
        <v>586075.72298999992</v>
      </c>
      <c r="H1962" s="341" t="s">
        <v>184</v>
      </c>
    </row>
    <row r="1963" spans="1:8" hidden="1" outlineLevel="1">
      <c r="A1963" s="243" t="s">
        <v>185</v>
      </c>
      <c r="B1963" s="348">
        <f t="shared" si="104"/>
        <v>1465348.1357699998</v>
      </c>
      <c r="C1963" s="349">
        <f t="shared" si="105"/>
        <v>0</v>
      </c>
      <c r="D1963" s="349">
        <f t="shared" si="106"/>
        <v>0</v>
      </c>
      <c r="E1963" s="349">
        <f t="shared" si="107"/>
        <v>0</v>
      </c>
      <c r="F1963" s="349">
        <f t="shared" si="108"/>
        <v>0</v>
      </c>
      <c r="G1963" s="365">
        <f t="shared" si="109"/>
        <v>1465348.1357699998</v>
      </c>
      <c r="H1963" s="341" t="s">
        <v>186</v>
      </c>
    </row>
    <row r="1964" spans="1:8" hidden="1" outlineLevel="1">
      <c r="A1964" s="243" t="s">
        <v>187</v>
      </c>
      <c r="B1964" s="348">
        <f t="shared" si="104"/>
        <v>1169888.8733999999</v>
      </c>
      <c r="C1964" s="349">
        <f t="shared" si="105"/>
        <v>0</v>
      </c>
      <c r="D1964" s="349">
        <f t="shared" si="106"/>
        <v>0</v>
      </c>
      <c r="E1964" s="349">
        <f t="shared" si="107"/>
        <v>1320.3064000000002</v>
      </c>
      <c r="F1964" s="349">
        <f t="shared" si="108"/>
        <v>0</v>
      </c>
      <c r="G1964" s="365">
        <f t="shared" si="109"/>
        <v>1171209.1797999998</v>
      </c>
      <c r="H1964" s="341" t="s">
        <v>188</v>
      </c>
    </row>
    <row r="1965" spans="1:8" hidden="1" outlineLevel="1">
      <c r="A1965" s="243" t="s">
        <v>189</v>
      </c>
      <c r="B1965" s="348">
        <f t="shared" ref="B1965:B1996" si="110">0.591/100*B103</f>
        <v>534884.42588999995</v>
      </c>
      <c r="C1965" s="349">
        <f t="shared" ref="C1965:C1996" si="111">0/100*C103</f>
        <v>0</v>
      </c>
      <c r="D1965" s="349">
        <f t="shared" ref="D1965:D1996" si="112">0.15*0.591/100*D103</f>
        <v>0</v>
      </c>
      <c r="E1965" s="349">
        <f t="shared" ref="E1965:E1996" si="113">0.04/100*E103</f>
        <v>0</v>
      </c>
      <c r="F1965" s="349">
        <f t="shared" ref="F1965:F1996" si="114">0.03/100*F103</f>
        <v>0</v>
      </c>
      <c r="G1965" s="365">
        <f t="shared" si="109"/>
        <v>534884.42588999995</v>
      </c>
      <c r="H1965" s="341" t="s">
        <v>1669</v>
      </c>
    </row>
    <row r="1966" spans="1:8" hidden="1" outlineLevel="1">
      <c r="A1966" s="243" t="s">
        <v>191</v>
      </c>
      <c r="B1966" s="348">
        <f t="shared" si="110"/>
        <v>284361.41118</v>
      </c>
      <c r="C1966" s="349">
        <f t="shared" si="111"/>
        <v>0</v>
      </c>
      <c r="D1966" s="349">
        <f t="shared" si="112"/>
        <v>0</v>
      </c>
      <c r="E1966" s="349">
        <f t="shared" si="113"/>
        <v>0</v>
      </c>
      <c r="F1966" s="349">
        <f t="shared" si="114"/>
        <v>0</v>
      </c>
      <c r="G1966" s="365">
        <f t="shared" si="109"/>
        <v>284361.41118</v>
      </c>
      <c r="H1966" s="341" t="s">
        <v>192</v>
      </c>
    </row>
    <row r="1967" spans="1:8" hidden="1" outlineLevel="1">
      <c r="A1967" s="243" t="s">
        <v>193</v>
      </c>
      <c r="B1967" s="348">
        <f t="shared" si="110"/>
        <v>277466.12552999996</v>
      </c>
      <c r="C1967" s="349">
        <f t="shared" si="111"/>
        <v>0</v>
      </c>
      <c r="D1967" s="349">
        <f t="shared" si="112"/>
        <v>0</v>
      </c>
      <c r="E1967" s="349">
        <f t="shared" si="113"/>
        <v>0</v>
      </c>
      <c r="F1967" s="349">
        <f t="shared" si="114"/>
        <v>0</v>
      </c>
      <c r="G1967" s="365">
        <f t="shared" si="109"/>
        <v>277466.12552999996</v>
      </c>
      <c r="H1967" s="341" t="s">
        <v>194</v>
      </c>
    </row>
    <row r="1968" spans="1:8" hidden="1" outlineLevel="1">
      <c r="A1968" s="243" t="s">
        <v>195</v>
      </c>
      <c r="B1968" s="348">
        <f t="shared" si="110"/>
        <v>322508.27447999996</v>
      </c>
      <c r="C1968" s="349">
        <f t="shared" si="111"/>
        <v>0</v>
      </c>
      <c r="D1968" s="349">
        <f t="shared" si="112"/>
        <v>0</v>
      </c>
      <c r="E1968" s="349">
        <f t="shared" si="113"/>
        <v>0</v>
      </c>
      <c r="F1968" s="349">
        <f t="shared" si="114"/>
        <v>0</v>
      </c>
      <c r="G1968" s="365">
        <f t="shared" si="109"/>
        <v>322508.27447999996</v>
      </c>
      <c r="H1968" s="341" t="s">
        <v>196</v>
      </c>
    </row>
    <row r="1969" spans="1:8" hidden="1" outlineLevel="1">
      <c r="A1969" s="243" t="s">
        <v>197</v>
      </c>
      <c r="B1969" s="348">
        <f t="shared" si="110"/>
        <v>523688.92967999994</v>
      </c>
      <c r="C1969" s="349">
        <f t="shared" si="111"/>
        <v>0</v>
      </c>
      <c r="D1969" s="349">
        <f t="shared" si="112"/>
        <v>0</v>
      </c>
      <c r="E1969" s="349">
        <f t="shared" si="113"/>
        <v>0</v>
      </c>
      <c r="F1969" s="349">
        <f t="shared" si="114"/>
        <v>0</v>
      </c>
      <c r="G1969" s="365">
        <f t="shared" si="109"/>
        <v>523688.92967999994</v>
      </c>
      <c r="H1969" s="341" t="s">
        <v>198</v>
      </c>
    </row>
    <row r="1970" spans="1:8" hidden="1" outlineLevel="1">
      <c r="A1970" s="243" t="s">
        <v>199</v>
      </c>
      <c r="B1970" s="348">
        <f t="shared" si="110"/>
        <v>848331.96116999991</v>
      </c>
      <c r="C1970" s="349">
        <f t="shared" si="111"/>
        <v>0</v>
      </c>
      <c r="D1970" s="349">
        <f t="shared" si="112"/>
        <v>0</v>
      </c>
      <c r="E1970" s="349">
        <f t="shared" si="113"/>
        <v>0</v>
      </c>
      <c r="F1970" s="349">
        <f t="shared" si="114"/>
        <v>0</v>
      </c>
      <c r="G1970" s="365">
        <f t="shared" si="109"/>
        <v>848331.96116999991</v>
      </c>
      <c r="H1970" s="341" t="s">
        <v>200</v>
      </c>
    </row>
    <row r="1971" spans="1:8" hidden="1" outlineLevel="1">
      <c r="A1971" s="243" t="s">
        <v>201</v>
      </c>
      <c r="B1971" s="348">
        <f t="shared" si="110"/>
        <v>1234124.85252</v>
      </c>
      <c r="C1971" s="349">
        <f t="shared" si="111"/>
        <v>0</v>
      </c>
      <c r="D1971" s="349">
        <f t="shared" si="112"/>
        <v>0</v>
      </c>
      <c r="E1971" s="349">
        <f t="shared" si="113"/>
        <v>0</v>
      </c>
      <c r="F1971" s="349">
        <f t="shared" si="114"/>
        <v>0</v>
      </c>
      <c r="G1971" s="365">
        <f t="shared" si="109"/>
        <v>1234124.85252</v>
      </c>
      <c r="H1971" s="341" t="s">
        <v>202</v>
      </c>
    </row>
    <row r="1972" spans="1:8" hidden="1" outlineLevel="1">
      <c r="A1972" s="243" t="s">
        <v>1670</v>
      </c>
      <c r="B1972" s="348">
        <f t="shared" si="110"/>
        <v>201722.18258999998</v>
      </c>
      <c r="C1972" s="349">
        <f t="shared" si="111"/>
        <v>0</v>
      </c>
      <c r="D1972" s="349">
        <f t="shared" si="112"/>
        <v>0</v>
      </c>
      <c r="E1972" s="349">
        <f t="shared" si="113"/>
        <v>0</v>
      </c>
      <c r="F1972" s="349">
        <f t="shared" si="114"/>
        <v>0</v>
      </c>
      <c r="G1972" s="365">
        <f t="shared" si="109"/>
        <v>201722.18258999998</v>
      </c>
      <c r="H1972" s="341" t="s">
        <v>1671</v>
      </c>
    </row>
    <row r="1973" spans="1:8" hidden="1" outlineLevel="1">
      <c r="A1973" s="243" t="s">
        <v>203</v>
      </c>
      <c r="B1973" s="348">
        <f t="shared" si="110"/>
        <v>313626.27731999999</v>
      </c>
      <c r="C1973" s="349">
        <f t="shared" si="111"/>
        <v>0</v>
      </c>
      <c r="D1973" s="349">
        <f t="shared" si="112"/>
        <v>0</v>
      </c>
      <c r="E1973" s="349">
        <f t="shared" si="113"/>
        <v>0</v>
      </c>
      <c r="F1973" s="349">
        <f t="shared" si="114"/>
        <v>0</v>
      </c>
      <c r="G1973" s="365">
        <f t="shared" si="109"/>
        <v>313626.27731999999</v>
      </c>
      <c r="H1973" s="341" t="s">
        <v>1672</v>
      </c>
    </row>
    <row r="1974" spans="1:8" hidden="1" outlineLevel="1">
      <c r="A1974" s="243" t="s">
        <v>205</v>
      </c>
      <c r="B1974" s="348">
        <f t="shared" si="110"/>
        <v>389807.27657999995</v>
      </c>
      <c r="C1974" s="349">
        <f t="shared" si="111"/>
        <v>0</v>
      </c>
      <c r="D1974" s="349">
        <f t="shared" si="112"/>
        <v>0</v>
      </c>
      <c r="E1974" s="349">
        <f t="shared" si="113"/>
        <v>0</v>
      </c>
      <c r="F1974" s="349">
        <f t="shared" si="114"/>
        <v>0</v>
      </c>
      <c r="G1974" s="365">
        <f t="shared" si="109"/>
        <v>389807.27657999995</v>
      </c>
      <c r="H1974" s="341" t="s">
        <v>206</v>
      </c>
    </row>
    <row r="1975" spans="1:8" hidden="1" outlineLevel="1">
      <c r="A1975" s="243" t="s">
        <v>207</v>
      </c>
      <c r="B1975" s="348">
        <f t="shared" si="110"/>
        <v>86934.947549999997</v>
      </c>
      <c r="C1975" s="349">
        <f t="shared" si="111"/>
        <v>0</v>
      </c>
      <c r="D1975" s="349">
        <f t="shared" si="112"/>
        <v>0</v>
      </c>
      <c r="E1975" s="349">
        <f t="shared" si="113"/>
        <v>0</v>
      </c>
      <c r="F1975" s="349">
        <f t="shared" si="114"/>
        <v>0</v>
      </c>
      <c r="G1975" s="365">
        <f t="shared" si="109"/>
        <v>86934.947549999997</v>
      </c>
      <c r="H1975" s="341" t="s">
        <v>208</v>
      </c>
    </row>
    <row r="1976" spans="1:8" hidden="1" outlineLevel="1">
      <c r="A1976" s="243" t="s">
        <v>209</v>
      </c>
      <c r="B1976" s="348">
        <f t="shared" si="110"/>
        <v>853010.41763999988</v>
      </c>
      <c r="C1976" s="349">
        <f t="shared" si="111"/>
        <v>0</v>
      </c>
      <c r="D1976" s="349">
        <f t="shared" si="112"/>
        <v>0</v>
      </c>
      <c r="E1976" s="349">
        <f t="shared" si="113"/>
        <v>0</v>
      </c>
      <c r="F1976" s="349">
        <f t="shared" si="114"/>
        <v>0</v>
      </c>
      <c r="G1976" s="365">
        <f t="shared" si="109"/>
        <v>853010.41763999988</v>
      </c>
      <c r="H1976" s="341" t="s">
        <v>1634</v>
      </c>
    </row>
    <row r="1977" spans="1:8" hidden="1" outlineLevel="1">
      <c r="A1977" s="243" t="s">
        <v>211</v>
      </c>
      <c r="B1977" s="348">
        <f t="shared" si="110"/>
        <v>176426.18876999998</v>
      </c>
      <c r="C1977" s="349">
        <f t="shared" si="111"/>
        <v>0</v>
      </c>
      <c r="D1977" s="349">
        <f t="shared" si="112"/>
        <v>0</v>
      </c>
      <c r="E1977" s="349">
        <f t="shared" si="113"/>
        <v>0</v>
      </c>
      <c r="F1977" s="349">
        <f t="shared" si="114"/>
        <v>0</v>
      </c>
      <c r="G1977" s="365">
        <f t="shared" si="109"/>
        <v>176426.18876999998</v>
      </c>
      <c r="H1977" s="341" t="s">
        <v>212</v>
      </c>
    </row>
    <row r="1978" spans="1:8" hidden="1" outlineLevel="1">
      <c r="A1978" s="243" t="s">
        <v>213</v>
      </c>
      <c r="B1978" s="348">
        <f t="shared" si="110"/>
        <v>166628.50803</v>
      </c>
      <c r="C1978" s="349">
        <f t="shared" si="111"/>
        <v>0</v>
      </c>
      <c r="D1978" s="349">
        <f t="shared" si="112"/>
        <v>0</v>
      </c>
      <c r="E1978" s="349">
        <f t="shared" si="113"/>
        <v>0</v>
      </c>
      <c r="F1978" s="349">
        <f t="shared" si="114"/>
        <v>0</v>
      </c>
      <c r="G1978" s="365">
        <f t="shared" si="109"/>
        <v>166628.50803</v>
      </c>
      <c r="H1978" s="341" t="s">
        <v>214</v>
      </c>
    </row>
    <row r="1979" spans="1:8" hidden="1" outlineLevel="1">
      <c r="A1979" s="243" t="s">
        <v>215</v>
      </c>
      <c r="B1979" s="348">
        <f t="shared" si="110"/>
        <v>293924.60084999999</v>
      </c>
      <c r="C1979" s="349">
        <f t="shared" si="111"/>
        <v>0</v>
      </c>
      <c r="D1979" s="349">
        <f t="shared" si="112"/>
        <v>0</v>
      </c>
      <c r="E1979" s="349">
        <f t="shared" si="113"/>
        <v>0</v>
      </c>
      <c r="F1979" s="349">
        <f t="shared" si="114"/>
        <v>0</v>
      </c>
      <c r="G1979" s="365">
        <f t="shared" si="109"/>
        <v>293924.60084999999</v>
      </c>
      <c r="H1979" s="341" t="s">
        <v>216</v>
      </c>
    </row>
    <row r="1980" spans="1:8" hidden="1" outlineLevel="1">
      <c r="A1980" s="243" t="s">
        <v>217</v>
      </c>
      <c r="B1980" s="348">
        <f t="shared" si="110"/>
        <v>537362.79029999999</v>
      </c>
      <c r="C1980" s="349">
        <f t="shared" si="111"/>
        <v>0</v>
      </c>
      <c r="D1980" s="349">
        <f t="shared" si="112"/>
        <v>0</v>
      </c>
      <c r="E1980" s="349">
        <f t="shared" si="113"/>
        <v>0</v>
      </c>
      <c r="F1980" s="349">
        <f t="shared" si="114"/>
        <v>0</v>
      </c>
      <c r="G1980" s="365">
        <f t="shared" si="109"/>
        <v>537362.79029999999</v>
      </c>
      <c r="H1980" s="341" t="s">
        <v>218</v>
      </c>
    </row>
    <row r="1981" spans="1:8" hidden="1" outlineLevel="1">
      <c r="A1981" s="243" t="s">
        <v>219</v>
      </c>
      <c r="B1981" s="348">
        <f t="shared" si="110"/>
        <v>381473.36099999998</v>
      </c>
      <c r="C1981" s="349">
        <f t="shared" si="111"/>
        <v>0</v>
      </c>
      <c r="D1981" s="349">
        <f t="shared" si="112"/>
        <v>0</v>
      </c>
      <c r="E1981" s="349">
        <f t="shared" si="113"/>
        <v>0</v>
      </c>
      <c r="F1981" s="349">
        <f t="shared" si="114"/>
        <v>0</v>
      </c>
      <c r="G1981" s="365">
        <f t="shared" si="109"/>
        <v>381473.36099999998</v>
      </c>
      <c r="H1981" s="341" t="s">
        <v>220</v>
      </c>
    </row>
    <row r="1982" spans="1:8" hidden="1" outlineLevel="1">
      <c r="A1982" s="243" t="s">
        <v>221</v>
      </c>
      <c r="B1982" s="348">
        <f t="shared" si="110"/>
        <v>1028090.80485</v>
      </c>
      <c r="C1982" s="349">
        <f t="shared" si="111"/>
        <v>0</v>
      </c>
      <c r="D1982" s="349">
        <f t="shared" si="112"/>
        <v>0</v>
      </c>
      <c r="E1982" s="349">
        <f t="shared" si="113"/>
        <v>0</v>
      </c>
      <c r="F1982" s="349">
        <f t="shared" si="114"/>
        <v>0</v>
      </c>
      <c r="G1982" s="365">
        <f t="shared" si="109"/>
        <v>1028090.80485</v>
      </c>
      <c r="H1982" s="341" t="s">
        <v>222</v>
      </c>
    </row>
    <row r="1983" spans="1:8" hidden="1" outlineLevel="1">
      <c r="A1983" s="243" t="s">
        <v>223</v>
      </c>
      <c r="B1983" s="348">
        <f t="shared" si="110"/>
        <v>342926.91077999998</v>
      </c>
      <c r="C1983" s="349">
        <f t="shared" si="111"/>
        <v>0</v>
      </c>
      <c r="D1983" s="349">
        <f t="shared" si="112"/>
        <v>0</v>
      </c>
      <c r="E1983" s="349">
        <f t="shared" si="113"/>
        <v>0</v>
      </c>
      <c r="F1983" s="349">
        <f t="shared" si="114"/>
        <v>0</v>
      </c>
      <c r="G1983" s="365">
        <f t="shared" si="109"/>
        <v>342926.91077999998</v>
      </c>
      <c r="H1983" s="341" t="s">
        <v>224</v>
      </c>
    </row>
    <row r="1984" spans="1:8" hidden="1" outlineLevel="1">
      <c r="A1984" s="243" t="s">
        <v>225</v>
      </c>
      <c r="B1984" s="348">
        <f t="shared" si="110"/>
        <v>723660.65300999989</v>
      </c>
      <c r="C1984" s="349">
        <f t="shared" si="111"/>
        <v>0</v>
      </c>
      <c r="D1984" s="349">
        <f t="shared" si="112"/>
        <v>0</v>
      </c>
      <c r="E1984" s="349">
        <f t="shared" si="113"/>
        <v>0</v>
      </c>
      <c r="F1984" s="349">
        <f t="shared" si="114"/>
        <v>0</v>
      </c>
      <c r="G1984" s="365">
        <f t="shared" si="109"/>
        <v>723660.65300999989</v>
      </c>
      <c r="H1984" s="341" t="s">
        <v>1673</v>
      </c>
    </row>
    <row r="1985" spans="1:8" hidden="1" outlineLevel="1">
      <c r="A1985" s="243" t="s">
        <v>227</v>
      </c>
      <c r="B1985" s="348">
        <f t="shared" si="110"/>
        <v>403540.27265999996</v>
      </c>
      <c r="C1985" s="349">
        <f t="shared" si="111"/>
        <v>0</v>
      </c>
      <c r="D1985" s="349">
        <f t="shared" si="112"/>
        <v>0</v>
      </c>
      <c r="E1985" s="349">
        <f t="shared" si="113"/>
        <v>0</v>
      </c>
      <c r="F1985" s="349">
        <f t="shared" si="114"/>
        <v>0</v>
      </c>
      <c r="G1985" s="365">
        <f t="shared" si="109"/>
        <v>403540.27265999996</v>
      </c>
      <c r="H1985" s="341" t="s">
        <v>228</v>
      </c>
    </row>
    <row r="1986" spans="1:8" hidden="1" outlineLevel="1">
      <c r="A1986" s="243" t="s">
        <v>229</v>
      </c>
      <c r="B1986" s="348">
        <f t="shared" si="110"/>
        <v>488329.28147999995</v>
      </c>
      <c r="C1986" s="349">
        <f t="shared" si="111"/>
        <v>0</v>
      </c>
      <c r="D1986" s="349">
        <f t="shared" si="112"/>
        <v>0</v>
      </c>
      <c r="E1986" s="349">
        <f t="shared" si="113"/>
        <v>0</v>
      </c>
      <c r="F1986" s="349">
        <f t="shared" si="114"/>
        <v>0</v>
      </c>
      <c r="G1986" s="365">
        <f t="shared" si="109"/>
        <v>488329.28147999995</v>
      </c>
      <c r="H1986" s="341" t="s">
        <v>230</v>
      </c>
    </row>
    <row r="1987" spans="1:8" hidden="1" outlineLevel="1">
      <c r="A1987" s="243" t="s">
        <v>231</v>
      </c>
      <c r="B1987" s="348">
        <f t="shared" si="110"/>
        <v>39990944.217479996</v>
      </c>
      <c r="C1987" s="349">
        <f t="shared" si="111"/>
        <v>0</v>
      </c>
      <c r="D1987" s="349">
        <f t="shared" si="112"/>
        <v>0</v>
      </c>
      <c r="E1987" s="349">
        <f t="shared" si="113"/>
        <v>56510.004400000005</v>
      </c>
      <c r="F1987" s="349">
        <f t="shared" si="114"/>
        <v>0</v>
      </c>
      <c r="G1987" s="365">
        <f t="shared" si="109"/>
        <v>40047454.221879996</v>
      </c>
      <c r="H1987" s="341" t="s">
        <v>232</v>
      </c>
    </row>
    <row r="1988" spans="1:8" hidden="1" outlineLevel="1">
      <c r="A1988" s="243" t="s">
        <v>233</v>
      </c>
      <c r="B1988" s="348">
        <f t="shared" si="110"/>
        <v>13124708.762639999</v>
      </c>
      <c r="C1988" s="349">
        <f t="shared" si="111"/>
        <v>0</v>
      </c>
      <c r="D1988" s="349">
        <f t="shared" si="112"/>
        <v>0</v>
      </c>
      <c r="E1988" s="349">
        <f t="shared" si="113"/>
        <v>0</v>
      </c>
      <c r="F1988" s="349">
        <f t="shared" si="114"/>
        <v>0</v>
      </c>
      <c r="G1988" s="365">
        <f t="shared" si="109"/>
        <v>13124708.762639999</v>
      </c>
      <c r="H1988" s="341" t="s">
        <v>234</v>
      </c>
    </row>
    <row r="1989" spans="1:8" hidden="1" outlineLevel="1">
      <c r="A1989" s="243" t="s">
        <v>235</v>
      </c>
      <c r="B1989" s="348">
        <f t="shared" si="110"/>
        <v>470609.49395999993</v>
      </c>
      <c r="C1989" s="349">
        <f t="shared" si="111"/>
        <v>0</v>
      </c>
      <c r="D1989" s="349">
        <f t="shared" si="112"/>
        <v>0</v>
      </c>
      <c r="E1989" s="349">
        <f t="shared" si="113"/>
        <v>0</v>
      </c>
      <c r="F1989" s="349">
        <f t="shared" si="114"/>
        <v>0</v>
      </c>
      <c r="G1989" s="365">
        <f t="shared" si="109"/>
        <v>470609.49395999993</v>
      </c>
      <c r="H1989" s="341" t="s">
        <v>236</v>
      </c>
    </row>
    <row r="1990" spans="1:8" hidden="1" outlineLevel="1">
      <c r="A1990" s="243" t="s">
        <v>237</v>
      </c>
      <c r="B1990" s="348">
        <f t="shared" si="110"/>
        <v>22865046.326969996</v>
      </c>
      <c r="C1990" s="349">
        <f t="shared" si="111"/>
        <v>0</v>
      </c>
      <c r="D1990" s="349">
        <f t="shared" si="112"/>
        <v>0</v>
      </c>
      <c r="E1990" s="349">
        <f t="shared" si="113"/>
        <v>0</v>
      </c>
      <c r="F1990" s="349">
        <f t="shared" si="114"/>
        <v>0</v>
      </c>
      <c r="G1990" s="365">
        <f t="shared" si="109"/>
        <v>22865046.326969996</v>
      </c>
      <c r="H1990" s="341" t="s">
        <v>238</v>
      </c>
    </row>
    <row r="1991" spans="1:8" hidden="1" outlineLevel="1">
      <c r="A1991" s="243" t="s">
        <v>239</v>
      </c>
      <c r="B1991" s="348">
        <f t="shared" si="110"/>
        <v>1280604.1952699998</v>
      </c>
      <c r="C1991" s="349">
        <f t="shared" si="111"/>
        <v>0</v>
      </c>
      <c r="D1991" s="349">
        <f t="shared" si="112"/>
        <v>0</v>
      </c>
      <c r="E1991" s="349">
        <f t="shared" si="113"/>
        <v>717.30320000000006</v>
      </c>
      <c r="F1991" s="349">
        <f t="shared" si="114"/>
        <v>0</v>
      </c>
      <c r="G1991" s="365">
        <f t="shared" si="109"/>
        <v>1281321.4984699998</v>
      </c>
      <c r="H1991" s="341" t="s">
        <v>240</v>
      </c>
    </row>
    <row r="1992" spans="1:8" hidden="1" outlineLevel="1">
      <c r="A1992" s="243" t="s">
        <v>241</v>
      </c>
      <c r="B1992" s="348">
        <f t="shared" si="110"/>
        <v>210606.27779999998</v>
      </c>
      <c r="C1992" s="349">
        <f t="shared" si="111"/>
        <v>0</v>
      </c>
      <c r="D1992" s="349">
        <f t="shared" si="112"/>
        <v>0</v>
      </c>
      <c r="E1992" s="349">
        <f t="shared" si="113"/>
        <v>0</v>
      </c>
      <c r="F1992" s="349">
        <f t="shared" si="114"/>
        <v>0</v>
      </c>
      <c r="G1992" s="365">
        <f t="shared" si="109"/>
        <v>210606.27779999998</v>
      </c>
      <c r="H1992" s="341" t="s">
        <v>242</v>
      </c>
    </row>
    <row r="1993" spans="1:8" hidden="1" outlineLevel="1">
      <c r="A1993" s="243" t="s">
        <v>243</v>
      </c>
      <c r="B1993" s="348">
        <f t="shared" si="110"/>
        <v>292319.03705999994</v>
      </c>
      <c r="C1993" s="349">
        <f t="shared" si="111"/>
        <v>0</v>
      </c>
      <c r="D1993" s="349">
        <f t="shared" si="112"/>
        <v>0</v>
      </c>
      <c r="E1993" s="349">
        <f t="shared" si="113"/>
        <v>0</v>
      </c>
      <c r="F1993" s="349">
        <f t="shared" si="114"/>
        <v>0</v>
      </c>
      <c r="G1993" s="365">
        <f t="shared" si="109"/>
        <v>292319.03705999994</v>
      </c>
      <c r="H1993" s="341" t="s">
        <v>244</v>
      </c>
    </row>
    <row r="1994" spans="1:8" hidden="1" outlineLevel="1">
      <c r="A1994" s="243" t="s">
        <v>245</v>
      </c>
      <c r="B1994" s="348">
        <f t="shared" si="110"/>
        <v>5628.8199299999997</v>
      </c>
      <c r="C1994" s="349">
        <f t="shared" si="111"/>
        <v>0</v>
      </c>
      <c r="D1994" s="349">
        <f t="shared" si="112"/>
        <v>0</v>
      </c>
      <c r="E1994" s="349">
        <f t="shared" si="113"/>
        <v>0</v>
      </c>
      <c r="F1994" s="349">
        <f t="shared" si="114"/>
        <v>0</v>
      </c>
      <c r="G1994" s="365">
        <f t="shared" si="109"/>
        <v>5628.8199299999997</v>
      </c>
      <c r="H1994" s="341" t="s">
        <v>1674</v>
      </c>
    </row>
    <row r="1995" spans="1:8" hidden="1" outlineLevel="1">
      <c r="A1995" s="243" t="s">
        <v>247</v>
      </c>
      <c r="B1995" s="348">
        <f t="shared" si="110"/>
        <v>519824.65253999998</v>
      </c>
      <c r="C1995" s="349">
        <f t="shared" si="111"/>
        <v>0</v>
      </c>
      <c r="D1995" s="349">
        <f t="shared" si="112"/>
        <v>0</v>
      </c>
      <c r="E1995" s="349">
        <f t="shared" si="113"/>
        <v>0</v>
      </c>
      <c r="F1995" s="349">
        <f t="shared" si="114"/>
        <v>0</v>
      </c>
      <c r="G1995" s="365">
        <f t="shared" si="109"/>
        <v>519824.65253999998</v>
      </c>
      <c r="H1995" s="341" t="s">
        <v>248</v>
      </c>
    </row>
    <row r="1996" spans="1:8" hidden="1" outlineLevel="1">
      <c r="A1996" s="243" t="s">
        <v>249</v>
      </c>
      <c r="B1996" s="348">
        <f t="shared" si="110"/>
        <v>424108.89884999994</v>
      </c>
      <c r="C1996" s="349">
        <f t="shared" si="111"/>
        <v>0</v>
      </c>
      <c r="D1996" s="349">
        <f t="shared" si="112"/>
        <v>0</v>
      </c>
      <c r="E1996" s="349">
        <f t="shared" si="113"/>
        <v>0</v>
      </c>
      <c r="F1996" s="349">
        <f t="shared" si="114"/>
        <v>0</v>
      </c>
      <c r="G1996" s="365">
        <f t="shared" si="109"/>
        <v>424108.89884999994</v>
      </c>
      <c r="H1996" s="341" t="s">
        <v>250</v>
      </c>
    </row>
    <row r="1997" spans="1:8" hidden="1" outlineLevel="1">
      <c r="A1997" s="243" t="s">
        <v>251</v>
      </c>
      <c r="B1997" s="348">
        <f t="shared" ref="B1997:B2028" si="115">0.591/100*B135</f>
        <v>286612.15784999996</v>
      </c>
      <c r="C1997" s="349">
        <f t="shared" ref="C1997:C2028" si="116">0/100*C135</f>
        <v>0</v>
      </c>
      <c r="D1997" s="349">
        <f t="shared" ref="D1997:D2028" si="117">0.15*0.591/100*D135</f>
        <v>0</v>
      </c>
      <c r="E1997" s="349">
        <f t="shared" ref="E1997:E2028" si="118">0.04/100*E135</f>
        <v>0</v>
      </c>
      <c r="F1997" s="349">
        <f t="shared" ref="F1997:F2028" si="119">0.03/100*F135</f>
        <v>0</v>
      </c>
      <c r="G1997" s="365">
        <f t="shared" si="109"/>
        <v>286612.15784999996</v>
      </c>
      <c r="H1997" s="341" t="s">
        <v>252</v>
      </c>
    </row>
    <row r="1998" spans="1:8" hidden="1" outlineLevel="1">
      <c r="A1998" s="243" t="s">
        <v>1675</v>
      </c>
      <c r="B1998" s="348">
        <f t="shared" si="115"/>
        <v>1022815.1960699999</v>
      </c>
      <c r="C1998" s="349">
        <f t="shared" si="116"/>
        <v>0</v>
      </c>
      <c r="D1998" s="349">
        <f t="shared" si="117"/>
        <v>0</v>
      </c>
      <c r="E1998" s="349">
        <f t="shared" si="118"/>
        <v>0</v>
      </c>
      <c r="F1998" s="349">
        <f t="shared" si="119"/>
        <v>0</v>
      </c>
      <c r="G1998" s="365">
        <f t="shared" ref="G1998:G2036" si="120">+SUM(B1998:F1998)</f>
        <v>1022815.1960699999</v>
      </c>
      <c r="H1998" s="341" t="s">
        <v>1676</v>
      </c>
    </row>
    <row r="1999" spans="1:8" hidden="1" outlineLevel="1">
      <c r="A1999" s="243" t="s">
        <v>253</v>
      </c>
      <c r="B1999" s="348">
        <f t="shared" si="115"/>
        <v>206783.55386999997</v>
      </c>
      <c r="C1999" s="349">
        <f t="shared" si="116"/>
        <v>0</v>
      </c>
      <c r="D1999" s="349">
        <f t="shared" si="117"/>
        <v>0</v>
      </c>
      <c r="E1999" s="349">
        <f t="shared" si="118"/>
        <v>0</v>
      </c>
      <c r="F1999" s="349">
        <f t="shared" si="119"/>
        <v>0</v>
      </c>
      <c r="G1999" s="365">
        <f t="shared" si="120"/>
        <v>206783.55386999997</v>
      </c>
      <c r="H1999" s="341" t="s">
        <v>254</v>
      </c>
    </row>
    <row r="2000" spans="1:8" hidden="1" outlineLevel="1">
      <c r="A2000" s="243" t="s">
        <v>255</v>
      </c>
      <c r="B2000" s="348">
        <f t="shared" si="115"/>
        <v>8242.8129300000001</v>
      </c>
      <c r="C2000" s="349">
        <f t="shared" si="116"/>
        <v>0</v>
      </c>
      <c r="D2000" s="349">
        <f t="shared" si="117"/>
        <v>0</v>
      </c>
      <c r="E2000" s="349">
        <f t="shared" si="118"/>
        <v>0</v>
      </c>
      <c r="F2000" s="349">
        <f t="shared" si="119"/>
        <v>0</v>
      </c>
      <c r="G2000" s="365">
        <f t="shared" si="120"/>
        <v>8242.8129300000001</v>
      </c>
      <c r="H2000" s="341" t="s">
        <v>256</v>
      </c>
    </row>
    <row r="2001" spans="1:8" hidden="1" outlineLevel="1">
      <c r="A2001" s="243" t="s">
        <v>257</v>
      </c>
      <c r="B2001" s="348">
        <f t="shared" si="115"/>
        <v>397018.18577999994</v>
      </c>
      <c r="C2001" s="349">
        <f t="shared" si="116"/>
        <v>0</v>
      </c>
      <c r="D2001" s="349">
        <f t="shared" si="117"/>
        <v>0</v>
      </c>
      <c r="E2001" s="349">
        <f t="shared" si="118"/>
        <v>0</v>
      </c>
      <c r="F2001" s="349">
        <f t="shared" si="119"/>
        <v>0</v>
      </c>
      <c r="G2001" s="365">
        <f t="shared" si="120"/>
        <v>397018.18577999994</v>
      </c>
      <c r="H2001" s="341" t="s">
        <v>258</v>
      </c>
    </row>
    <row r="2002" spans="1:8" hidden="1" outlineLevel="1">
      <c r="A2002" s="243" t="s">
        <v>259</v>
      </c>
      <c r="B2002" s="348">
        <f t="shared" si="115"/>
        <v>111499.65569999999</v>
      </c>
      <c r="C2002" s="349">
        <f t="shared" si="116"/>
        <v>0</v>
      </c>
      <c r="D2002" s="349">
        <f t="shared" si="117"/>
        <v>0</v>
      </c>
      <c r="E2002" s="349">
        <f t="shared" si="118"/>
        <v>0</v>
      </c>
      <c r="F2002" s="349">
        <f t="shared" si="119"/>
        <v>0</v>
      </c>
      <c r="G2002" s="365">
        <f t="shared" si="120"/>
        <v>111499.65569999999</v>
      </c>
      <c r="H2002" s="341" t="s">
        <v>260</v>
      </c>
    </row>
    <row r="2003" spans="1:8" hidden="1" outlineLevel="1">
      <c r="A2003" s="243" t="s">
        <v>261</v>
      </c>
      <c r="B2003" s="348">
        <f t="shared" si="115"/>
        <v>515109.60134999995</v>
      </c>
      <c r="C2003" s="349">
        <f t="shared" si="116"/>
        <v>0</v>
      </c>
      <c r="D2003" s="349">
        <f t="shared" si="117"/>
        <v>0</v>
      </c>
      <c r="E2003" s="349">
        <f t="shared" si="118"/>
        <v>0</v>
      </c>
      <c r="F2003" s="349">
        <f t="shared" si="119"/>
        <v>0</v>
      </c>
      <c r="G2003" s="365">
        <f t="shared" si="120"/>
        <v>515109.60134999995</v>
      </c>
      <c r="H2003" s="341" t="s">
        <v>262</v>
      </c>
    </row>
    <row r="2004" spans="1:8" hidden="1" outlineLevel="1">
      <c r="A2004" s="243" t="s">
        <v>263</v>
      </c>
      <c r="B2004" s="348">
        <f t="shared" si="115"/>
        <v>231901.67441999997</v>
      </c>
      <c r="C2004" s="349">
        <f t="shared" si="116"/>
        <v>0</v>
      </c>
      <c r="D2004" s="349">
        <f t="shared" si="117"/>
        <v>0</v>
      </c>
      <c r="E2004" s="349">
        <f t="shared" si="118"/>
        <v>0</v>
      </c>
      <c r="F2004" s="349">
        <f t="shared" si="119"/>
        <v>0</v>
      </c>
      <c r="G2004" s="365">
        <f t="shared" si="120"/>
        <v>231901.67441999997</v>
      </c>
      <c r="H2004" s="341" t="s">
        <v>264</v>
      </c>
    </row>
    <row r="2005" spans="1:8" hidden="1" outlineLevel="1">
      <c r="A2005" s="243" t="s">
        <v>265</v>
      </c>
      <c r="B2005" s="348">
        <f t="shared" si="115"/>
        <v>660553.44251999992</v>
      </c>
      <c r="C2005" s="349">
        <f t="shared" si="116"/>
        <v>0</v>
      </c>
      <c r="D2005" s="349">
        <f t="shared" si="117"/>
        <v>0</v>
      </c>
      <c r="E2005" s="349">
        <f t="shared" si="118"/>
        <v>0</v>
      </c>
      <c r="F2005" s="349">
        <f t="shared" si="119"/>
        <v>0</v>
      </c>
      <c r="G2005" s="365">
        <f t="shared" si="120"/>
        <v>660553.44251999992</v>
      </c>
      <c r="H2005" s="341" t="s">
        <v>1677</v>
      </c>
    </row>
    <row r="2006" spans="1:8" hidden="1" outlineLevel="1">
      <c r="A2006" s="243" t="s">
        <v>267</v>
      </c>
      <c r="B2006" s="348">
        <f t="shared" si="115"/>
        <v>1234204.0347</v>
      </c>
      <c r="C2006" s="349">
        <f t="shared" si="116"/>
        <v>0</v>
      </c>
      <c r="D2006" s="349">
        <f t="shared" si="117"/>
        <v>0</v>
      </c>
      <c r="E2006" s="349">
        <f t="shared" si="118"/>
        <v>543.02359999999999</v>
      </c>
      <c r="F2006" s="349">
        <f t="shared" si="119"/>
        <v>0</v>
      </c>
      <c r="G2006" s="365">
        <f t="shared" si="120"/>
        <v>1234747.0582999999</v>
      </c>
      <c r="H2006" s="341" t="s">
        <v>268</v>
      </c>
    </row>
    <row r="2007" spans="1:8" hidden="1" outlineLevel="1">
      <c r="A2007" s="243" t="s">
        <v>269</v>
      </c>
      <c r="B2007" s="348">
        <f t="shared" si="115"/>
        <v>153726.25109999999</v>
      </c>
      <c r="C2007" s="349">
        <f t="shared" si="116"/>
        <v>0</v>
      </c>
      <c r="D2007" s="349">
        <f t="shared" si="117"/>
        <v>0</v>
      </c>
      <c r="E2007" s="349">
        <f t="shared" si="118"/>
        <v>0</v>
      </c>
      <c r="F2007" s="349">
        <f t="shared" si="119"/>
        <v>0</v>
      </c>
      <c r="G2007" s="365">
        <f t="shared" si="120"/>
        <v>153726.25109999999</v>
      </c>
      <c r="H2007" s="341" t="s">
        <v>270</v>
      </c>
    </row>
    <row r="2008" spans="1:8" hidden="1" outlineLevel="1">
      <c r="A2008" s="243" t="s">
        <v>271</v>
      </c>
      <c r="B2008" s="348">
        <f t="shared" si="115"/>
        <v>389829.69912</v>
      </c>
      <c r="C2008" s="349">
        <f t="shared" si="116"/>
        <v>0</v>
      </c>
      <c r="D2008" s="349">
        <f t="shared" si="117"/>
        <v>0</v>
      </c>
      <c r="E2008" s="349">
        <f t="shared" si="118"/>
        <v>0</v>
      </c>
      <c r="F2008" s="349">
        <f t="shared" si="119"/>
        <v>0</v>
      </c>
      <c r="G2008" s="365">
        <f t="shared" si="120"/>
        <v>389829.69912</v>
      </c>
      <c r="H2008" s="341" t="s">
        <v>272</v>
      </c>
    </row>
    <row r="2009" spans="1:8" hidden="1" outlineLevel="1">
      <c r="A2009" s="243" t="s">
        <v>273</v>
      </c>
      <c r="B2009" s="348">
        <f t="shared" si="115"/>
        <v>62885889.742709994</v>
      </c>
      <c r="C2009" s="349">
        <f t="shared" si="116"/>
        <v>0</v>
      </c>
      <c r="D2009" s="349">
        <f t="shared" si="117"/>
        <v>0</v>
      </c>
      <c r="E2009" s="349">
        <f t="shared" si="118"/>
        <v>148565.43160000001</v>
      </c>
      <c r="F2009" s="349">
        <f t="shared" si="119"/>
        <v>120851.19539999998</v>
      </c>
      <c r="G2009" s="365">
        <f t="shared" si="120"/>
        <v>63155306.369709991</v>
      </c>
      <c r="H2009" s="341" t="s">
        <v>274</v>
      </c>
    </row>
    <row r="2010" spans="1:8" hidden="1" outlineLevel="1">
      <c r="A2010" s="243" t="s">
        <v>275</v>
      </c>
      <c r="B2010" s="348">
        <f t="shared" si="115"/>
        <v>353154.62675999996</v>
      </c>
      <c r="C2010" s="349">
        <f t="shared" si="116"/>
        <v>0</v>
      </c>
      <c r="D2010" s="349">
        <f t="shared" si="117"/>
        <v>0</v>
      </c>
      <c r="E2010" s="349">
        <f t="shared" si="118"/>
        <v>0</v>
      </c>
      <c r="F2010" s="349">
        <f t="shared" si="119"/>
        <v>0</v>
      </c>
      <c r="G2010" s="365">
        <f t="shared" si="120"/>
        <v>353154.62675999996</v>
      </c>
      <c r="H2010" s="341" t="s">
        <v>276</v>
      </c>
    </row>
    <row r="2011" spans="1:8" hidden="1" outlineLevel="1">
      <c r="A2011" s="243" t="s">
        <v>277</v>
      </c>
      <c r="B2011" s="348">
        <f t="shared" si="115"/>
        <v>42484.295039999997</v>
      </c>
      <c r="C2011" s="349">
        <f t="shared" si="116"/>
        <v>0</v>
      </c>
      <c r="D2011" s="349">
        <f t="shared" si="117"/>
        <v>0</v>
      </c>
      <c r="E2011" s="349">
        <f t="shared" si="118"/>
        <v>0</v>
      </c>
      <c r="F2011" s="349">
        <f t="shared" si="119"/>
        <v>0</v>
      </c>
      <c r="G2011" s="365">
        <f t="shared" si="120"/>
        <v>42484.295039999997</v>
      </c>
      <c r="H2011" s="341" t="s">
        <v>278</v>
      </c>
    </row>
    <row r="2012" spans="1:8" hidden="1" outlineLevel="1">
      <c r="A2012" s="243" t="s">
        <v>279</v>
      </c>
      <c r="B2012" s="348">
        <f t="shared" si="115"/>
        <v>13533935.6373</v>
      </c>
      <c r="C2012" s="349">
        <f t="shared" si="116"/>
        <v>0</v>
      </c>
      <c r="D2012" s="349">
        <f t="shared" si="117"/>
        <v>0</v>
      </c>
      <c r="E2012" s="349">
        <f t="shared" si="118"/>
        <v>17188.216400000001</v>
      </c>
      <c r="F2012" s="349">
        <f t="shared" si="119"/>
        <v>0</v>
      </c>
      <c r="G2012" s="365">
        <f t="shared" si="120"/>
        <v>13551123.853699999</v>
      </c>
      <c r="H2012" s="341" t="s">
        <v>280</v>
      </c>
    </row>
    <row r="2013" spans="1:8" hidden="1" outlineLevel="1">
      <c r="A2013" s="243" t="s">
        <v>281</v>
      </c>
      <c r="B2013" s="348">
        <f t="shared" si="115"/>
        <v>5292.6177599999992</v>
      </c>
      <c r="C2013" s="349">
        <f t="shared" si="116"/>
        <v>0</v>
      </c>
      <c r="D2013" s="349">
        <f t="shared" si="117"/>
        <v>0</v>
      </c>
      <c r="E2013" s="349">
        <f t="shared" si="118"/>
        <v>0</v>
      </c>
      <c r="F2013" s="349">
        <f t="shared" si="119"/>
        <v>0</v>
      </c>
      <c r="G2013" s="365">
        <f t="shared" si="120"/>
        <v>5292.6177599999992</v>
      </c>
      <c r="H2013" s="341" t="s">
        <v>282</v>
      </c>
    </row>
    <row r="2014" spans="1:8" hidden="1" outlineLevel="1">
      <c r="A2014" s="243" t="s">
        <v>283</v>
      </c>
      <c r="B2014" s="348">
        <f t="shared" si="115"/>
        <v>134026.20578999998</v>
      </c>
      <c r="C2014" s="349">
        <f t="shared" si="116"/>
        <v>0</v>
      </c>
      <c r="D2014" s="349">
        <f t="shared" si="117"/>
        <v>0</v>
      </c>
      <c r="E2014" s="349">
        <f t="shared" si="118"/>
        <v>0</v>
      </c>
      <c r="F2014" s="349">
        <f t="shared" si="119"/>
        <v>0</v>
      </c>
      <c r="G2014" s="365">
        <f t="shared" si="120"/>
        <v>134026.20578999998</v>
      </c>
      <c r="H2014" s="341" t="s">
        <v>284</v>
      </c>
    </row>
    <row r="2015" spans="1:8" hidden="1" outlineLevel="1">
      <c r="A2015" s="243" t="s">
        <v>285</v>
      </c>
      <c r="B2015" s="348">
        <f t="shared" si="115"/>
        <v>27564.305009999996</v>
      </c>
      <c r="C2015" s="349">
        <f t="shared" si="116"/>
        <v>0</v>
      </c>
      <c r="D2015" s="349">
        <f t="shared" si="117"/>
        <v>0</v>
      </c>
      <c r="E2015" s="349">
        <f t="shared" si="118"/>
        <v>0</v>
      </c>
      <c r="F2015" s="349">
        <f t="shared" si="119"/>
        <v>0</v>
      </c>
      <c r="G2015" s="365">
        <f t="shared" si="120"/>
        <v>27564.305009999996</v>
      </c>
      <c r="H2015" s="341" t="s">
        <v>286</v>
      </c>
    </row>
    <row r="2016" spans="1:8" hidden="1" outlineLevel="1">
      <c r="A2016" s="243" t="s">
        <v>323</v>
      </c>
      <c r="B2016" s="348">
        <f t="shared" si="115"/>
        <v>23884335.067409996</v>
      </c>
      <c r="C2016" s="349">
        <f t="shared" si="116"/>
        <v>0</v>
      </c>
      <c r="D2016" s="349">
        <f t="shared" si="117"/>
        <v>0</v>
      </c>
      <c r="E2016" s="349">
        <f t="shared" si="118"/>
        <v>0</v>
      </c>
      <c r="F2016" s="349">
        <f t="shared" si="119"/>
        <v>0</v>
      </c>
      <c r="G2016" s="365">
        <f t="shared" si="120"/>
        <v>23884335.067409996</v>
      </c>
      <c r="H2016" s="341" t="s">
        <v>324</v>
      </c>
    </row>
    <row r="2017" spans="1:8" hidden="1" outlineLevel="1">
      <c r="A2017" s="243" t="s">
        <v>287</v>
      </c>
      <c r="B2017" s="348">
        <f t="shared" si="115"/>
        <v>449472.36122999998</v>
      </c>
      <c r="C2017" s="349">
        <f t="shared" si="116"/>
        <v>0</v>
      </c>
      <c r="D2017" s="349">
        <f t="shared" si="117"/>
        <v>0</v>
      </c>
      <c r="E2017" s="349">
        <f t="shared" si="118"/>
        <v>0</v>
      </c>
      <c r="F2017" s="349">
        <f t="shared" si="119"/>
        <v>0</v>
      </c>
      <c r="G2017" s="365">
        <f t="shared" si="120"/>
        <v>449472.36122999998</v>
      </c>
      <c r="H2017" s="341" t="s">
        <v>288</v>
      </c>
    </row>
    <row r="2018" spans="1:8" hidden="1" outlineLevel="1">
      <c r="A2018" s="243" t="s">
        <v>289</v>
      </c>
      <c r="B2018" s="348">
        <f t="shared" si="115"/>
        <v>1206617.2539599999</v>
      </c>
      <c r="C2018" s="349">
        <f t="shared" si="116"/>
        <v>0</v>
      </c>
      <c r="D2018" s="349">
        <f t="shared" si="117"/>
        <v>0</v>
      </c>
      <c r="E2018" s="349">
        <f t="shared" si="118"/>
        <v>0</v>
      </c>
      <c r="F2018" s="349">
        <f t="shared" si="119"/>
        <v>0</v>
      </c>
      <c r="G2018" s="365">
        <f t="shared" si="120"/>
        <v>1206617.2539599999</v>
      </c>
      <c r="H2018" s="341" t="s">
        <v>290</v>
      </c>
    </row>
    <row r="2019" spans="1:8" hidden="1" outlineLevel="1">
      <c r="A2019" s="243" t="s">
        <v>291</v>
      </c>
      <c r="B2019" s="348">
        <f t="shared" si="115"/>
        <v>3717457.3267199998</v>
      </c>
      <c r="C2019" s="349">
        <f t="shared" si="116"/>
        <v>0</v>
      </c>
      <c r="D2019" s="349">
        <f t="shared" si="117"/>
        <v>0</v>
      </c>
      <c r="E2019" s="349">
        <f t="shared" si="118"/>
        <v>0</v>
      </c>
      <c r="F2019" s="349">
        <f t="shared" si="119"/>
        <v>5679.6479999999992</v>
      </c>
      <c r="G2019" s="365">
        <f t="shared" si="120"/>
        <v>3723136.9747199998</v>
      </c>
      <c r="H2019" s="341" t="s">
        <v>292</v>
      </c>
    </row>
    <row r="2020" spans="1:8" hidden="1" outlineLevel="1">
      <c r="A2020" s="243" t="s">
        <v>293</v>
      </c>
      <c r="B2020" s="348">
        <f t="shared" si="115"/>
        <v>474217.80308999994</v>
      </c>
      <c r="C2020" s="349">
        <f t="shared" si="116"/>
        <v>0</v>
      </c>
      <c r="D2020" s="349">
        <f t="shared" si="117"/>
        <v>0</v>
      </c>
      <c r="E2020" s="349">
        <f t="shared" si="118"/>
        <v>0</v>
      </c>
      <c r="F2020" s="349">
        <f t="shared" si="119"/>
        <v>0</v>
      </c>
      <c r="G2020" s="365">
        <f t="shared" si="120"/>
        <v>474217.80308999994</v>
      </c>
      <c r="H2020" s="341" t="s">
        <v>294</v>
      </c>
    </row>
    <row r="2021" spans="1:8" hidden="1" outlineLevel="1">
      <c r="A2021" s="243" t="s">
        <v>295</v>
      </c>
      <c r="B2021" s="348">
        <f t="shared" si="115"/>
        <v>297500.04446999996</v>
      </c>
      <c r="C2021" s="349">
        <f t="shared" si="116"/>
        <v>0</v>
      </c>
      <c r="D2021" s="349">
        <f t="shared" si="117"/>
        <v>0</v>
      </c>
      <c r="E2021" s="349">
        <f t="shared" si="118"/>
        <v>0</v>
      </c>
      <c r="F2021" s="349">
        <f t="shared" si="119"/>
        <v>0</v>
      </c>
      <c r="G2021" s="365">
        <f t="shared" si="120"/>
        <v>297500.04446999996</v>
      </c>
      <c r="H2021" s="341" t="s">
        <v>296</v>
      </c>
    </row>
    <row r="2022" spans="1:8" hidden="1" outlineLevel="1">
      <c r="A2022" s="243" t="s">
        <v>297</v>
      </c>
      <c r="B2022" s="348">
        <f t="shared" si="115"/>
        <v>265365.21140999999</v>
      </c>
      <c r="C2022" s="349">
        <f t="shared" si="116"/>
        <v>0</v>
      </c>
      <c r="D2022" s="349">
        <f t="shared" si="117"/>
        <v>0</v>
      </c>
      <c r="E2022" s="349">
        <f t="shared" si="118"/>
        <v>0</v>
      </c>
      <c r="F2022" s="349">
        <f t="shared" si="119"/>
        <v>0</v>
      </c>
      <c r="G2022" s="365">
        <f t="shared" si="120"/>
        <v>265365.21140999999</v>
      </c>
      <c r="H2022" s="341" t="s">
        <v>298</v>
      </c>
    </row>
    <row r="2023" spans="1:8" hidden="1" outlineLevel="1">
      <c r="A2023" s="243" t="s">
        <v>1678</v>
      </c>
      <c r="B2023" s="348">
        <f t="shared" si="115"/>
        <v>50835.130949999999</v>
      </c>
      <c r="C2023" s="349">
        <f t="shared" si="116"/>
        <v>0</v>
      </c>
      <c r="D2023" s="349">
        <f t="shared" si="117"/>
        <v>0</v>
      </c>
      <c r="E2023" s="349">
        <f t="shared" si="118"/>
        <v>0</v>
      </c>
      <c r="F2023" s="349">
        <f t="shared" si="119"/>
        <v>0</v>
      </c>
      <c r="G2023" s="365">
        <f t="shared" si="120"/>
        <v>50835.130949999999</v>
      </c>
      <c r="H2023" s="341" t="s">
        <v>1679</v>
      </c>
    </row>
    <row r="2024" spans="1:8" hidden="1" outlineLevel="1">
      <c r="A2024" s="243" t="s">
        <v>299</v>
      </c>
      <c r="B2024" s="348">
        <f t="shared" si="115"/>
        <v>658088.05055999989</v>
      </c>
      <c r="C2024" s="349">
        <f t="shared" si="116"/>
        <v>0</v>
      </c>
      <c r="D2024" s="349">
        <f t="shared" si="117"/>
        <v>0</v>
      </c>
      <c r="E2024" s="349">
        <f t="shared" si="118"/>
        <v>0</v>
      </c>
      <c r="F2024" s="349">
        <f t="shared" si="119"/>
        <v>0</v>
      </c>
      <c r="G2024" s="365">
        <f t="shared" si="120"/>
        <v>658088.05055999989</v>
      </c>
      <c r="H2024" s="341" t="s">
        <v>300</v>
      </c>
    </row>
    <row r="2025" spans="1:8" hidden="1" outlineLevel="1">
      <c r="A2025" s="243" t="s">
        <v>301</v>
      </c>
      <c r="B2025" s="348">
        <f t="shared" si="115"/>
        <v>251306.58023999998</v>
      </c>
      <c r="C2025" s="349">
        <f t="shared" si="116"/>
        <v>0</v>
      </c>
      <c r="D2025" s="349">
        <f t="shared" si="117"/>
        <v>0</v>
      </c>
      <c r="E2025" s="349">
        <f t="shared" si="118"/>
        <v>0</v>
      </c>
      <c r="F2025" s="349">
        <f t="shared" si="119"/>
        <v>0</v>
      </c>
      <c r="G2025" s="365">
        <f t="shared" si="120"/>
        <v>251306.58023999998</v>
      </c>
      <c r="H2025" s="341" t="s">
        <v>302</v>
      </c>
    </row>
    <row r="2026" spans="1:8" hidden="1" outlineLevel="1">
      <c r="A2026" s="243" t="s">
        <v>303</v>
      </c>
      <c r="B2026" s="348">
        <f t="shared" si="115"/>
        <v>455097.78290999995</v>
      </c>
      <c r="C2026" s="349">
        <f t="shared" si="116"/>
        <v>0</v>
      </c>
      <c r="D2026" s="349">
        <f t="shared" si="117"/>
        <v>0</v>
      </c>
      <c r="E2026" s="349">
        <f t="shared" si="118"/>
        <v>0</v>
      </c>
      <c r="F2026" s="349">
        <f t="shared" si="119"/>
        <v>0</v>
      </c>
      <c r="G2026" s="365">
        <f t="shared" si="120"/>
        <v>455097.78290999995</v>
      </c>
      <c r="H2026" s="341" t="s">
        <v>304</v>
      </c>
    </row>
    <row r="2027" spans="1:8" hidden="1" outlineLevel="1">
      <c r="A2027" s="243" t="s">
        <v>305</v>
      </c>
      <c r="B2027" s="348">
        <f t="shared" si="115"/>
        <v>180401.63892</v>
      </c>
      <c r="C2027" s="349">
        <f t="shared" si="116"/>
        <v>0</v>
      </c>
      <c r="D2027" s="349">
        <f t="shared" si="117"/>
        <v>0</v>
      </c>
      <c r="E2027" s="349">
        <f t="shared" si="118"/>
        <v>0</v>
      </c>
      <c r="F2027" s="349">
        <f t="shared" si="119"/>
        <v>0</v>
      </c>
      <c r="G2027" s="365">
        <f t="shared" si="120"/>
        <v>180401.63892</v>
      </c>
      <c r="H2027" s="341" t="s">
        <v>306</v>
      </c>
    </row>
    <row r="2028" spans="1:8" hidden="1" outlineLevel="1">
      <c r="A2028" s="243" t="s">
        <v>307</v>
      </c>
      <c r="B2028" s="348">
        <f t="shared" si="115"/>
        <v>974450.60468999995</v>
      </c>
      <c r="C2028" s="349">
        <f t="shared" si="116"/>
        <v>0</v>
      </c>
      <c r="D2028" s="349">
        <f t="shared" si="117"/>
        <v>0</v>
      </c>
      <c r="E2028" s="349">
        <f t="shared" si="118"/>
        <v>0</v>
      </c>
      <c r="F2028" s="349">
        <f t="shared" si="119"/>
        <v>0</v>
      </c>
      <c r="G2028" s="365">
        <f t="shared" si="120"/>
        <v>974450.60468999995</v>
      </c>
      <c r="H2028" s="341" t="s">
        <v>308</v>
      </c>
    </row>
    <row r="2029" spans="1:8" hidden="1" outlineLevel="1">
      <c r="A2029" s="243" t="s">
        <v>309</v>
      </c>
      <c r="B2029" s="348">
        <f t="shared" ref="B2029:B2036" si="121">0.591/100*B167</f>
        <v>12102705.754229998</v>
      </c>
      <c r="C2029" s="349">
        <f t="shared" ref="C2029:C2036" si="122">0/100*C167</f>
        <v>0</v>
      </c>
      <c r="D2029" s="349">
        <f t="shared" ref="D2029:D2036" si="123">0.15*0.591/100*D167</f>
        <v>0</v>
      </c>
      <c r="E2029" s="349">
        <f t="shared" ref="E2029:E2036" si="124">0.04/100*E167</f>
        <v>0</v>
      </c>
      <c r="F2029" s="349">
        <f t="shared" ref="F2029:F2036" si="125">0.03/100*F167</f>
        <v>0</v>
      </c>
      <c r="G2029" s="365">
        <f t="shared" si="120"/>
        <v>12102705.754229998</v>
      </c>
      <c r="H2029" s="341" t="s">
        <v>310</v>
      </c>
    </row>
    <row r="2030" spans="1:8" hidden="1" outlineLevel="1">
      <c r="A2030" s="243" t="s">
        <v>1680</v>
      </c>
      <c r="B2030" s="348">
        <f t="shared" si="121"/>
        <v>367996.36247999995</v>
      </c>
      <c r="C2030" s="349">
        <f t="shared" si="122"/>
        <v>0</v>
      </c>
      <c r="D2030" s="349">
        <f t="shared" si="123"/>
        <v>0</v>
      </c>
      <c r="E2030" s="349">
        <f t="shared" si="124"/>
        <v>0</v>
      </c>
      <c r="F2030" s="349">
        <f t="shared" si="125"/>
        <v>0</v>
      </c>
      <c r="G2030" s="365">
        <f t="shared" si="120"/>
        <v>367996.36247999995</v>
      </c>
      <c r="H2030" s="341" t="s">
        <v>1681</v>
      </c>
    </row>
    <row r="2031" spans="1:8" hidden="1" outlineLevel="1">
      <c r="A2031" s="243" t="s">
        <v>311</v>
      </c>
      <c r="B2031" s="348">
        <f t="shared" si="121"/>
        <v>992279.1775799999</v>
      </c>
      <c r="C2031" s="349">
        <f t="shared" si="122"/>
        <v>0</v>
      </c>
      <c r="D2031" s="349">
        <f t="shared" si="123"/>
        <v>0</v>
      </c>
      <c r="E2031" s="349">
        <f t="shared" si="124"/>
        <v>0</v>
      </c>
      <c r="F2031" s="349">
        <f t="shared" si="125"/>
        <v>0</v>
      </c>
      <c r="G2031" s="365">
        <f t="shared" si="120"/>
        <v>992279.1775799999</v>
      </c>
      <c r="H2031" s="341" t="s">
        <v>312</v>
      </c>
    </row>
    <row r="2032" spans="1:8" hidden="1" outlineLevel="1">
      <c r="A2032" s="243" t="s">
        <v>313</v>
      </c>
      <c r="B2032" s="348">
        <f t="shared" si="121"/>
        <v>160500.61814999999</v>
      </c>
      <c r="C2032" s="349">
        <f t="shared" si="122"/>
        <v>0</v>
      </c>
      <c r="D2032" s="349">
        <f t="shared" si="123"/>
        <v>0</v>
      </c>
      <c r="E2032" s="349">
        <f t="shared" si="124"/>
        <v>0</v>
      </c>
      <c r="F2032" s="349">
        <f t="shared" si="125"/>
        <v>0</v>
      </c>
      <c r="G2032" s="365">
        <f t="shared" si="120"/>
        <v>160500.61814999999</v>
      </c>
      <c r="H2032" s="341" t="s">
        <v>314</v>
      </c>
    </row>
    <row r="2033" spans="1:8" hidden="1" outlineLevel="1">
      <c r="A2033" s="243" t="s">
        <v>315</v>
      </c>
      <c r="B2033" s="348">
        <f t="shared" si="121"/>
        <v>197814.7329</v>
      </c>
      <c r="C2033" s="349">
        <f t="shared" si="122"/>
        <v>0</v>
      </c>
      <c r="D2033" s="349">
        <f t="shared" si="123"/>
        <v>0</v>
      </c>
      <c r="E2033" s="349">
        <f t="shared" si="124"/>
        <v>0</v>
      </c>
      <c r="F2033" s="349">
        <f t="shared" si="125"/>
        <v>0</v>
      </c>
      <c r="G2033" s="365">
        <f t="shared" si="120"/>
        <v>197814.7329</v>
      </c>
      <c r="H2033" s="341" t="s">
        <v>316</v>
      </c>
    </row>
    <row r="2034" spans="1:8" hidden="1" outlineLevel="1">
      <c r="A2034" s="243" t="s">
        <v>317</v>
      </c>
      <c r="B2034" s="348">
        <f t="shared" si="121"/>
        <v>414362.13275999995</v>
      </c>
      <c r="C2034" s="349">
        <f t="shared" si="122"/>
        <v>0</v>
      </c>
      <c r="D2034" s="349">
        <f t="shared" si="123"/>
        <v>0</v>
      </c>
      <c r="E2034" s="349">
        <f t="shared" si="124"/>
        <v>0</v>
      </c>
      <c r="F2034" s="349">
        <f t="shared" si="125"/>
        <v>0</v>
      </c>
      <c r="G2034" s="365">
        <f t="shared" si="120"/>
        <v>414362.13275999995</v>
      </c>
      <c r="H2034" s="341" t="s">
        <v>318</v>
      </c>
    </row>
    <row r="2035" spans="1:8" hidden="1" outlineLevel="1">
      <c r="A2035" s="243" t="s">
        <v>319</v>
      </c>
      <c r="B2035" s="348">
        <f t="shared" si="121"/>
        <v>119592.57921</v>
      </c>
      <c r="C2035" s="349">
        <f t="shared" si="122"/>
        <v>0</v>
      </c>
      <c r="D2035" s="349">
        <f t="shared" si="123"/>
        <v>0</v>
      </c>
      <c r="E2035" s="349">
        <f t="shared" si="124"/>
        <v>0</v>
      </c>
      <c r="F2035" s="349">
        <f t="shared" si="125"/>
        <v>0</v>
      </c>
      <c r="G2035" s="365">
        <f t="shared" si="120"/>
        <v>119592.57921</v>
      </c>
      <c r="H2035" s="341" t="s">
        <v>320</v>
      </c>
    </row>
    <row r="2036" spans="1:8" hidden="1" outlineLevel="1">
      <c r="A2036" s="243" t="s">
        <v>321</v>
      </c>
      <c r="B2036" s="348">
        <f t="shared" si="121"/>
        <v>317287.84736999997</v>
      </c>
      <c r="C2036" s="349">
        <f t="shared" si="122"/>
        <v>0</v>
      </c>
      <c r="D2036" s="349">
        <f t="shared" si="123"/>
        <v>0</v>
      </c>
      <c r="E2036" s="349">
        <f t="shared" si="124"/>
        <v>0</v>
      </c>
      <c r="F2036" s="349">
        <f t="shared" si="125"/>
        <v>0</v>
      </c>
      <c r="G2036" s="365">
        <f t="shared" si="120"/>
        <v>317287.84736999997</v>
      </c>
      <c r="H2036" s="341" t="s">
        <v>322</v>
      </c>
    </row>
    <row r="2037" spans="1:8" collapsed="1">
      <c r="A2037" s="248" t="str">
        <f>A175</f>
        <v>Regelzone Amprion (gesamt)</v>
      </c>
      <c r="B2037" s="345">
        <f>SUM(B2038:B2270)</f>
        <v>659248966.4163301</v>
      </c>
      <c r="C2037" s="346">
        <f t="shared" ref="C2037:F2037" si="126">SUM(C2038:C2270)</f>
        <v>0</v>
      </c>
      <c r="D2037" s="346">
        <f t="shared" si="126"/>
        <v>762827.81486849999</v>
      </c>
      <c r="E2037" s="346">
        <f t="shared" si="126"/>
        <v>182215.10160000002</v>
      </c>
      <c r="F2037" s="346">
        <f t="shared" si="126"/>
        <v>982736.06189999997</v>
      </c>
      <c r="G2037" s="347">
        <f t="shared" ref="G2037:G2100" si="127">SUM(B2037:F2037)</f>
        <v>661176745.39469862</v>
      </c>
    </row>
    <row r="2038" spans="1:8" hidden="1" outlineLevel="1">
      <c r="A2038" s="241" t="s">
        <v>326</v>
      </c>
      <c r="B2038" s="350">
        <f t="shared" ref="B2038:B2101" si="128">B176*0.591/100</f>
        <v>549366.22487999999</v>
      </c>
      <c r="C2038" s="351">
        <v>0</v>
      </c>
      <c r="D2038" s="351">
        <f t="shared" ref="D2038:D2101" si="129">D176*0.08865/100</f>
        <v>0</v>
      </c>
      <c r="E2038" s="351">
        <f t="shared" ref="E2038:E2101" si="130">E176*0.04/100</f>
        <v>0</v>
      </c>
      <c r="F2038" s="351">
        <f t="shared" ref="F2038:F2101" si="131">F176*0.03/100</f>
        <v>0</v>
      </c>
      <c r="G2038" s="347">
        <f t="shared" si="127"/>
        <v>549366.22487999999</v>
      </c>
      <c r="H2038" s="366" t="s">
        <v>327</v>
      </c>
    </row>
    <row r="2039" spans="1:8" hidden="1" outlineLevel="1">
      <c r="A2039" s="241" t="s">
        <v>7</v>
      </c>
      <c r="B2039" s="350">
        <f t="shared" si="128"/>
        <v>638205.97133999993</v>
      </c>
      <c r="C2039" s="351">
        <v>0</v>
      </c>
      <c r="D2039" s="351">
        <f t="shared" si="129"/>
        <v>0</v>
      </c>
      <c r="E2039" s="351">
        <f t="shared" si="130"/>
        <v>0</v>
      </c>
      <c r="F2039" s="351">
        <f t="shared" si="131"/>
        <v>0</v>
      </c>
      <c r="G2039" s="347">
        <f t="shared" si="127"/>
        <v>638205.97133999993</v>
      </c>
      <c r="H2039" s="366" t="s">
        <v>8</v>
      </c>
    </row>
    <row r="2040" spans="1:8" hidden="1" outlineLevel="1">
      <c r="A2040" s="241" t="s">
        <v>328</v>
      </c>
      <c r="B2040" s="350">
        <f t="shared" si="128"/>
        <v>873613.99556999991</v>
      </c>
      <c r="C2040" s="351">
        <v>0</v>
      </c>
      <c r="D2040" s="351">
        <f t="shared" si="129"/>
        <v>0</v>
      </c>
      <c r="E2040" s="351">
        <f t="shared" si="130"/>
        <v>0</v>
      </c>
      <c r="F2040" s="351">
        <f t="shared" si="131"/>
        <v>0</v>
      </c>
      <c r="G2040" s="347">
        <f t="shared" si="127"/>
        <v>873613.99556999991</v>
      </c>
      <c r="H2040" s="366" t="s">
        <v>329</v>
      </c>
    </row>
    <row r="2041" spans="1:8" hidden="1" outlineLevel="1">
      <c r="A2041" s="241" t="s">
        <v>330</v>
      </c>
      <c r="B2041" s="350">
        <f t="shared" si="128"/>
        <v>1814767.3884000001</v>
      </c>
      <c r="C2041" s="351">
        <v>0</v>
      </c>
      <c r="D2041" s="351">
        <f t="shared" si="129"/>
        <v>0</v>
      </c>
      <c r="E2041" s="351">
        <f t="shared" si="130"/>
        <v>0</v>
      </c>
      <c r="F2041" s="351">
        <f t="shared" si="131"/>
        <v>0</v>
      </c>
      <c r="G2041" s="347">
        <f t="shared" si="127"/>
        <v>1814767.3884000001</v>
      </c>
      <c r="H2041" s="366" t="s">
        <v>331</v>
      </c>
    </row>
    <row r="2042" spans="1:8" ht="25.5" hidden="1" outlineLevel="1">
      <c r="A2042" s="241" t="s">
        <v>332</v>
      </c>
      <c r="B2042" s="350">
        <f t="shared" si="128"/>
        <v>5248043.2811699994</v>
      </c>
      <c r="C2042" s="351">
        <v>0</v>
      </c>
      <c r="D2042" s="351">
        <f t="shared" si="129"/>
        <v>0</v>
      </c>
      <c r="E2042" s="351">
        <f t="shared" si="130"/>
        <v>2746.5331999999999</v>
      </c>
      <c r="F2042" s="351">
        <f t="shared" si="131"/>
        <v>425.97</v>
      </c>
      <c r="G2042" s="347">
        <f t="shared" si="127"/>
        <v>5251215.7843699995</v>
      </c>
      <c r="H2042" s="366" t="s">
        <v>333</v>
      </c>
    </row>
    <row r="2043" spans="1:8" hidden="1" outlineLevel="1">
      <c r="A2043" s="241" t="s">
        <v>334</v>
      </c>
      <c r="B2043" s="350">
        <f t="shared" si="128"/>
        <v>1015621.89867</v>
      </c>
      <c r="C2043" s="351">
        <v>0</v>
      </c>
      <c r="D2043" s="351">
        <f t="shared" si="129"/>
        <v>0</v>
      </c>
      <c r="E2043" s="351">
        <f t="shared" si="130"/>
        <v>0</v>
      </c>
      <c r="F2043" s="351">
        <f t="shared" si="131"/>
        <v>0</v>
      </c>
      <c r="G2043" s="347">
        <f t="shared" si="127"/>
        <v>1015621.89867</v>
      </c>
      <c r="H2043" s="366" t="s">
        <v>335</v>
      </c>
    </row>
    <row r="2044" spans="1:8" hidden="1" outlineLevel="1">
      <c r="A2044" s="241" t="s">
        <v>336</v>
      </c>
      <c r="B2044" s="350">
        <f t="shared" si="128"/>
        <v>776010.10325999989</v>
      </c>
      <c r="C2044" s="351">
        <v>0</v>
      </c>
      <c r="D2044" s="351">
        <f t="shared" si="129"/>
        <v>0</v>
      </c>
      <c r="E2044" s="351">
        <f t="shared" si="130"/>
        <v>0</v>
      </c>
      <c r="F2044" s="351">
        <f t="shared" si="131"/>
        <v>0</v>
      </c>
      <c r="G2044" s="347">
        <f t="shared" si="127"/>
        <v>776010.10325999989</v>
      </c>
      <c r="H2044" s="366" t="s">
        <v>337</v>
      </c>
    </row>
    <row r="2045" spans="1:8" hidden="1" outlineLevel="1">
      <c r="A2045" s="241" t="s">
        <v>338</v>
      </c>
      <c r="B2045" s="350">
        <f t="shared" si="128"/>
        <v>12063557.358689999</v>
      </c>
      <c r="C2045" s="351">
        <v>0</v>
      </c>
      <c r="D2045" s="351">
        <f t="shared" si="129"/>
        <v>0</v>
      </c>
      <c r="E2045" s="351">
        <f t="shared" si="130"/>
        <v>0</v>
      </c>
      <c r="F2045" s="351">
        <f t="shared" si="131"/>
        <v>0</v>
      </c>
      <c r="G2045" s="347">
        <f t="shared" si="127"/>
        <v>12063557.358689999</v>
      </c>
      <c r="H2045" s="366" t="s">
        <v>339</v>
      </c>
    </row>
    <row r="2046" spans="1:8" hidden="1" outlineLevel="1">
      <c r="A2046" s="241" t="s">
        <v>340</v>
      </c>
      <c r="B2046" s="350">
        <f t="shared" si="128"/>
        <v>23545011.194039997</v>
      </c>
      <c r="C2046" s="351">
        <v>0</v>
      </c>
      <c r="D2046" s="351">
        <f t="shared" si="129"/>
        <v>0</v>
      </c>
      <c r="E2046" s="351">
        <f t="shared" si="130"/>
        <v>0</v>
      </c>
      <c r="F2046" s="351">
        <f t="shared" si="131"/>
        <v>0</v>
      </c>
      <c r="G2046" s="347">
        <f t="shared" si="127"/>
        <v>23545011.194039997</v>
      </c>
      <c r="H2046" s="366" t="s">
        <v>341</v>
      </c>
    </row>
    <row r="2047" spans="1:8" ht="25.5" hidden="1" outlineLevel="1">
      <c r="A2047" s="241" t="s">
        <v>342</v>
      </c>
      <c r="B2047" s="350">
        <f t="shared" si="128"/>
        <v>714358.21845000004</v>
      </c>
      <c r="C2047" s="351">
        <v>0</v>
      </c>
      <c r="D2047" s="351">
        <f t="shared" si="129"/>
        <v>0</v>
      </c>
      <c r="E2047" s="351">
        <f t="shared" si="130"/>
        <v>0</v>
      </c>
      <c r="F2047" s="351">
        <f t="shared" si="131"/>
        <v>0</v>
      </c>
      <c r="G2047" s="347">
        <f t="shared" si="127"/>
        <v>714358.21845000004</v>
      </c>
      <c r="H2047" s="366" t="s">
        <v>343</v>
      </c>
    </row>
    <row r="2048" spans="1:8" ht="25.5" hidden="1" outlineLevel="1">
      <c r="A2048" s="241" t="s">
        <v>344</v>
      </c>
      <c r="B2048" s="350">
        <f t="shared" si="128"/>
        <v>1169777.03256</v>
      </c>
      <c r="C2048" s="351">
        <v>0</v>
      </c>
      <c r="D2048" s="351">
        <f t="shared" si="129"/>
        <v>0</v>
      </c>
      <c r="E2048" s="351">
        <f t="shared" si="130"/>
        <v>0</v>
      </c>
      <c r="F2048" s="351">
        <f t="shared" si="131"/>
        <v>0</v>
      </c>
      <c r="G2048" s="347">
        <f t="shared" si="127"/>
        <v>1169777.03256</v>
      </c>
      <c r="H2048" s="366" t="s">
        <v>345</v>
      </c>
    </row>
    <row r="2049" spans="1:8" ht="25.5" hidden="1" outlineLevel="1">
      <c r="A2049" s="241" t="s">
        <v>346</v>
      </c>
      <c r="B2049" s="350">
        <f t="shared" si="128"/>
        <v>3387290.0645699995</v>
      </c>
      <c r="C2049" s="351">
        <v>0</v>
      </c>
      <c r="D2049" s="351">
        <f t="shared" si="129"/>
        <v>0</v>
      </c>
      <c r="E2049" s="351">
        <f t="shared" si="130"/>
        <v>0</v>
      </c>
      <c r="F2049" s="351">
        <f t="shared" si="131"/>
        <v>0</v>
      </c>
      <c r="G2049" s="347">
        <f t="shared" si="127"/>
        <v>3387290.0645699995</v>
      </c>
      <c r="H2049" s="366" t="s">
        <v>347</v>
      </c>
    </row>
    <row r="2050" spans="1:8" hidden="1" outlineLevel="1">
      <c r="A2050" s="241" t="s">
        <v>348</v>
      </c>
      <c r="B2050" s="350">
        <f t="shared" si="128"/>
        <v>2372799.20988</v>
      </c>
      <c r="C2050" s="351">
        <v>0</v>
      </c>
      <c r="D2050" s="351">
        <f t="shared" si="129"/>
        <v>0</v>
      </c>
      <c r="E2050" s="351">
        <f t="shared" si="130"/>
        <v>0</v>
      </c>
      <c r="F2050" s="351">
        <f t="shared" si="131"/>
        <v>0</v>
      </c>
      <c r="G2050" s="347">
        <f t="shared" si="127"/>
        <v>2372799.20988</v>
      </c>
      <c r="H2050" s="366" t="s">
        <v>349</v>
      </c>
    </row>
    <row r="2051" spans="1:8" ht="25.5" hidden="1" outlineLevel="1">
      <c r="A2051" s="241" t="s">
        <v>350</v>
      </c>
      <c r="B2051" s="350">
        <f t="shared" si="128"/>
        <v>238804.07570999998</v>
      </c>
      <c r="C2051" s="351">
        <v>0</v>
      </c>
      <c r="D2051" s="351">
        <f t="shared" si="129"/>
        <v>0</v>
      </c>
      <c r="E2051" s="351">
        <f t="shared" si="130"/>
        <v>0</v>
      </c>
      <c r="F2051" s="351">
        <f t="shared" si="131"/>
        <v>0</v>
      </c>
      <c r="G2051" s="347">
        <f t="shared" si="127"/>
        <v>238804.07570999998</v>
      </c>
      <c r="H2051" s="366" t="s">
        <v>351</v>
      </c>
    </row>
    <row r="2052" spans="1:8" hidden="1" outlineLevel="1">
      <c r="A2052" s="241" t="s">
        <v>352</v>
      </c>
      <c r="B2052" s="350">
        <f t="shared" si="128"/>
        <v>7322734.6089899996</v>
      </c>
      <c r="C2052" s="351">
        <v>0</v>
      </c>
      <c r="D2052" s="351">
        <f t="shared" si="129"/>
        <v>0</v>
      </c>
      <c r="E2052" s="351">
        <f t="shared" si="130"/>
        <v>0</v>
      </c>
      <c r="F2052" s="351">
        <f t="shared" si="131"/>
        <v>0</v>
      </c>
      <c r="G2052" s="347">
        <f t="shared" si="127"/>
        <v>7322734.6089899996</v>
      </c>
      <c r="H2052" s="366" t="s">
        <v>353</v>
      </c>
    </row>
    <row r="2053" spans="1:8" ht="25.5" hidden="1" outlineLevel="1">
      <c r="A2053" s="241" t="s">
        <v>354</v>
      </c>
      <c r="B2053" s="350">
        <f t="shared" si="128"/>
        <v>810433.79067000002</v>
      </c>
      <c r="C2053" s="351">
        <v>0</v>
      </c>
      <c r="D2053" s="351">
        <f t="shared" si="129"/>
        <v>0</v>
      </c>
      <c r="E2053" s="351">
        <f t="shared" si="130"/>
        <v>0</v>
      </c>
      <c r="F2053" s="351">
        <f t="shared" si="131"/>
        <v>0</v>
      </c>
      <c r="G2053" s="347">
        <f t="shared" si="127"/>
        <v>810433.79067000002</v>
      </c>
      <c r="H2053" s="366" t="s">
        <v>355</v>
      </c>
    </row>
    <row r="2054" spans="1:8" hidden="1" outlineLevel="1">
      <c r="A2054" s="241" t="s">
        <v>356</v>
      </c>
      <c r="B2054" s="350">
        <f t="shared" si="128"/>
        <v>4806577.2383099999</v>
      </c>
      <c r="C2054" s="351">
        <v>0</v>
      </c>
      <c r="D2054" s="351">
        <f t="shared" si="129"/>
        <v>0</v>
      </c>
      <c r="E2054" s="351">
        <f t="shared" si="130"/>
        <v>0</v>
      </c>
      <c r="F2054" s="351">
        <f t="shared" si="131"/>
        <v>0</v>
      </c>
      <c r="G2054" s="347">
        <f t="shared" si="127"/>
        <v>4806577.2383099999</v>
      </c>
      <c r="H2054" s="366" t="s">
        <v>357</v>
      </c>
    </row>
    <row r="2055" spans="1:8" hidden="1" outlineLevel="1">
      <c r="A2055" s="241" t="s">
        <v>1682</v>
      </c>
      <c r="B2055" s="350">
        <f t="shared" si="128"/>
        <v>1192978.4691900001</v>
      </c>
      <c r="C2055" s="351">
        <v>0</v>
      </c>
      <c r="D2055" s="351">
        <f t="shared" si="129"/>
        <v>0</v>
      </c>
      <c r="E2055" s="351">
        <f t="shared" si="130"/>
        <v>0</v>
      </c>
      <c r="F2055" s="351">
        <f t="shared" si="131"/>
        <v>0</v>
      </c>
      <c r="G2055" s="347">
        <f t="shared" si="127"/>
        <v>1192978.4691900001</v>
      </c>
      <c r="H2055" s="366" t="s">
        <v>1683</v>
      </c>
    </row>
    <row r="2056" spans="1:8" hidden="1" outlineLevel="1">
      <c r="A2056" s="241" t="s">
        <v>358</v>
      </c>
      <c r="B2056" s="350">
        <f t="shared" si="128"/>
        <v>8584755.2643299997</v>
      </c>
      <c r="C2056" s="351">
        <v>0</v>
      </c>
      <c r="D2056" s="351">
        <f t="shared" si="129"/>
        <v>0</v>
      </c>
      <c r="E2056" s="351">
        <f t="shared" si="130"/>
        <v>0</v>
      </c>
      <c r="F2056" s="351">
        <f t="shared" si="131"/>
        <v>5070.0482999999995</v>
      </c>
      <c r="G2056" s="347">
        <f t="shared" si="127"/>
        <v>8589825.3126299996</v>
      </c>
      <c r="H2056" s="366" t="s">
        <v>359</v>
      </c>
    </row>
    <row r="2057" spans="1:8" hidden="1" outlineLevel="1">
      <c r="A2057" s="241" t="s">
        <v>360</v>
      </c>
      <c r="B2057" s="350">
        <f t="shared" si="128"/>
        <v>57595.319909999991</v>
      </c>
      <c r="C2057" s="351">
        <v>0</v>
      </c>
      <c r="D2057" s="351">
        <f t="shared" si="129"/>
        <v>0</v>
      </c>
      <c r="E2057" s="351">
        <f t="shared" si="130"/>
        <v>0</v>
      </c>
      <c r="F2057" s="351">
        <f t="shared" si="131"/>
        <v>0</v>
      </c>
      <c r="G2057" s="347">
        <f t="shared" si="127"/>
        <v>57595.319909999991</v>
      </c>
      <c r="H2057" s="366" t="s">
        <v>361</v>
      </c>
    </row>
    <row r="2058" spans="1:8" hidden="1" outlineLevel="1">
      <c r="A2058" s="241" t="s">
        <v>362</v>
      </c>
      <c r="B2058" s="350">
        <f t="shared" si="128"/>
        <v>1379625.6542699998</v>
      </c>
      <c r="C2058" s="351">
        <v>0</v>
      </c>
      <c r="D2058" s="351">
        <f t="shared" si="129"/>
        <v>0</v>
      </c>
      <c r="E2058" s="351">
        <f t="shared" si="130"/>
        <v>0</v>
      </c>
      <c r="F2058" s="351">
        <f t="shared" si="131"/>
        <v>0</v>
      </c>
      <c r="G2058" s="347">
        <f t="shared" si="127"/>
        <v>1379625.6542699998</v>
      </c>
      <c r="H2058" s="366" t="s">
        <v>363</v>
      </c>
    </row>
    <row r="2059" spans="1:8" hidden="1" outlineLevel="1">
      <c r="A2059" s="241" t="s">
        <v>364</v>
      </c>
      <c r="B2059" s="350">
        <f t="shared" si="128"/>
        <v>640539.39890999999</v>
      </c>
      <c r="C2059" s="351">
        <v>0</v>
      </c>
      <c r="D2059" s="351">
        <f t="shared" si="129"/>
        <v>0</v>
      </c>
      <c r="E2059" s="351">
        <f t="shared" si="130"/>
        <v>0</v>
      </c>
      <c r="F2059" s="351">
        <f t="shared" si="131"/>
        <v>0</v>
      </c>
      <c r="G2059" s="347">
        <f t="shared" si="127"/>
        <v>640539.39890999999</v>
      </c>
      <c r="H2059" s="366" t="s">
        <v>365</v>
      </c>
    </row>
    <row r="2060" spans="1:8" hidden="1" outlineLevel="1">
      <c r="A2060" s="241" t="s">
        <v>366</v>
      </c>
      <c r="B2060" s="350">
        <f t="shared" si="128"/>
        <v>31751408.258369997</v>
      </c>
      <c r="C2060" s="351">
        <v>0</v>
      </c>
      <c r="D2060" s="351">
        <f t="shared" si="129"/>
        <v>0</v>
      </c>
      <c r="E2060" s="351">
        <f t="shared" si="130"/>
        <v>0</v>
      </c>
      <c r="F2060" s="351">
        <f t="shared" si="131"/>
        <v>1968.3239999999998</v>
      </c>
      <c r="G2060" s="347">
        <f t="shared" si="127"/>
        <v>31753376.582369998</v>
      </c>
      <c r="H2060" s="366" t="s">
        <v>367</v>
      </c>
    </row>
    <row r="2061" spans="1:8" hidden="1" outlineLevel="1">
      <c r="A2061" s="241" t="s">
        <v>368</v>
      </c>
      <c r="B2061" s="350">
        <f t="shared" si="128"/>
        <v>391701.57342000003</v>
      </c>
      <c r="C2061" s="351">
        <v>0</v>
      </c>
      <c r="D2061" s="351">
        <f t="shared" si="129"/>
        <v>0</v>
      </c>
      <c r="E2061" s="351">
        <f t="shared" si="130"/>
        <v>0</v>
      </c>
      <c r="F2061" s="351">
        <f t="shared" si="131"/>
        <v>0</v>
      </c>
      <c r="G2061" s="347">
        <f t="shared" si="127"/>
        <v>391701.57342000003</v>
      </c>
      <c r="H2061" s="366" t="s">
        <v>369</v>
      </c>
    </row>
    <row r="2062" spans="1:8" ht="25.5" hidden="1" outlineLevel="1">
      <c r="A2062" s="241" t="s">
        <v>370</v>
      </c>
      <c r="B2062" s="350">
        <f t="shared" si="128"/>
        <v>1944257.76966</v>
      </c>
      <c r="C2062" s="351">
        <v>0</v>
      </c>
      <c r="D2062" s="351">
        <f t="shared" si="129"/>
        <v>0</v>
      </c>
      <c r="E2062" s="351">
        <f t="shared" si="130"/>
        <v>0</v>
      </c>
      <c r="F2062" s="351">
        <f t="shared" si="131"/>
        <v>0</v>
      </c>
      <c r="G2062" s="347">
        <f t="shared" si="127"/>
        <v>1944257.76966</v>
      </c>
      <c r="H2062" s="366" t="s">
        <v>371</v>
      </c>
    </row>
    <row r="2063" spans="1:8" hidden="1" outlineLevel="1">
      <c r="A2063" s="241" t="s">
        <v>372</v>
      </c>
      <c r="B2063" s="350">
        <f t="shared" si="128"/>
        <v>165750.99713999999</v>
      </c>
      <c r="C2063" s="351">
        <v>0</v>
      </c>
      <c r="D2063" s="351">
        <f t="shared" si="129"/>
        <v>0</v>
      </c>
      <c r="E2063" s="351">
        <f t="shared" si="130"/>
        <v>0</v>
      </c>
      <c r="F2063" s="351">
        <f t="shared" si="131"/>
        <v>0</v>
      </c>
      <c r="G2063" s="347">
        <f t="shared" si="127"/>
        <v>165750.99713999999</v>
      </c>
      <c r="H2063" s="366" t="s">
        <v>373</v>
      </c>
    </row>
    <row r="2064" spans="1:8" hidden="1" outlineLevel="1">
      <c r="A2064" s="241" t="s">
        <v>1684</v>
      </c>
      <c r="B2064" s="350">
        <f t="shared" si="128"/>
        <v>28304.567969999996</v>
      </c>
      <c r="C2064" s="351">
        <v>0</v>
      </c>
      <c r="D2064" s="351">
        <f t="shared" si="129"/>
        <v>0</v>
      </c>
      <c r="E2064" s="351">
        <f t="shared" si="130"/>
        <v>0</v>
      </c>
      <c r="F2064" s="351">
        <f t="shared" si="131"/>
        <v>0</v>
      </c>
      <c r="G2064" s="347">
        <f t="shared" si="127"/>
        <v>28304.567969999996</v>
      </c>
      <c r="H2064" s="366" t="s">
        <v>1685</v>
      </c>
    </row>
    <row r="2065" spans="1:8" hidden="1" outlineLevel="1">
      <c r="A2065" s="241" t="s">
        <v>374</v>
      </c>
      <c r="B2065" s="350">
        <f t="shared" si="128"/>
        <v>2035586.58354</v>
      </c>
      <c r="C2065" s="351">
        <v>0</v>
      </c>
      <c r="D2065" s="351">
        <f t="shared" si="129"/>
        <v>0</v>
      </c>
      <c r="E2065" s="351">
        <f t="shared" si="130"/>
        <v>0</v>
      </c>
      <c r="F2065" s="351">
        <f t="shared" si="131"/>
        <v>0</v>
      </c>
      <c r="G2065" s="347">
        <f t="shared" si="127"/>
        <v>2035586.58354</v>
      </c>
      <c r="H2065" s="366" t="s">
        <v>375</v>
      </c>
    </row>
    <row r="2066" spans="1:8" hidden="1" outlineLevel="1">
      <c r="A2066" s="241" t="s">
        <v>376</v>
      </c>
      <c r="B2066" s="350">
        <f t="shared" si="128"/>
        <v>200278.87193999998</v>
      </c>
      <c r="C2066" s="351">
        <v>0</v>
      </c>
      <c r="D2066" s="351">
        <f t="shared" si="129"/>
        <v>0</v>
      </c>
      <c r="E2066" s="351">
        <f t="shared" si="130"/>
        <v>0</v>
      </c>
      <c r="F2066" s="351">
        <f t="shared" si="131"/>
        <v>0</v>
      </c>
      <c r="G2066" s="347">
        <f t="shared" si="127"/>
        <v>200278.87193999998</v>
      </c>
      <c r="H2066" s="366" t="s">
        <v>377</v>
      </c>
    </row>
    <row r="2067" spans="1:8" hidden="1" outlineLevel="1">
      <c r="A2067" s="241" t="s">
        <v>378</v>
      </c>
      <c r="B2067" s="350">
        <f t="shared" si="128"/>
        <v>14057208.237029998</v>
      </c>
      <c r="C2067" s="351">
        <v>0</v>
      </c>
      <c r="D2067" s="351">
        <f t="shared" si="129"/>
        <v>70535.804197500009</v>
      </c>
      <c r="E2067" s="351">
        <f t="shared" si="130"/>
        <v>0</v>
      </c>
      <c r="F2067" s="351">
        <f t="shared" si="131"/>
        <v>0</v>
      </c>
      <c r="G2067" s="347">
        <f t="shared" si="127"/>
        <v>14127744.041227497</v>
      </c>
      <c r="H2067" s="366" t="s">
        <v>379</v>
      </c>
    </row>
    <row r="2068" spans="1:8" hidden="1" outlineLevel="1">
      <c r="A2068" s="241" t="s">
        <v>380</v>
      </c>
      <c r="B2068" s="350">
        <f t="shared" si="128"/>
        <v>35326.717679999994</v>
      </c>
      <c r="C2068" s="351">
        <v>0</v>
      </c>
      <c r="D2068" s="351">
        <f t="shared" si="129"/>
        <v>0</v>
      </c>
      <c r="E2068" s="351">
        <f t="shared" si="130"/>
        <v>0</v>
      </c>
      <c r="F2068" s="351">
        <f t="shared" si="131"/>
        <v>0</v>
      </c>
      <c r="G2068" s="347">
        <f t="shared" si="127"/>
        <v>35326.717679999994</v>
      </c>
      <c r="H2068" s="366" t="s">
        <v>381</v>
      </c>
    </row>
    <row r="2069" spans="1:8" hidden="1" outlineLevel="1">
      <c r="A2069" s="241" t="s">
        <v>382</v>
      </c>
      <c r="B2069" s="350">
        <f t="shared" si="128"/>
        <v>643624.05249000003</v>
      </c>
      <c r="C2069" s="351">
        <v>0</v>
      </c>
      <c r="D2069" s="351">
        <f t="shared" si="129"/>
        <v>0</v>
      </c>
      <c r="E2069" s="351">
        <f t="shared" si="130"/>
        <v>0</v>
      </c>
      <c r="F2069" s="351">
        <f t="shared" si="131"/>
        <v>0</v>
      </c>
      <c r="G2069" s="347">
        <f t="shared" si="127"/>
        <v>643624.05249000003</v>
      </c>
      <c r="H2069" s="366" t="s">
        <v>383</v>
      </c>
    </row>
    <row r="2070" spans="1:8" hidden="1" outlineLevel="1">
      <c r="A2070" s="241" t="s">
        <v>384</v>
      </c>
      <c r="B2070" s="350">
        <f t="shared" si="128"/>
        <v>144453277.86045</v>
      </c>
      <c r="C2070" s="351">
        <v>0</v>
      </c>
      <c r="D2070" s="351">
        <f t="shared" si="129"/>
        <v>65813.963008499995</v>
      </c>
      <c r="E2070" s="351">
        <f t="shared" si="130"/>
        <v>164.2432</v>
      </c>
      <c r="F2070" s="351">
        <f t="shared" si="131"/>
        <v>11166.906599999998</v>
      </c>
      <c r="G2070" s="347">
        <f t="shared" si="127"/>
        <v>144530422.9732585</v>
      </c>
      <c r="H2070" s="366" t="s">
        <v>385</v>
      </c>
    </row>
    <row r="2071" spans="1:8" ht="25.5" hidden="1" outlineLevel="1">
      <c r="A2071" s="241" t="s">
        <v>386</v>
      </c>
      <c r="B2071" s="350">
        <f t="shared" si="128"/>
        <v>819846.72450000001</v>
      </c>
      <c r="C2071" s="351">
        <v>0</v>
      </c>
      <c r="D2071" s="351">
        <f t="shared" si="129"/>
        <v>0</v>
      </c>
      <c r="E2071" s="351">
        <f t="shared" si="130"/>
        <v>0</v>
      </c>
      <c r="F2071" s="351">
        <f t="shared" si="131"/>
        <v>0</v>
      </c>
      <c r="G2071" s="347">
        <f t="shared" si="127"/>
        <v>819846.72450000001</v>
      </c>
      <c r="H2071" s="366" t="s">
        <v>387</v>
      </c>
    </row>
    <row r="2072" spans="1:8" hidden="1" outlineLevel="1">
      <c r="A2072" s="241" t="s">
        <v>388</v>
      </c>
      <c r="B2072" s="350">
        <f t="shared" si="128"/>
        <v>98534.268149999989</v>
      </c>
      <c r="C2072" s="351">
        <v>0</v>
      </c>
      <c r="D2072" s="351">
        <f t="shared" si="129"/>
        <v>0</v>
      </c>
      <c r="E2072" s="351">
        <f t="shared" si="130"/>
        <v>0</v>
      </c>
      <c r="F2072" s="351">
        <f t="shared" si="131"/>
        <v>0</v>
      </c>
      <c r="G2072" s="347">
        <f t="shared" si="127"/>
        <v>98534.268149999989</v>
      </c>
      <c r="H2072" s="366" t="s">
        <v>389</v>
      </c>
    </row>
    <row r="2073" spans="1:8" hidden="1" outlineLevel="1">
      <c r="A2073" s="241" t="s">
        <v>390</v>
      </c>
      <c r="B2073" s="350">
        <f t="shared" si="128"/>
        <v>356569.33019999997</v>
      </c>
      <c r="C2073" s="351">
        <v>0</v>
      </c>
      <c r="D2073" s="351">
        <f t="shared" si="129"/>
        <v>0</v>
      </c>
      <c r="E2073" s="351">
        <f t="shared" si="130"/>
        <v>0</v>
      </c>
      <c r="F2073" s="351">
        <f t="shared" si="131"/>
        <v>0</v>
      </c>
      <c r="G2073" s="347">
        <f t="shared" si="127"/>
        <v>356569.33019999997</v>
      </c>
      <c r="H2073" s="366" t="s">
        <v>391</v>
      </c>
    </row>
    <row r="2074" spans="1:8" hidden="1" outlineLevel="1">
      <c r="A2074" s="241" t="s">
        <v>392</v>
      </c>
      <c r="B2074" s="350">
        <f t="shared" si="128"/>
        <v>7220538.2979899989</v>
      </c>
      <c r="C2074" s="351">
        <v>0</v>
      </c>
      <c r="D2074" s="351">
        <f t="shared" si="129"/>
        <v>0</v>
      </c>
      <c r="E2074" s="351">
        <f t="shared" si="130"/>
        <v>0</v>
      </c>
      <c r="F2074" s="351">
        <f t="shared" si="131"/>
        <v>10163.995499999999</v>
      </c>
      <c r="G2074" s="347">
        <f t="shared" si="127"/>
        <v>7230702.2934899991</v>
      </c>
      <c r="H2074" s="366" t="s">
        <v>393</v>
      </c>
    </row>
    <row r="2075" spans="1:8" hidden="1" outlineLevel="1">
      <c r="A2075" s="241" t="s">
        <v>394</v>
      </c>
      <c r="B2075" s="350">
        <f t="shared" si="128"/>
        <v>1102061.7655199999</v>
      </c>
      <c r="C2075" s="351">
        <v>0</v>
      </c>
      <c r="D2075" s="351">
        <f t="shared" si="129"/>
        <v>0</v>
      </c>
      <c r="E2075" s="351">
        <f t="shared" si="130"/>
        <v>0</v>
      </c>
      <c r="F2075" s="351">
        <f t="shared" si="131"/>
        <v>0</v>
      </c>
      <c r="G2075" s="347">
        <f t="shared" si="127"/>
        <v>1102061.7655199999</v>
      </c>
      <c r="H2075" s="366" t="s">
        <v>395</v>
      </c>
    </row>
    <row r="2076" spans="1:8" hidden="1" outlineLevel="1">
      <c r="A2076" s="241" t="s">
        <v>396</v>
      </c>
      <c r="B2076" s="350">
        <f t="shared" si="128"/>
        <v>747560.08428000007</v>
      </c>
      <c r="C2076" s="351">
        <v>0</v>
      </c>
      <c r="D2076" s="351">
        <f t="shared" si="129"/>
        <v>0</v>
      </c>
      <c r="E2076" s="351">
        <f t="shared" si="130"/>
        <v>0</v>
      </c>
      <c r="F2076" s="351">
        <f t="shared" si="131"/>
        <v>0</v>
      </c>
      <c r="G2076" s="347">
        <f t="shared" si="127"/>
        <v>747560.08428000007</v>
      </c>
      <c r="H2076" s="366" t="s">
        <v>397</v>
      </c>
    </row>
    <row r="2077" spans="1:8" hidden="1" outlineLevel="1">
      <c r="A2077" s="241" t="s">
        <v>398</v>
      </c>
      <c r="B2077" s="350">
        <f t="shared" si="128"/>
        <v>39826062.013980001</v>
      </c>
      <c r="C2077" s="351">
        <v>0</v>
      </c>
      <c r="D2077" s="351">
        <f t="shared" si="129"/>
        <v>0</v>
      </c>
      <c r="E2077" s="351">
        <f t="shared" si="130"/>
        <v>44879.702400000002</v>
      </c>
      <c r="F2077" s="351">
        <f t="shared" si="131"/>
        <v>0</v>
      </c>
      <c r="G2077" s="347">
        <f t="shared" si="127"/>
        <v>39870941.71638</v>
      </c>
      <c r="H2077" s="366" t="s">
        <v>399</v>
      </c>
    </row>
    <row r="2078" spans="1:8" hidden="1" outlineLevel="1">
      <c r="A2078" s="241" t="s">
        <v>400</v>
      </c>
      <c r="B2078" s="350">
        <f t="shared" si="128"/>
        <v>2041150.22208</v>
      </c>
      <c r="C2078" s="351">
        <v>0</v>
      </c>
      <c r="D2078" s="351">
        <f t="shared" si="129"/>
        <v>0</v>
      </c>
      <c r="E2078" s="351">
        <f t="shared" si="130"/>
        <v>0</v>
      </c>
      <c r="F2078" s="351">
        <f t="shared" si="131"/>
        <v>0</v>
      </c>
      <c r="G2078" s="347">
        <f t="shared" si="127"/>
        <v>2041150.22208</v>
      </c>
      <c r="H2078" s="366" t="s">
        <v>401</v>
      </c>
    </row>
    <row r="2079" spans="1:8" hidden="1" outlineLevel="1">
      <c r="A2079" s="241" t="s">
        <v>402</v>
      </c>
      <c r="B2079" s="350">
        <f t="shared" si="128"/>
        <v>419694.63710999995</v>
      </c>
      <c r="C2079" s="351">
        <v>0</v>
      </c>
      <c r="D2079" s="351">
        <f t="shared" si="129"/>
        <v>0</v>
      </c>
      <c r="E2079" s="351">
        <f t="shared" si="130"/>
        <v>0</v>
      </c>
      <c r="F2079" s="351">
        <f t="shared" si="131"/>
        <v>0</v>
      </c>
      <c r="G2079" s="347">
        <f t="shared" si="127"/>
        <v>419694.63710999995</v>
      </c>
      <c r="H2079" s="366" t="s">
        <v>403</v>
      </c>
    </row>
    <row r="2080" spans="1:8" hidden="1" outlineLevel="1">
      <c r="A2080" s="241" t="s">
        <v>404</v>
      </c>
      <c r="B2080" s="350">
        <f t="shared" si="128"/>
        <v>2776119.0158999995</v>
      </c>
      <c r="C2080" s="351">
        <v>0</v>
      </c>
      <c r="D2080" s="351">
        <f t="shared" si="129"/>
        <v>0</v>
      </c>
      <c r="E2080" s="351">
        <f t="shared" si="130"/>
        <v>0</v>
      </c>
      <c r="F2080" s="351">
        <f t="shared" si="131"/>
        <v>0</v>
      </c>
      <c r="G2080" s="347">
        <f t="shared" si="127"/>
        <v>2776119.0158999995</v>
      </c>
      <c r="H2080" s="366" t="s">
        <v>405</v>
      </c>
    </row>
    <row r="2081" spans="1:8" hidden="1" outlineLevel="1">
      <c r="A2081" s="241" t="s">
        <v>406</v>
      </c>
      <c r="B2081" s="350">
        <f t="shared" si="128"/>
        <v>113352.99033</v>
      </c>
      <c r="C2081" s="351">
        <v>0</v>
      </c>
      <c r="D2081" s="351">
        <f t="shared" si="129"/>
        <v>0</v>
      </c>
      <c r="E2081" s="351">
        <f t="shared" si="130"/>
        <v>0</v>
      </c>
      <c r="F2081" s="351">
        <f t="shared" si="131"/>
        <v>0</v>
      </c>
      <c r="G2081" s="347">
        <f t="shared" si="127"/>
        <v>113352.99033</v>
      </c>
      <c r="H2081" s="366" t="s">
        <v>407</v>
      </c>
    </row>
    <row r="2082" spans="1:8" hidden="1" outlineLevel="1">
      <c r="A2082" s="241" t="s">
        <v>408</v>
      </c>
      <c r="B2082" s="350">
        <f t="shared" si="128"/>
        <v>1299411.94878</v>
      </c>
      <c r="C2082" s="351">
        <v>0</v>
      </c>
      <c r="D2082" s="351">
        <f t="shared" si="129"/>
        <v>0</v>
      </c>
      <c r="E2082" s="351">
        <f t="shared" si="130"/>
        <v>0</v>
      </c>
      <c r="F2082" s="351">
        <f t="shared" si="131"/>
        <v>0</v>
      </c>
      <c r="G2082" s="347">
        <f t="shared" si="127"/>
        <v>1299411.94878</v>
      </c>
      <c r="H2082" s="366" t="s">
        <v>409</v>
      </c>
    </row>
    <row r="2083" spans="1:8" hidden="1" outlineLevel="1">
      <c r="A2083" s="241" t="s">
        <v>1686</v>
      </c>
      <c r="B2083" s="350">
        <f t="shared" si="128"/>
        <v>26089.09809</v>
      </c>
      <c r="C2083" s="351">
        <v>0</v>
      </c>
      <c r="D2083" s="351">
        <f t="shared" si="129"/>
        <v>0</v>
      </c>
      <c r="E2083" s="351">
        <f t="shared" si="130"/>
        <v>0</v>
      </c>
      <c r="F2083" s="351">
        <f t="shared" si="131"/>
        <v>0</v>
      </c>
      <c r="G2083" s="347">
        <f t="shared" si="127"/>
        <v>26089.09809</v>
      </c>
      <c r="H2083" s="366" t="s">
        <v>1687</v>
      </c>
    </row>
    <row r="2084" spans="1:8" hidden="1" outlineLevel="1">
      <c r="A2084" s="241" t="s">
        <v>410</v>
      </c>
      <c r="B2084" s="350">
        <f t="shared" si="128"/>
        <v>4895540.6396999992</v>
      </c>
      <c r="C2084" s="351">
        <v>0</v>
      </c>
      <c r="D2084" s="351">
        <f t="shared" si="129"/>
        <v>0</v>
      </c>
      <c r="E2084" s="351">
        <f t="shared" si="130"/>
        <v>0</v>
      </c>
      <c r="F2084" s="351">
        <f t="shared" si="131"/>
        <v>0</v>
      </c>
      <c r="G2084" s="347">
        <f t="shared" si="127"/>
        <v>4895540.6396999992</v>
      </c>
      <c r="H2084" s="366" t="s">
        <v>411</v>
      </c>
    </row>
    <row r="2085" spans="1:8" hidden="1" outlineLevel="1">
      <c r="A2085" s="241" t="s">
        <v>412</v>
      </c>
      <c r="B2085" s="350">
        <f t="shared" si="128"/>
        <v>1066197.74019</v>
      </c>
      <c r="C2085" s="351">
        <v>0</v>
      </c>
      <c r="D2085" s="351">
        <f t="shared" si="129"/>
        <v>0</v>
      </c>
      <c r="E2085" s="351">
        <f t="shared" si="130"/>
        <v>0</v>
      </c>
      <c r="F2085" s="351">
        <f t="shared" si="131"/>
        <v>0</v>
      </c>
      <c r="G2085" s="347">
        <f t="shared" si="127"/>
        <v>1066197.74019</v>
      </c>
      <c r="H2085" s="366" t="s">
        <v>413</v>
      </c>
    </row>
    <row r="2086" spans="1:8" hidden="1" outlineLevel="1">
      <c r="A2086" s="241" t="s">
        <v>1263</v>
      </c>
      <c r="B2086" s="350">
        <f t="shared" si="128"/>
        <v>88772.886629999994</v>
      </c>
      <c r="C2086" s="351">
        <v>0</v>
      </c>
      <c r="D2086" s="351">
        <f t="shared" si="129"/>
        <v>0</v>
      </c>
      <c r="E2086" s="351">
        <f t="shared" si="130"/>
        <v>0</v>
      </c>
      <c r="F2086" s="351">
        <f t="shared" si="131"/>
        <v>0</v>
      </c>
      <c r="G2086" s="347">
        <f t="shared" si="127"/>
        <v>88772.886629999994</v>
      </c>
      <c r="H2086" s="366" t="s">
        <v>1264</v>
      </c>
    </row>
    <row r="2087" spans="1:8" hidden="1" outlineLevel="1">
      <c r="A2087" s="241" t="s">
        <v>414</v>
      </c>
      <c r="B2087" s="350">
        <f t="shared" si="128"/>
        <v>864074.64684000006</v>
      </c>
      <c r="C2087" s="351">
        <v>0</v>
      </c>
      <c r="D2087" s="351">
        <f t="shared" si="129"/>
        <v>0</v>
      </c>
      <c r="E2087" s="351">
        <f t="shared" si="130"/>
        <v>0</v>
      </c>
      <c r="F2087" s="351">
        <f t="shared" si="131"/>
        <v>0</v>
      </c>
      <c r="G2087" s="347">
        <f t="shared" si="127"/>
        <v>864074.64684000006</v>
      </c>
      <c r="H2087" s="366" t="s">
        <v>415</v>
      </c>
    </row>
    <row r="2088" spans="1:8" hidden="1" outlineLevel="1">
      <c r="A2088" s="241" t="s">
        <v>416</v>
      </c>
      <c r="B2088" s="350">
        <f t="shared" si="128"/>
        <v>7421774.5958399996</v>
      </c>
      <c r="C2088" s="351">
        <v>0</v>
      </c>
      <c r="D2088" s="351">
        <f t="shared" si="129"/>
        <v>0</v>
      </c>
      <c r="E2088" s="351">
        <f t="shared" si="130"/>
        <v>0</v>
      </c>
      <c r="F2088" s="351">
        <f t="shared" si="131"/>
        <v>0</v>
      </c>
      <c r="G2088" s="347">
        <f t="shared" si="127"/>
        <v>7421774.5958399996</v>
      </c>
      <c r="H2088" s="366" t="s">
        <v>417</v>
      </c>
    </row>
    <row r="2089" spans="1:8" hidden="1" outlineLevel="1">
      <c r="A2089" s="241" t="s">
        <v>418</v>
      </c>
      <c r="B2089" s="350">
        <f t="shared" si="128"/>
        <v>625581.41348999995</v>
      </c>
      <c r="C2089" s="351">
        <v>0</v>
      </c>
      <c r="D2089" s="351">
        <f t="shared" si="129"/>
        <v>0</v>
      </c>
      <c r="E2089" s="351">
        <f t="shared" si="130"/>
        <v>0</v>
      </c>
      <c r="F2089" s="351">
        <f t="shared" si="131"/>
        <v>0</v>
      </c>
      <c r="G2089" s="347">
        <f t="shared" si="127"/>
        <v>625581.41348999995</v>
      </c>
      <c r="H2089" s="366" t="s">
        <v>419</v>
      </c>
    </row>
    <row r="2090" spans="1:8" hidden="1" outlineLevel="1">
      <c r="A2090" s="241" t="s">
        <v>420</v>
      </c>
      <c r="B2090" s="350">
        <f t="shared" si="128"/>
        <v>780362.94237000006</v>
      </c>
      <c r="C2090" s="351">
        <v>0</v>
      </c>
      <c r="D2090" s="351">
        <f t="shared" si="129"/>
        <v>0</v>
      </c>
      <c r="E2090" s="351">
        <f t="shared" si="130"/>
        <v>0</v>
      </c>
      <c r="F2090" s="351">
        <f t="shared" si="131"/>
        <v>0</v>
      </c>
      <c r="G2090" s="347">
        <f t="shared" si="127"/>
        <v>780362.94237000006</v>
      </c>
      <c r="H2090" s="366" t="s">
        <v>421</v>
      </c>
    </row>
    <row r="2091" spans="1:8" hidden="1" outlineLevel="1">
      <c r="A2091" s="241" t="s">
        <v>422</v>
      </c>
      <c r="B2091" s="350">
        <f t="shared" si="128"/>
        <v>476244.93309000001</v>
      </c>
      <c r="C2091" s="351">
        <v>0</v>
      </c>
      <c r="D2091" s="351">
        <f t="shared" si="129"/>
        <v>0</v>
      </c>
      <c r="E2091" s="351">
        <f t="shared" si="130"/>
        <v>0</v>
      </c>
      <c r="F2091" s="351">
        <f t="shared" si="131"/>
        <v>0</v>
      </c>
      <c r="G2091" s="347">
        <f t="shared" si="127"/>
        <v>476244.93309000001</v>
      </c>
      <c r="H2091" s="366" t="s">
        <v>423</v>
      </c>
    </row>
    <row r="2092" spans="1:8" ht="25.5" hidden="1" outlineLevel="1">
      <c r="A2092" s="241" t="s">
        <v>1688</v>
      </c>
      <c r="B2092" s="350">
        <f t="shared" si="128"/>
        <v>349.02096</v>
      </c>
      <c r="C2092" s="351">
        <v>0</v>
      </c>
      <c r="D2092" s="351">
        <f t="shared" si="129"/>
        <v>0</v>
      </c>
      <c r="E2092" s="351">
        <f t="shared" si="130"/>
        <v>0</v>
      </c>
      <c r="F2092" s="351">
        <f t="shared" si="131"/>
        <v>0</v>
      </c>
      <c r="G2092" s="347">
        <f t="shared" si="127"/>
        <v>349.02096</v>
      </c>
      <c r="H2092" s="366" t="s">
        <v>1689</v>
      </c>
    </row>
    <row r="2093" spans="1:8" hidden="1" outlineLevel="1">
      <c r="A2093" s="241" t="s">
        <v>93</v>
      </c>
      <c r="B2093" s="350">
        <f t="shared" si="128"/>
        <v>93482.606999999989</v>
      </c>
      <c r="C2093" s="351">
        <v>0</v>
      </c>
      <c r="D2093" s="351">
        <f t="shared" si="129"/>
        <v>0</v>
      </c>
      <c r="E2093" s="351">
        <f t="shared" si="130"/>
        <v>0</v>
      </c>
      <c r="F2093" s="351">
        <f t="shared" si="131"/>
        <v>0</v>
      </c>
      <c r="G2093" s="347">
        <f t="shared" si="127"/>
        <v>93482.606999999989</v>
      </c>
      <c r="H2093" s="366" t="s">
        <v>94</v>
      </c>
    </row>
    <row r="2094" spans="1:8" hidden="1" outlineLevel="1">
      <c r="A2094" s="241" t="s">
        <v>424</v>
      </c>
      <c r="B2094" s="350">
        <f t="shared" si="128"/>
        <v>517825.28772000002</v>
      </c>
      <c r="C2094" s="351">
        <v>0</v>
      </c>
      <c r="D2094" s="351">
        <f t="shared" si="129"/>
        <v>0</v>
      </c>
      <c r="E2094" s="351">
        <f t="shared" si="130"/>
        <v>0</v>
      </c>
      <c r="F2094" s="351">
        <f t="shared" si="131"/>
        <v>0</v>
      </c>
      <c r="G2094" s="347">
        <f t="shared" si="127"/>
        <v>517825.28772000002</v>
      </c>
      <c r="H2094" s="366" t="s">
        <v>425</v>
      </c>
    </row>
    <row r="2095" spans="1:8" ht="25.5" hidden="1" outlineLevel="1">
      <c r="A2095" s="241" t="s">
        <v>426</v>
      </c>
      <c r="B2095" s="350">
        <f t="shared" si="128"/>
        <v>19781.892899999999</v>
      </c>
      <c r="C2095" s="351">
        <v>0</v>
      </c>
      <c r="D2095" s="351">
        <f t="shared" si="129"/>
        <v>0</v>
      </c>
      <c r="E2095" s="351">
        <f t="shared" si="130"/>
        <v>0</v>
      </c>
      <c r="F2095" s="351">
        <f t="shared" si="131"/>
        <v>0</v>
      </c>
      <c r="G2095" s="347">
        <f t="shared" si="127"/>
        <v>19781.892899999999</v>
      </c>
      <c r="H2095" s="366" t="s">
        <v>427</v>
      </c>
    </row>
    <row r="2096" spans="1:8" hidden="1" outlineLevel="1">
      <c r="A2096" s="241" t="s">
        <v>428</v>
      </c>
      <c r="B2096" s="350">
        <f t="shared" si="128"/>
        <v>811395.14672999992</v>
      </c>
      <c r="C2096" s="351">
        <v>0</v>
      </c>
      <c r="D2096" s="351">
        <f t="shared" si="129"/>
        <v>0</v>
      </c>
      <c r="E2096" s="351">
        <f t="shared" si="130"/>
        <v>0</v>
      </c>
      <c r="F2096" s="351">
        <f t="shared" si="131"/>
        <v>0</v>
      </c>
      <c r="G2096" s="347">
        <f t="shared" si="127"/>
        <v>811395.14672999992</v>
      </c>
      <c r="H2096" s="366" t="s">
        <v>429</v>
      </c>
    </row>
    <row r="2097" spans="1:8" hidden="1" outlineLevel="1">
      <c r="A2097" s="241" t="s">
        <v>430</v>
      </c>
      <c r="B2097" s="350">
        <f t="shared" si="128"/>
        <v>537610.30110000004</v>
      </c>
      <c r="C2097" s="351">
        <v>0</v>
      </c>
      <c r="D2097" s="351">
        <f t="shared" si="129"/>
        <v>0</v>
      </c>
      <c r="E2097" s="351">
        <f t="shared" si="130"/>
        <v>0</v>
      </c>
      <c r="F2097" s="351">
        <f t="shared" si="131"/>
        <v>0</v>
      </c>
      <c r="G2097" s="347">
        <f t="shared" si="127"/>
        <v>537610.30110000004</v>
      </c>
      <c r="H2097" s="366" t="s">
        <v>431</v>
      </c>
    </row>
    <row r="2098" spans="1:8" hidden="1" outlineLevel="1">
      <c r="A2098" s="241" t="s">
        <v>432</v>
      </c>
      <c r="B2098" s="350">
        <f t="shared" si="128"/>
        <v>1722579.5028299999</v>
      </c>
      <c r="C2098" s="351">
        <v>0</v>
      </c>
      <c r="D2098" s="351">
        <f t="shared" si="129"/>
        <v>0</v>
      </c>
      <c r="E2098" s="351">
        <f t="shared" si="130"/>
        <v>0</v>
      </c>
      <c r="F2098" s="351">
        <f t="shared" si="131"/>
        <v>0</v>
      </c>
      <c r="G2098" s="347">
        <f t="shared" si="127"/>
        <v>1722579.5028299999</v>
      </c>
      <c r="H2098" s="366" t="s">
        <v>433</v>
      </c>
    </row>
    <row r="2099" spans="1:8" hidden="1" outlineLevel="1">
      <c r="A2099" s="241" t="s">
        <v>434</v>
      </c>
      <c r="B2099" s="350">
        <f t="shared" si="128"/>
        <v>870587.50821</v>
      </c>
      <c r="C2099" s="351">
        <v>0</v>
      </c>
      <c r="D2099" s="351">
        <f t="shared" si="129"/>
        <v>0</v>
      </c>
      <c r="E2099" s="351">
        <f t="shared" si="130"/>
        <v>0</v>
      </c>
      <c r="F2099" s="351">
        <f t="shared" si="131"/>
        <v>0</v>
      </c>
      <c r="G2099" s="347">
        <f t="shared" si="127"/>
        <v>870587.50821</v>
      </c>
      <c r="H2099" s="366" t="s">
        <v>435</v>
      </c>
    </row>
    <row r="2100" spans="1:8" ht="25.5" hidden="1" outlineLevel="1">
      <c r="A2100" s="241" t="s">
        <v>436</v>
      </c>
      <c r="B2100" s="350">
        <f t="shared" si="128"/>
        <v>110046.67037999998</v>
      </c>
      <c r="C2100" s="351">
        <v>0</v>
      </c>
      <c r="D2100" s="351">
        <f t="shared" si="129"/>
        <v>0</v>
      </c>
      <c r="E2100" s="351">
        <f t="shared" si="130"/>
        <v>0</v>
      </c>
      <c r="F2100" s="351">
        <f t="shared" si="131"/>
        <v>0</v>
      </c>
      <c r="G2100" s="347">
        <f t="shared" si="127"/>
        <v>110046.67037999998</v>
      </c>
      <c r="H2100" s="366" t="s">
        <v>437</v>
      </c>
    </row>
    <row r="2101" spans="1:8" ht="25.5" hidden="1" outlineLevel="1">
      <c r="A2101" s="241" t="s">
        <v>438</v>
      </c>
      <c r="B2101" s="350">
        <f t="shared" si="128"/>
        <v>1089462.1124100001</v>
      </c>
      <c r="C2101" s="351">
        <v>0</v>
      </c>
      <c r="D2101" s="351">
        <f t="shared" si="129"/>
        <v>0</v>
      </c>
      <c r="E2101" s="351">
        <f t="shared" si="130"/>
        <v>0</v>
      </c>
      <c r="F2101" s="351">
        <f t="shared" si="131"/>
        <v>0</v>
      </c>
      <c r="G2101" s="347">
        <f t="shared" ref="G2101:G2164" si="132">SUM(B2101:F2101)</f>
        <v>1089462.1124100001</v>
      </c>
      <c r="H2101" s="366" t="s">
        <v>439</v>
      </c>
    </row>
    <row r="2102" spans="1:8" ht="25.5" hidden="1" outlineLevel="1">
      <c r="A2102" s="241" t="s">
        <v>1690</v>
      </c>
      <c r="B2102" s="350">
        <f t="shared" ref="B2102:B2165" si="133">B240*0.591/100</f>
        <v>66707.948909999992</v>
      </c>
      <c r="C2102" s="351">
        <v>0</v>
      </c>
      <c r="D2102" s="351">
        <f t="shared" ref="D2102:D2165" si="134">D240*0.08865/100</f>
        <v>0</v>
      </c>
      <c r="E2102" s="351">
        <f t="shared" ref="E2102:E2165" si="135">E240*0.04/100</f>
        <v>0</v>
      </c>
      <c r="F2102" s="351">
        <f t="shared" ref="F2102:F2165" si="136">F240*0.03/100</f>
        <v>0</v>
      </c>
      <c r="G2102" s="347">
        <f t="shared" si="132"/>
        <v>66707.948909999992</v>
      </c>
      <c r="H2102" s="366" t="s">
        <v>1691</v>
      </c>
    </row>
    <row r="2103" spans="1:8" ht="25.5" hidden="1" outlineLevel="1">
      <c r="A2103" s="241" t="s">
        <v>440</v>
      </c>
      <c r="B2103" s="350">
        <f t="shared" si="133"/>
        <v>1959508.5660299999</v>
      </c>
      <c r="C2103" s="351">
        <v>0</v>
      </c>
      <c r="D2103" s="351">
        <f t="shared" si="134"/>
        <v>0</v>
      </c>
      <c r="E2103" s="351">
        <f t="shared" si="135"/>
        <v>0</v>
      </c>
      <c r="F2103" s="351">
        <f t="shared" si="136"/>
        <v>0</v>
      </c>
      <c r="G2103" s="347">
        <f t="shared" si="132"/>
        <v>1959508.5660299999</v>
      </c>
      <c r="H2103" s="366" t="s">
        <v>441</v>
      </c>
    </row>
    <row r="2104" spans="1:8" ht="25.5" hidden="1" outlineLevel="1">
      <c r="A2104" s="241" t="s">
        <v>442</v>
      </c>
      <c r="B2104" s="350">
        <f t="shared" si="133"/>
        <v>1699581.7129799998</v>
      </c>
      <c r="C2104" s="351">
        <v>0</v>
      </c>
      <c r="D2104" s="351">
        <f t="shared" si="134"/>
        <v>0</v>
      </c>
      <c r="E2104" s="351">
        <f t="shared" si="135"/>
        <v>0</v>
      </c>
      <c r="F2104" s="351">
        <f t="shared" si="136"/>
        <v>0</v>
      </c>
      <c r="G2104" s="347">
        <f t="shared" si="132"/>
        <v>1699581.7129799998</v>
      </c>
      <c r="H2104" s="366" t="s">
        <v>443</v>
      </c>
    </row>
    <row r="2105" spans="1:8" hidden="1" outlineLevel="1">
      <c r="A2105" s="241" t="s">
        <v>444</v>
      </c>
      <c r="B2105" s="350">
        <f t="shared" si="133"/>
        <v>1052292.9463200001</v>
      </c>
      <c r="C2105" s="351">
        <v>0</v>
      </c>
      <c r="D2105" s="351">
        <f t="shared" si="134"/>
        <v>0</v>
      </c>
      <c r="E2105" s="351">
        <f t="shared" si="135"/>
        <v>0</v>
      </c>
      <c r="F2105" s="351">
        <f t="shared" si="136"/>
        <v>0</v>
      </c>
      <c r="G2105" s="347">
        <f t="shared" si="132"/>
        <v>1052292.9463200001</v>
      </c>
      <c r="H2105" s="366" t="s">
        <v>445</v>
      </c>
    </row>
    <row r="2106" spans="1:8" ht="25.5" hidden="1" outlineLevel="1">
      <c r="A2106" s="241" t="s">
        <v>446</v>
      </c>
      <c r="B2106" s="350">
        <f t="shared" si="133"/>
        <v>151267.80338999999</v>
      </c>
      <c r="C2106" s="351">
        <v>0</v>
      </c>
      <c r="D2106" s="351">
        <f t="shared" si="134"/>
        <v>0</v>
      </c>
      <c r="E2106" s="351">
        <f t="shared" si="135"/>
        <v>0</v>
      </c>
      <c r="F2106" s="351">
        <f t="shared" si="136"/>
        <v>0</v>
      </c>
      <c r="G2106" s="347">
        <f t="shared" si="132"/>
        <v>151267.80338999999</v>
      </c>
      <c r="H2106" s="366" t="s">
        <v>447</v>
      </c>
    </row>
    <row r="2107" spans="1:8" hidden="1" outlineLevel="1">
      <c r="A2107" s="241" t="s">
        <v>448</v>
      </c>
      <c r="B2107" s="350">
        <f t="shared" si="133"/>
        <v>902573.10194999992</v>
      </c>
      <c r="C2107" s="351">
        <v>0</v>
      </c>
      <c r="D2107" s="351">
        <f t="shared" si="134"/>
        <v>0</v>
      </c>
      <c r="E2107" s="351">
        <f t="shared" si="135"/>
        <v>0</v>
      </c>
      <c r="F2107" s="351">
        <f t="shared" si="136"/>
        <v>0</v>
      </c>
      <c r="G2107" s="347">
        <f t="shared" si="132"/>
        <v>902573.10194999992</v>
      </c>
      <c r="H2107" s="366" t="s">
        <v>449</v>
      </c>
    </row>
    <row r="2108" spans="1:8" hidden="1" outlineLevel="1">
      <c r="A2108" s="241" t="s">
        <v>450</v>
      </c>
      <c r="B2108" s="350">
        <f t="shared" si="133"/>
        <v>15006293.14536</v>
      </c>
      <c r="C2108" s="351">
        <v>0</v>
      </c>
      <c r="D2108" s="351">
        <f t="shared" si="134"/>
        <v>0</v>
      </c>
      <c r="E2108" s="351">
        <f t="shared" si="135"/>
        <v>0</v>
      </c>
      <c r="F2108" s="351">
        <f t="shared" si="136"/>
        <v>19757.524799999999</v>
      </c>
      <c r="G2108" s="347">
        <f t="shared" si="132"/>
        <v>15026050.670160001</v>
      </c>
      <c r="H2108" s="366" t="s">
        <v>451</v>
      </c>
    </row>
    <row r="2109" spans="1:8" ht="25.5" hidden="1" outlineLevel="1">
      <c r="A2109" s="241" t="s">
        <v>452</v>
      </c>
      <c r="B2109" s="350">
        <f t="shared" si="133"/>
        <v>1817459.0624399998</v>
      </c>
      <c r="C2109" s="351">
        <v>0</v>
      </c>
      <c r="D2109" s="351">
        <f t="shared" si="134"/>
        <v>0</v>
      </c>
      <c r="E2109" s="351">
        <f t="shared" si="135"/>
        <v>0</v>
      </c>
      <c r="F2109" s="351">
        <f t="shared" si="136"/>
        <v>0</v>
      </c>
      <c r="G2109" s="347">
        <f t="shared" si="132"/>
        <v>1817459.0624399998</v>
      </c>
      <c r="H2109" s="366" t="s">
        <v>453</v>
      </c>
    </row>
    <row r="2110" spans="1:8" hidden="1" outlineLevel="1">
      <c r="A2110" s="241" t="s">
        <v>454</v>
      </c>
      <c r="B2110" s="350">
        <f t="shared" si="133"/>
        <v>529645.00994999998</v>
      </c>
      <c r="C2110" s="351">
        <v>0</v>
      </c>
      <c r="D2110" s="351">
        <f t="shared" si="134"/>
        <v>0</v>
      </c>
      <c r="E2110" s="351">
        <f t="shared" si="135"/>
        <v>0</v>
      </c>
      <c r="F2110" s="351">
        <f t="shared" si="136"/>
        <v>0</v>
      </c>
      <c r="G2110" s="347">
        <f t="shared" si="132"/>
        <v>529645.00994999998</v>
      </c>
      <c r="H2110" s="366" t="s">
        <v>455</v>
      </c>
    </row>
    <row r="2111" spans="1:8" hidden="1" outlineLevel="1">
      <c r="A2111" s="241" t="s">
        <v>456</v>
      </c>
      <c r="B2111" s="350">
        <f t="shared" si="133"/>
        <v>1204580.2187999999</v>
      </c>
      <c r="C2111" s="351">
        <v>0</v>
      </c>
      <c r="D2111" s="351">
        <f t="shared" si="134"/>
        <v>0</v>
      </c>
      <c r="E2111" s="351">
        <f t="shared" si="135"/>
        <v>0</v>
      </c>
      <c r="F2111" s="351">
        <f t="shared" si="136"/>
        <v>0</v>
      </c>
      <c r="G2111" s="347">
        <f t="shared" si="132"/>
        <v>1204580.2187999999</v>
      </c>
      <c r="H2111" s="366" t="s">
        <v>457</v>
      </c>
    </row>
    <row r="2112" spans="1:8" hidden="1" outlineLevel="1">
      <c r="A2112" s="241" t="s">
        <v>458</v>
      </c>
      <c r="B2112" s="350">
        <f t="shared" si="133"/>
        <v>456710.66327999992</v>
      </c>
      <c r="C2112" s="351">
        <v>0</v>
      </c>
      <c r="D2112" s="351">
        <f t="shared" si="134"/>
        <v>0</v>
      </c>
      <c r="E2112" s="351">
        <f t="shared" si="135"/>
        <v>0</v>
      </c>
      <c r="F2112" s="351">
        <f t="shared" si="136"/>
        <v>0</v>
      </c>
      <c r="G2112" s="347">
        <f t="shared" si="132"/>
        <v>456710.66327999992</v>
      </c>
      <c r="H2112" s="366" t="s">
        <v>459</v>
      </c>
    </row>
    <row r="2113" spans="1:8" hidden="1" outlineLevel="1">
      <c r="A2113" s="241" t="s">
        <v>460</v>
      </c>
      <c r="B2113" s="350">
        <f t="shared" si="133"/>
        <v>2718378.4459199999</v>
      </c>
      <c r="C2113" s="351">
        <v>0</v>
      </c>
      <c r="D2113" s="351">
        <f t="shared" si="134"/>
        <v>0</v>
      </c>
      <c r="E2113" s="351">
        <f t="shared" si="135"/>
        <v>0</v>
      </c>
      <c r="F2113" s="351">
        <f t="shared" si="136"/>
        <v>0</v>
      </c>
      <c r="G2113" s="347">
        <f t="shared" si="132"/>
        <v>2718378.4459199999</v>
      </c>
      <c r="H2113" s="366" t="s">
        <v>461</v>
      </c>
    </row>
    <row r="2114" spans="1:8" ht="25.5" hidden="1" outlineLevel="1">
      <c r="A2114" s="241" t="s">
        <v>462</v>
      </c>
      <c r="B2114" s="350">
        <f t="shared" si="133"/>
        <v>2145496.2955800002</v>
      </c>
      <c r="C2114" s="351">
        <v>0</v>
      </c>
      <c r="D2114" s="351">
        <f t="shared" si="134"/>
        <v>0</v>
      </c>
      <c r="E2114" s="351">
        <f t="shared" si="135"/>
        <v>0</v>
      </c>
      <c r="F2114" s="351">
        <f t="shared" si="136"/>
        <v>0</v>
      </c>
      <c r="G2114" s="347">
        <f t="shared" si="132"/>
        <v>2145496.2955800002</v>
      </c>
      <c r="H2114" s="366" t="s">
        <v>463</v>
      </c>
    </row>
    <row r="2115" spans="1:8" hidden="1" outlineLevel="1">
      <c r="A2115" s="241" t="s">
        <v>464</v>
      </c>
      <c r="B2115" s="350">
        <f t="shared" si="133"/>
        <v>1085304.8824799999</v>
      </c>
      <c r="C2115" s="351">
        <v>0</v>
      </c>
      <c r="D2115" s="351">
        <f t="shared" si="134"/>
        <v>0</v>
      </c>
      <c r="E2115" s="351">
        <f t="shared" si="135"/>
        <v>0</v>
      </c>
      <c r="F2115" s="351">
        <f t="shared" si="136"/>
        <v>0</v>
      </c>
      <c r="G2115" s="347">
        <f t="shared" si="132"/>
        <v>1085304.8824799999</v>
      </c>
      <c r="H2115" s="366" t="s">
        <v>465</v>
      </c>
    </row>
    <row r="2116" spans="1:8" hidden="1" outlineLevel="1">
      <c r="A2116" s="241" t="s">
        <v>1692</v>
      </c>
      <c r="B2116" s="350">
        <f t="shared" si="133"/>
        <v>78289.190819999989</v>
      </c>
      <c r="C2116" s="351">
        <v>0</v>
      </c>
      <c r="D2116" s="351">
        <f t="shared" si="134"/>
        <v>0</v>
      </c>
      <c r="E2116" s="351">
        <f t="shared" si="135"/>
        <v>0</v>
      </c>
      <c r="F2116" s="351">
        <f t="shared" si="136"/>
        <v>0</v>
      </c>
      <c r="G2116" s="347">
        <f t="shared" si="132"/>
        <v>78289.190819999989</v>
      </c>
      <c r="H2116" s="366" t="s">
        <v>1693</v>
      </c>
    </row>
    <row r="2117" spans="1:8" hidden="1" outlineLevel="1">
      <c r="A2117" s="241" t="s">
        <v>1694</v>
      </c>
      <c r="B2117" s="350">
        <f t="shared" si="133"/>
        <v>62813.477579999992</v>
      </c>
      <c r="C2117" s="351">
        <v>0</v>
      </c>
      <c r="D2117" s="351">
        <f t="shared" si="134"/>
        <v>0</v>
      </c>
      <c r="E2117" s="351">
        <f t="shared" si="135"/>
        <v>0</v>
      </c>
      <c r="F2117" s="351">
        <f t="shared" si="136"/>
        <v>0</v>
      </c>
      <c r="G2117" s="347">
        <f t="shared" si="132"/>
        <v>62813.477579999992</v>
      </c>
      <c r="H2117" s="366" t="s">
        <v>1695</v>
      </c>
    </row>
    <row r="2118" spans="1:8" hidden="1" outlineLevel="1">
      <c r="A2118" s="241" t="s">
        <v>1696</v>
      </c>
      <c r="B2118" s="350">
        <f t="shared" si="133"/>
        <v>20050.342829999998</v>
      </c>
      <c r="C2118" s="351">
        <v>0</v>
      </c>
      <c r="D2118" s="351">
        <f t="shared" si="134"/>
        <v>0</v>
      </c>
      <c r="E2118" s="351">
        <f t="shared" si="135"/>
        <v>0</v>
      </c>
      <c r="F2118" s="351">
        <f t="shared" si="136"/>
        <v>0</v>
      </c>
      <c r="G2118" s="347">
        <f t="shared" si="132"/>
        <v>20050.342829999998</v>
      </c>
      <c r="H2118" s="366" t="s">
        <v>1697</v>
      </c>
    </row>
    <row r="2119" spans="1:8" ht="25.5" hidden="1" outlineLevel="1">
      <c r="A2119" s="241" t="s">
        <v>466</v>
      </c>
      <c r="B2119" s="350">
        <f t="shared" si="133"/>
        <v>457902.68663999997</v>
      </c>
      <c r="C2119" s="351">
        <v>0</v>
      </c>
      <c r="D2119" s="351">
        <f t="shared" si="134"/>
        <v>0</v>
      </c>
      <c r="E2119" s="351">
        <f t="shared" si="135"/>
        <v>0</v>
      </c>
      <c r="F2119" s="351">
        <f t="shared" si="136"/>
        <v>0</v>
      </c>
      <c r="G2119" s="347">
        <f t="shared" si="132"/>
        <v>457902.68663999997</v>
      </c>
      <c r="H2119" s="366" t="s">
        <v>467</v>
      </c>
    </row>
    <row r="2120" spans="1:8" hidden="1" outlineLevel="1">
      <c r="A2120" s="241" t="s">
        <v>468</v>
      </c>
      <c r="B2120" s="350">
        <f t="shared" si="133"/>
        <v>571937.39546999999</v>
      </c>
      <c r="C2120" s="351">
        <v>0</v>
      </c>
      <c r="D2120" s="351">
        <f t="shared" si="134"/>
        <v>0</v>
      </c>
      <c r="E2120" s="351">
        <f t="shared" si="135"/>
        <v>0</v>
      </c>
      <c r="F2120" s="351">
        <f t="shared" si="136"/>
        <v>0</v>
      </c>
      <c r="G2120" s="347">
        <f t="shared" si="132"/>
        <v>571937.39546999999</v>
      </c>
      <c r="H2120" s="366" t="s">
        <v>469</v>
      </c>
    </row>
    <row r="2121" spans="1:8" hidden="1" outlineLevel="1">
      <c r="A2121" s="241" t="s">
        <v>470</v>
      </c>
      <c r="B2121" s="350">
        <f t="shared" si="133"/>
        <v>14350180.42365</v>
      </c>
      <c r="C2121" s="351">
        <v>0</v>
      </c>
      <c r="D2121" s="351">
        <f t="shared" si="134"/>
        <v>0</v>
      </c>
      <c r="E2121" s="351">
        <f t="shared" si="135"/>
        <v>173.89080000000001</v>
      </c>
      <c r="F2121" s="351">
        <f t="shared" si="136"/>
        <v>0</v>
      </c>
      <c r="G2121" s="347">
        <f t="shared" si="132"/>
        <v>14350354.314449999</v>
      </c>
      <c r="H2121" s="366" t="s">
        <v>471</v>
      </c>
    </row>
    <row r="2122" spans="1:8" hidden="1" outlineLevel="1">
      <c r="A2122" s="241" t="s">
        <v>472</v>
      </c>
      <c r="B2122" s="350">
        <f t="shared" si="133"/>
        <v>263567.02889999998</v>
      </c>
      <c r="C2122" s="351">
        <v>0</v>
      </c>
      <c r="D2122" s="351">
        <f t="shared" si="134"/>
        <v>0</v>
      </c>
      <c r="E2122" s="351">
        <f t="shared" si="135"/>
        <v>0</v>
      </c>
      <c r="F2122" s="351">
        <f t="shared" si="136"/>
        <v>0</v>
      </c>
      <c r="G2122" s="347">
        <f t="shared" si="132"/>
        <v>263567.02889999998</v>
      </c>
      <c r="H2122" s="366" t="s">
        <v>473</v>
      </c>
    </row>
    <row r="2123" spans="1:8" hidden="1" outlineLevel="1">
      <c r="A2123" s="241" t="s">
        <v>474</v>
      </c>
      <c r="B2123" s="350">
        <f t="shared" si="133"/>
        <v>257673.13956000001</v>
      </c>
      <c r="C2123" s="351">
        <v>0</v>
      </c>
      <c r="D2123" s="351">
        <f t="shared" si="134"/>
        <v>0</v>
      </c>
      <c r="E2123" s="351">
        <f t="shared" si="135"/>
        <v>0</v>
      </c>
      <c r="F2123" s="351">
        <f t="shared" si="136"/>
        <v>0</v>
      </c>
      <c r="G2123" s="347">
        <f t="shared" si="132"/>
        <v>257673.13956000001</v>
      </c>
      <c r="H2123" s="366" t="s">
        <v>475</v>
      </c>
    </row>
    <row r="2124" spans="1:8" hidden="1" outlineLevel="1">
      <c r="A2124" s="241" t="s">
        <v>476</v>
      </c>
      <c r="B2124" s="350">
        <f t="shared" si="133"/>
        <v>1465335.1810499998</v>
      </c>
      <c r="C2124" s="351">
        <v>0</v>
      </c>
      <c r="D2124" s="351">
        <f t="shared" si="134"/>
        <v>0</v>
      </c>
      <c r="E2124" s="351">
        <f t="shared" si="135"/>
        <v>0</v>
      </c>
      <c r="F2124" s="351">
        <f t="shared" si="136"/>
        <v>0</v>
      </c>
      <c r="G2124" s="347">
        <f t="shared" si="132"/>
        <v>1465335.1810499998</v>
      </c>
      <c r="H2124" s="366" t="s">
        <v>477</v>
      </c>
    </row>
    <row r="2125" spans="1:8" ht="25.5" hidden="1" outlineLevel="1">
      <c r="A2125" s="241" t="s">
        <v>478</v>
      </c>
      <c r="B2125" s="350">
        <f t="shared" si="133"/>
        <v>695641.67987999995</v>
      </c>
      <c r="C2125" s="351">
        <v>0</v>
      </c>
      <c r="D2125" s="351">
        <f t="shared" si="134"/>
        <v>0</v>
      </c>
      <c r="E2125" s="351">
        <f t="shared" si="135"/>
        <v>0</v>
      </c>
      <c r="F2125" s="351">
        <f t="shared" si="136"/>
        <v>0</v>
      </c>
      <c r="G2125" s="347">
        <f t="shared" si="132"/>
        <v>695641.67987999995</v>
      </c>
      <c r="H2125" s="366" t="s">
        <v>479</v>
      </c>
    </row>
    <row r="2126" spans="1:8" ht="25.5" hidden="1" outlineLevel="1">
      <c r="A2126" s="241" t="s">
        <v>480</v>
      </c>
      <c r="B2126" s="350">
        <f t="shared" si="133"/>
        <v>835939.27626000007</v>
      </c>
      <c r="C2126" s="351">
        <v>0</v>
      </c>
      <c r="D2126" s="351">
        <f t="shared" si="134"/>
        <v>0</v>
      </c>
      <c r="E2126" s="351">
        <f t="shared" si="135"/>
        <v>0</v>
      </c>
      <c r="F2126" s="351">
        <f t="shared" si="136"/>
        <v>0</v>
      </c>
      <c r="G2126" s="347">
        <f t="shared" si="132"/>
        <v>835939.27626000007</v>
      </c>
      <c r="H2126" s="366" t="s">
        <v>481</v>
      </c>
    </row>
    <row r="2127" spans="1:8" ht="25.5" hidden="1" outlineLevel="1">
      <c r="A2127" s="241" t="s">
        <v>482</v>
      </c>
      <c r="B2127" s="350">
        <f t="shared" si="133"/>
        <v>181465.98855000001</v>
      </c>
      <c r="C2127" s="351">
        <v>0</v>
      </c>
      <c r="D2127" s="351">
        <f t="shared" si="134"/>
        <v>0</v>
      </c>
      <c r="E2127" s="351">
        <f t="shared" si="135"/>
        <v>0</v>
      </c>
      <c r="F2127" s="351">
        <f t="shared" si="136"/>
        <v>0</v>
      </c>
      <c r="G2127" s="347">
        <f t="shared" si="132"/>
        <v>181465.98855000001</v>
      </c>
      <c r="H2127" s="366" t="s">
        <v>483</v>
      </c>
    </row>
    <row r="2128" spans="1:8" hidden="1" outlineLevel="1">
      <c r="A2128" s="241" t="s">
        <v>484</v>
      </c>
      <c r="B2128" s="350">
        <f t="shared" si="133"/>
        <v>684848.85560999985</v>
      </c>
      <c r="C2128" s="351">
        <v>0</v>
      </c>
      <c r="D2128" s="351">
        <f t="shared" si="134"/>
        <v>0</v>
      </c>
      <c r="E2128" s="351">
        <f t="shared" si="135"/>
        <v>0</v>
      </c>
      <c r="F2128" s="351">
        <f t="shared" si="136"/>
        <v>0</v>
      </c>
      <c r="G2128" s="347">
        <f t="shared" si="132"/>
        <v>684848.85560999985</v>
      </c>
      <c r="H2128" s="366" t="s">
        <v>485</v>
      </c>
    </row>
    <row r="2129" spans="1:8" hidden="1" outlineLevel="1">
      <c r="A2129" s="241" t="s">
        <v>1698</v>
      </c>
      <c r="B2129" s="350">
        <f t="shared" si="133"/>
        <v>252707.85897</v>
      </c>
      <c r="C2129" s="351">
        <v>0</v>
      </c>
      <c r="D2129" s="351">
        <f t="shared" si="134"/>
        <v>0</v>
      </c>
      <c r="E2129" s="351">
        <f t="shared" si="135"/>
        <v>0</v>
      </c>
      <c r="F2129" s="351">
        <f t="shared" si="136"/>
        <v>0</v>
      </c>
      <c r="G2129" s="347">
        <f t="shared" si="132"/>
        <v>252707.85897</v>
      </c>
      <c r="H2129" s="366" t="s">
        <v>1699</v>
      </c>
    </row>
    <row r="2130" spans="1:8" hidden="1" outlineLevel="1">
      <c r="A2130" s="241" t="s">
        <v>486</v>
      </c>
      <c r="B2130" s="350">
        <f t="shared" si="133"/>
        <v>434927.33114999993</v>
      </c>
      <c r="C2130" s="351">
        <v>0</v>
      </c>
      <c r="D2130" s="351">
        <f t="shared" si="134"/>
        <v>0</v>
      </c>
      <c r="E2130" s="351">
        <f t="shared" si="135"/>
        <v>0</v>
      </c>
      <c r="F2130" s="351">
        <f t="shared" si="136"/>
        <v>0</v>
      </c>
      <c r="G2130" s="347">
        <f t="shared" si="132"/>
        <v>434927.33114999993</v>
      </c>
      <c r="H2130" s="366" t="s">
        <v>487</v>
      </c>
    </row>
    <row r="2131" spans="1:8" hidden="1" outlineLevel="1">
      <c r="A2131" s="241" t="s">
        <v>488</v>
      </c>
      <c r="B2131" s="350">
        <f t="shared" si="133"/>
        <v>881164.75340999989</v>
      </c>
      <c r="C2131" s="351">
        <v>0</v>
      </c>
      <c r="D2131" s="351">
        <f t="shared" si="134"/>
        <v>0</v>
      </c>
      <c r="E2131" s="351">
        <f t="shared" si="135"/>
        <v>0</v>
      </c>
      <c r="F2131" s="351">
        <f t="shared" si="136"/>
        <v>0</v>
      </c>
      <c r="G2131" s="347">
        <f t="shared" si="132"/>
        <v>881164.75340999989</v>
      </c>
      <c r="H2131" s="366" t="s">
        <v>489</v>
      </c>
    </row>
    <row r="2132" spans="1:8" hidden="1" outlineLevel="1">
      <c r="A2132" s="241" t="s">
        <v>490</v>
      </c>
      <c r="B2132" s="350">
        <f t="shared" si="133"/>
        <v>3342066.3072299999</v>
      </c>
      <c r="C2132" s="351">
        <v>0</v>
      </c>
      <c r="D2132" s="351">
        <f t="shared" si="134"/>
        <v>0</v>
      </c>
      <c r="E2132" s="351">
        <f t="shared" si="135"/>
        <v>0</v>
      </c>
      <c r="F2132" s="351">
        <f t="shared" si="136"/>
        <v>0</v>
      </c>
      <c r="G2132" s="347">
        <f t="shared" si="132"/>
        <v>3342066.3072299999</v>
      </c>
      <c r="H2132" s="366" t="s">
        <v>491</v>
      </c>
    </row>
    <row r="2133" spans="1:8" ht="25.5" hidden="1" outlineLevel="1">
      <c r="A2133" s="241" t="s">
        <v>492</v>
      </c>
      <c r="B2133" s="350">
        <f t="shared" si="133"/>
        <v>1609554.0210600002</v>
      </c>
      <c r="C2133" s="351">
        <v>0</v>
      </c>
      <c r="D2133" s="351">
        <f t="shared" si="134"/>
        <v>0</v>
      </c>
      <c r="E2133" s="351">
        <f t="shared" si="135"/>
        <v>0</v>
      </c>
      <c r="F2133" s="351">
        <f t="shared" si="136"/>
        <v>0</v>
      </c>
      <c r="G2133" s="347">
        <f t="shared" si="132"/>
        <v>1609554.0210600002</v>
      </c>
      <c r="H2133" s="366" t="s">
        <v>493</v>
      </c>
    </row>
    <row r="2134" spans="1:8" hidden="1" outlineLevel="1">
      <c r="A2134" s="241" t="s">
        <v>494</v>
      </c>
      <c r="B2134" s="350">
        <f t="shared" si="133"/>
        <v>1698918.1795499998</v>
      </c>
      <c r="C2134" s="351">
        <v>0</v>
      </c>
      <c r="D2134" s="351">
        <f t="shared" si="134"/>
        <v>0</v>
      </c>
      <c r="E2134" s="351">
        <f t="shared" si="135"/>
        <v>0</v>
      </c>
      <c r="F2134" s="351">
        <f t="shared" si="136"/>
        <v>0</v>
      </c>
      <c r="G2134" s="347">
        <f t="shared" si="132"/>
        <v>1698918.1795499998</v>
      </c>
      <c r="H2134" s="366" t="s">
        <v>495</v>
      </c>
    </row>
    <row r="2135" spans="1:8" hidden="1" outlineLevel="1">
      <c r="A2135" s="241" t="s">
        <v>496</v>
      </c>
      <c r="B2135" s="350">
        <f t="shared" si="133"/>
        <v>1229513.9118899999</v>
      </c>
      <c r="C2135" s="351">
        <v>0</v>
      </c>
      <c r="D2135" s="351">
        <f t="shared" si="134"/>
        <v>0</v>
      </c>
      <c r="E2135" s="351">
        <f t="shared" si="135"/>
        <v>0</v>
      </c>
      <c r="F2135" s="351">
        <f t="shared" si="136"/>
        <v>0</v>
      </c>
      <c r="G2135" s="347">
        <f t="shared" si="132"/>
        <v>1229513.9118899999</v>
      </c>
      <c r="H2135" s="366" t="s">
        <v>497</v>
      </c>
    </row>
    <row r="2136" spans="1:8" ht="25.5" hidden="1" outlineLevel="1">
      <c r="A2136" s="241" t="s">
        <v>498</v>
      </c>
      <c r="B2136" s="350">
        <f t="shared" si="133"/>
        <v>673395.3287999999</v>
      </c>
      <c r="C2136" s="351">
        <v>0</v>
      </c>
      <c r="D2136" s="351">
        <f t="shared" si="134"/>
        <v>0</v>
      </c>
      <c r="E2136" s="351">
        <f t="shared" si="135"/>
        <v>0</v>
      </c>
      <c r="F2136" s="351">
        <f t="shared" si="136"/>
        <v>0</v>
      </c>
      <c r="G2136" s="347">
        <f t="shared" si="132"/>
        <v>673395.3287999999</v>
      </c>
      <c r="H2136" s="366" t="s">
        <v>499</v>
      </c>
    </row>
    <row r="2137" spans="1:8" hidden="1" outlineLevel="1">
      <c r="A2137" s="241" t="s">
        <v>500</v>
      </c>
      <c r="B2137" s="350">
        <f t="shared" si="133"/>
        <v>90450.818369999994</v>
      </c>
      <c r="C2137" s="351">
        <v>0</v>
      </c>
      <c r="D2137" s="351">
        <f t="shared" si="134"/>
        <v>0</v>
      </c>
      <c r="E2137" s="351">
        <f t="shared" si="135"/>
        <v>0</v>
      </c>
      <c r="F2137" s="351">
        <f t="shared" si="136"/>
        <v>0</v>
      </c>
      <c r="G2137" s="347">
        <f t="shared" si="132"/>
        <v>90450.818369999994</v>
      </c>
      <c r="H2137" s="366" t="s">
        <v>501</v>
      </c>
    </row>
    <row r="2138" spans="1:8" hidden="1" outlineLevel="1">
      <c r="A2138" s="241" t="s">
        <v>502</v>
      </c>
      <c r="B2138" s="350">
        <f t="shared" si="133"/>
        <v>702804.48759000003</v>
      </c>
      <c r="C2138" s="351">
        <v>0</v>
      </c>
      <c r="D2138" s="351">
        <f t="shared" si="134"/>
        <v>0</v>
      </c>
      <c r="E2138" s="351">
        <f t="shared" si="135"/>
        <v>0</v>
      </c>
      <c r="F2138" s="351">
        <f t="shared" si="136"/>
        <v>0</v>
      </c>
      <c r="G2138" s="347">
        <f t="shared" si="132"/>
        <v>702804.48759000003</v>
      </c>
      <c r="H2138" s="366" t="s">
        <v>503</v>
      </c>
    </row>
    <row r="2139" spans="1:8" ht="25.5" hidden="1" outlineLevel="1">
      <c r="A2139" s="241" t="s">
        <v>504</v>
      </c>
      <c r="B2139" s="350">
        <f t="shared" si="133"/>
        <v>1669216.53486</v>
      </c>
      <c r="C2139" s="351">
        <v>0</v>
      </c>
      <c r="D2139" s="351">
        <f t="shared" si="134"/>
        <v>0</v>
      </c>
      <c r="E2139" s="351">
        <f t="shared" si="135"/>
        <v>0</v>
      </c>
      <c r="F2139" s="351">
        <f t="shared" si="136"/>
        <v>0</v>
      </c>
      <c r="G2139" s="347">
        <f t="shared" si="132"/>
        <v>1669216.53486</v>
      </c>
      <c r="H2139" s="366" t="s">
        <v>505</v>
      </c>
    </row>
    <row r="2140" spans="1:8" hidden="1" outlineLevel="1">
      <c r="A2140" s="241" t="s">
        <v>506</v>
      </c>
      <c r="B2140" s="350">
        <f t="shared" si="133"/>
        <v>113967.52395</v>
      </c>
      <c r="C2140" s="351">
        <v>0</v>
      </c>
      <c r="D2140" s="351">
        <f t="shared" si="134"/>
        <v>0</v>
      </c>
      <c r="E2140" s="351">
        <f t="shared" si="135"/>
        <v>0</v>
      </c>
      <c r="F2140" s="351">
        <f t="shared" si="136"/>
        <v>0</v>
      </c>
      <c r="G2140" s="347">
        <f t="shared" si="132"/>
        <v>113967.52395</v>
      </c>
      <c r="H2140" s="366" t="s">
        <v>507</v>
      </c>
    </row>
    <row r="2141" spans="1:8" hidden="1" outlineLevel="1">
      <c r="A2141" s="241" t="s">
        <v>508</v>
      </c>
      <c r="B2141" s="350">
        <f t="shared" si="133"/>
        <v>2178269.6509500002</v>
      </c>
      <c r="C2141" s="351">
        <v>0</v>
      </c>
      <c r="D2141" s="351">
        <f t="shared" si="134"/>
        <v>0</v>
      </c>
      <c r="E2141" s="351">
        <f t="shared" si="135"/>
        <v>0</v>
      </c>
      <c r="F2141" s="351">
        <f t="shared" si="136"/>
        <v>0</v>
      </c>
      <c r="G2141" s="347">
        <f t="shared" si="132"/>
        <v>2178269.6509500002</v>
      </c>
      <c r="H2141" s="366" t="s">
        <v>509</v>
      </c>
    </row>
    <row r="2142" spans="1:8" hidden="1" outlineLevel="1">
      <c r="A2142" s="241" t="s">
        <v>510</v>
      </c>
      <c r="B2142" s="350">
        <f t="shared" si="133"/>
        <v>953817.45903000003</v>
      </c>
      <c r="C2142" s="351">
        <v>0</v>
      </c>
      <c r="D2142" s="351">
        <f t="shared" si="134"/>
        <v>0</v>
      </c>
      <c r="E2142" s="351">
        <f t="shared" si="135"/>
        <v>0</v>
      </c>
      <c r="F2142" s="351">
        <f t="shared" si="136"/>
        <v>0</v>
      </c>
      <c r="G2142" s="347">
        <f t="shared" si="132"/>
        <v>953817.45903000003</v>
      </c>
      <c r="H2142" s="366" t="s">
        <v>511</v>
      </c>
    </row>
    <row r="2143" spans="1:8" hidden="1" outlineLevel="1">
      <c r="A2143" s="241" t="s">
        <v>1498</v>
      </c>
      <c r="B2143" s="350">
        <f t="shared" si="133"/>
        <v>35650.301999999996</v>
      </c>
      <c r="C2143" s="351">
        <v>0</v>
      </c>
      <c r="D2143" s="351">
        <f t="shared" si="134"/>
        <v>0</v>
      </c>
      <c r="E2143" s="351">
        <f t="shared" si="135"/>
        <v>0</v>
      </c>
      <c r="F2143" s="351">
        <f t="shared" si="136"/>
        <v>0</v>
      </c>
      <c r="G2143" s="347">
        <f t="shared" si="132"/>
        <v>35650.301999999996</v>
      </c>
      <c r="H2143" s="366" t="s">
        <v>1499</v>
      </c>
    </row>
    <row r="2144" spans="1:8" hidden="1" outlineLevel="1">
      <c r="A2144" s="241" t="s">
        <v>1700</v>
      </c>
      <c r="B2144" s="350">
        <f t="shared" si="133"/>
        <v>792134.29715999996</v>
      </c>
      <c r="C2144" s="351">
        <v>0</v>
      </c>
      <c r="D2144" s="351">
        <f t="shared" si="134"/>
        <v>0</v>
      </c>
      <c r="E2144" s="351">
        <f t="shared" si="135"/>
        <v>0</v>
      </c>
      <c r="F2144" s="351">
        <f t="shared" si="136"/>
        <v>0</v>
      </c>
      <c r="G2144" s="347">
        <f t="shared" si="132"/>
        <v>792134.29715999996</v>
      </c>
      <c r="H2144" s="366" t="s">
        <v>1701</v>
      </c>
    </row>
    <row r="2145" spans="1:8" hidden="1" outlineLevel="1">
      <c r="A2145" s="241" t="s">
        <v>512</v>
      </c>
      <c r="B2145" s="350">
        <f t="shared" si="133"/>
        <v>389408.72982000001</v>
      </c>
      <c r="C2145" s="351">
        <v>0</v>
      </c>
      <c r="D2145" s="351">
        <f t="shared" si="134"/>
        <v>0</v>
      </c>
      <c r="E2145" s="351">
        <f t="shared" si="135"/>
        <v>0</v>
      </c>
      <c r="F2145" s="351">
        <f t="shared" si="136"/>
        <v>0</v>
      </c>
      <c r="G2145" s="347">
        <f t="shared" si="132"/>
        <v>389408.72982000001</v>
      </c>
      <c r="H2145" s="366" t="s">
        <v>513</v>
      </c>
    </row>
    <row r="2146" spans="1:8" hidden="1" outlineLevel="1">
      <c r="A2146" s="241" t="s">
        <v>514</v>
      </c>
      <c r="B2146" s="350">
        <f t="shared" si="133"/>
        <v>2887880.47278</v>
      </c>
      <c r="C2146" s="351">
        <v>0</v>
      </c>
      <c r="D2146" s="351">
        <f t="shared" si="134"/>
        <v>0</v>
      </c>
      <c r="E2146" s="351">
        <f t="shared" si="135"/>
        <v>0</v>
      </c>
      <c r="F2146" s="351">
        <f t="shared" si="136"/>
        <v>0</v>
      </c>
      <c r="G2146" s="347">
        <f t="shared" si="132"/>
        <v>2887880.47278</v>
      </c>
      <c r="H2146" s="366" t="s">
        <v>515</v>
      </c>
    </row>
    <row r="2147" spans="1:8" hidden="1" outlineLevel="1">
      <c r="A2147" s="241" t="s">
        <v>516</v>
      </c>
      <c r="B2147" s="350">
        <f t="shared" si="133"/>
        <v>5740330.9683599994</v>
      </c>
      <c r="C2147" s="351">
        <v>0</v>
      </c>
      <c r="D2147" s="351">
        <f t="shared" si="134"/>
        <v>0</v>
      </c>
      <c r="E2147" s="351">
        <f t="shared" si="135"/>
        <v>0</v>
      </c>
      <c r="F2147" s="351">
        <f t="shared" si="136"/>
        <v>0</v>
      </c>
      <c r="G2147" s="347">
        <f t="shared" si="132"/>
        <v>5740330.9683599994</v>
      </c>
      <c r="H2147" s="366" t="s">
        <v>517</v>
      </c>
    </row>
    <row r="2148" spans="1:8" hidden="1" outlineLevel="1">
      <c r="A2148" s="241" t="s">
        <v>518</v>
      </c>
      <c r="B2148" s="350">
        <f t="shared" si="133"/>
        <v>61843.031940000001</v>
      </c>
      <c r="C2148" s="351">
        <v>0</v>
      </c>
      <c r="D2148" s="351">
        <f t="shared" si="134"/>
        <v>0</v>
      </c>
      <c r="E2148" s="351">
        <f t="shared" si="135"/>
        <v>0</v>
      </c>
      <c r="F2148" s="351">
        <f t="shared" si="136"/>
        <v>0</v>
      </c>
      <c r="G2148" s="347">
        <f t="shared" si="132"/>
        <v>61843.031940000001</v>
      </c>
      <c r="H2148" s="366" t="s">
        <v>519</v>
      </c>
    </row>
    <row r="2149" spans="1:8" hidden="1" outlineLevel="1">
      <c r="A2149" s="241" t="s">
        <v>1702</v>
      </c>
      <c r="B2149" s="350">
        <f t="shared" si="133"/>
        <v>150898.74752999999</v>
      </c>
      <c r="C2149" s="351">
        <v>0</v>
      </c>
      <c r="D2149" s="351">
        <f t="shared" si="134"/>
        <v>0</v>
      </c>
      <c r="E2149" s="351">
        <f t="shared" si="135"/>
        <v>0</v>
      </c>
      <c r="F2149" s="351">
        <f t="shared" si="136"/>
        <v>0</v>
      </c>
      <c r="G2149" s="347">
        <f t="shared" si="132"/>
        <v>150898.74752999999</v>
      </c>
      <c r="H2149" s="366" t="s">
        <v>1703</v>
      </c>
    </row>
    <row r="2150" spans="1:8" ht="25.5" hidden="1" outlineLevel="1">
      <c r="A2150" s="241" t="s">
        <v>520</v>
      </c>
      <c r="B2150" s="350">
        <f t="shared" si="133"/>
        <v>264379.00380000001</v>
      </c>
      <c r="C2150" s="351">
        <v>0</v>
      </c>
      <c r="D2150" s="351">
        <f t="shared" si="134"/>
        <v>0</v>
      </c>
      <c r="E2150" s="351">
        <f t="shared" si="135"/>
        <v>0</v>
      </c>
      <c r="F2150" s="351">
        <f t="shared" si="136"/>
        <v>0</v>
      </c>
      <c r="G2150" s="347">
        <f t="shared" si="132"/>
        <v>264379.00380000001</v>
      </c>
      <c r="H2150" s="366" t="s">
        <v>521</v>
      </c>
    </row>
    <row r="2151" spans="1:8" hidden="1" outlineLevel="1">
      <c r="A2151" s="241" t="s">
        <v>522</v>
      </c>
      <c r="B2151" s="350">
        <f t="shared" si="133"/>
        <v>2184617.4578399998</v>
      </c>
      <c r="C2151" s="351">
        <v>0</v>
      </c>
      <c r="D2151" s="351">
        <f t="shared" si="134"/>
        <v>0</v>
      </c>
      <c r="E2151" s="351">
        <f t="shared" si="135"/>
        <v>0</v>
      </c>
      <c r="F2151" s="351">
        <f t="shared" si="136"/>
        <v>422.88720000000001</v>
      </c>
      <c r="G2151" s="347">
        <f t="shared" si="132"/>
        <v>2185040.34504</v>
      </c>
      <c r="H2151" s="366" t="s">
        <v>523</v>
      </c>
    </row>
    <row r="2152" spans="1:8" hidden="1" outlineLevel="1">
      <c r="A2152" s="241" t="s">
        <v>524</v>
      </c>
      <c r="B2152" s="350">
        <f t="shared" si="133"/>
        <v>1707930.5099399998</v>
      </c>
      <c r="C2152" s="351">
        <v>0</v>
      </c>
      <c r="D2152" s="351">
        <f t="shared" si="134"/>
        <v>0</v>
      </c>
      <c r="E2152" s="351">
        <f t="shared" si="135"/>
        <v>0</v>
      </c>
      <c r="F2152" s="351">
        <f t="shared" si="136"/>
        <v>0</v>
      </c>
      <c r="G2152" s="347">
        <f t="shared" si="132"/>
        <v>1707930.5099399998</v>
      </c>
      <c r="H2152" s="366" t="s">
        <v>525</v>
      </c>
    </row>
    <row r="2153" spans="1:8" ht="25.5" hidden="1" outlineLevel="1">
      <c r="A2153" s="241" t="s">
        <v>526</v>
      </c>
      <c r="B2153" s="350">
        <f t="shared" si="133"/>
        <v>1153555.76691</v>
      </c>
      <c r="C2153" s="351">
        <v>0</v>
      </c>
      <c r="D2153" s="351">
        <f t="shared" si="134"/>
        <v>0</v>
      </c>
      <c r="E2153" s="351">
        <f t="shared" si="135"/>
        <v>0</v>
      </c>
      <c r="F2153" s="351">
        <f t="shared" si="136"/>
        <v>0</v>
      </c>
      <c r="G2153" s="347">
        <f t="shared" si="132"/>
        <v>1153555.76691</v>
      </c>
      <c r="H2153" s="366" t="s">
        <v>527</v>
      </c>
    </row>
    <row r="2154" spans="1:8" hidden="1" outlineLevel="1">
      <c r="A2154" s="241" t="s">
        <v>528</v>
      </c>
      <c r="B2154" s="350">
        <f t="shared" si="133"/>
        <v>173811.83525999999</v>
      </c>
      <c r="C2154" s="351">
        <v>0</v>
      </c>
      <c r="D2154" s="351">
        <f t="shared" si="134"/>
        <v>0</v>
      </c>
      <c r="E2154" s="351">
        <f t="shared" si="135"/>
        <v>0</v>
      </c>
      <c r="F2154" s="351">
        <f t="shared" si="136"/>
        <v>0</v>
      </c>
      <c r="G2154" s="347">
        <f t="shared" si="132"/>
        <v>173811.83525999999</v>
      </c>
      <c r="H2154" s="366" t="s">
        <v>529</v>
      </c>
    </row>
    <row r="2155" spans="1:8" ht="25.5" hidden="1" outlineLevel="1">
      <c r="A2155" s="241" t="s">
        <v>530</v>
      </c>
      <c r="B2155" s="350">
        <f t="shared" si="133"/>
        <v>47308.616219999996</v>
      </c>
      <c r="C2155" s="351">
        <v>0</v>
      </c>
      <c r="D2155" s="351">
        <f t="shared" si="134"/>
        <v>0</v>
      </c>
      <c r="E2155" s="351">
        <f t="shared" si="135"/>
        <v>0</v>
      </c>
      <c r="F2155" s="351">
        <f t="shared" si="136"/>
        <v>0</v>
      </c>
      <c r="G2155" s="347">
        <f t="shared" si="132"/>
        <v>47308.616219999996</v>
      </c>
      <c r="H2155" s="366" t="s">
        <v>531</v>
      </c>
    </row>
    <row r="2156" spans="1:8" hidden="1" outlineLevel="1">
      <c r="A2156" s="241" t="s">
        <v>532</v>
      </c>
      <c r="B2156" s="350">
        <f t="shared" si="133"/>
        <v>313456.87899</v>
      </c>
      <c r="C2156" s="351">
        <v>0</v>
      </c>
      <c r="D2156" s="351">
        <f t="shared" si="134"/>
        <v>0</v>
      </c>
      <c r="E2156" s="351">
        <f t="shared" si="135"/>
        <v>0</v>
      </c>
      <c r="F2156" s="351">
        <f t="shared" si="136"/>
        <v>0</v>
      </c>
      <c r="G2156" s="347">
        <f t="shared" si="132"/>
        <v>313456.87899</v>
      </c>
      <c r="H2156" s="366" t="s">
        <v>533</v>
      </c>
    </row>
    <row r="2157" spans="1:8" hidden="1" outlineLevel="1">
      <c r="A2157" s="241" t="s">
        <v>534</v>
      </c>
      <c r="B2157" s="350">
        <f t="shared" si="133"/>
        <v>4951092.2816099999</v>
      </c>
      <c r="C2157" s="351">
        <v>0</v>
      </c>
      <c r="D2157" s="351">
        <f t="shared" si="134"/>
        <v>0</v>
      </c>
      <c r="E2157" s="351">
        <f t="shared" si="135"/>
        <v>0</v>
      </c>
      <c r="F2157" s="351">
        <f t="shared" si="136"/>
        <v>0</v>
      </c>
      <c r="G2157" s="347">
        <f t="shared" si="132"/>
        <v>4951092.2816099999</v>
      </c>
      <c r="H2157" s="366" t="s">
        <v>535</v>
      </c>
    </row>
    <row r="2158" spans="1:8" hidden="1" outlineLevel="1">
      <c r="A2158" s="241" t="s">
        <v>536</v>
      </c>
      <c r="B2158" s="350">
        <f t="shared" si="133"/>
        <v>14282511.556019999</v>
      </c>
      <c r="C2158" s="351">
        <v>0</v>
      </c>
      <c r="D2158" s="351">
        <f t="shared" si="134"/>
        <v>0</v>
      </c>
      <c r="E2158" s="351">
        <f t="shared" si="135"/>
        <v>206.74439999999998</v>
      </c>
      <c r="F2158" s="351">
        <f t="shared" si="136"/>
        <v>0</v>
      </c>
      <c r="G2158" s="347">
        <f t="shared" si="132"/>
        <v>14282718.300419999</v>
      </c>
      <c r="H2158" s="366" t="s">
        <v>537</v>
      </c>
    </row>
    <row r="2159" spans="1:8" ht="25.5" hidden="1" outlineLevel="1">
      <c r="A2159" s="241" t="s">
        <v>538</v>
      </c>
      <c r="B2159" s="350">
        <f t="shared" si="133"/>
        <v>166751.69606999998</v>
      </c>
      <c r="C2159" s="351">
        <v>0</v>
      </c>
      <c r="D2159" s="351">
        <f t="shared" si="134"/>
        <v>0</v>
      </c>
      <c r="E2159" s="351">
        <f t="shared" si="135"/>
        <v>0</v>
      </c>
      <c r="F2159" s="351">
        <f t="shared" si="136"/>
        <v>0</v>
      </c>
      <c r="G2159" s="347">
        <f t="shared" si="132"/>
        <v>166751.69606999998</v>
      </c>
      <c r="H2159" s="366" t="s">
        <v>539</v>
      </c>
    </row>
    <row r="2160" spans="1:8" hidden="1" outlineLevel="1">
      <c r="A2160" s="241" t="s">
        <v>540</v>
      </c>
      <c r="B2160" s="350">
        <f t="shared" si="133"/>
        <v>499222.34526000003</v>
      </c>
      <c r="C2160" s="351">
        <v>0</v>
      </c>
      <c r="D2160" s="351">
        <f t="shared" si="134"/>
        <v>0</v>
      </c>
      <c r="E2160" s="351">
        <f t="shared" si="135"/>
        <v>0</v>
      </c>
      <c r="F2160" s="351">
        <f t="shared" si="136"/>
        <v>0</v>
      </c>
      <c r="G2160" s="347">
        <f t="shared" si="132"/>
        <v>499222.34526000003</v>
      </c>
      <c r="H2160" s="366" t="s">
        <v>541</v>
      </c>
    </row>
    <row r="2161" spans="1:8" hidden="1" outlineLevel="1">
      <c r="A2161" s="241" t="s">
        <v>542</v>
      </c>
      <c r="B2161" s="350">
        <f t="shared" si="133"/>
        <v>5852770.96416</v>
      </c>
      <c r="C2161" s="351">
        <v>0</v>
      </c>
      <c r="D2161" s="351">
        <f t="shared" si="134"/>
        <v>0</v>
      </c>
      <c r="E2161" s="351">
        <f t="shared" si="135"/>
        <v>0</v>
      </c>
      <c r="F2161" s="351">
        <f t="shared" si="136"/>
        <v>4838.6610000000001</v>
      </c>
      <c r="G2161" s="347">
        <f t="shared" si="132"/>
        <v>5857609.6251600003</v>
      </c>
      <c r="H2161" s="366" t="s">
        <v>543</v>
      </c>
    </row>
    <row r="2162" spans="1:8" hidden="1" outlineLevel="1">
      <c r="A2162" s="241" t="s">
        <v>1704</v>
      </c>
      <c r="B2162" s="350">
        <f t="shared" si="133"/>
        <v>540381.88425</v>
      </c>
      <c r="C2162" s="351">
        <v>0</v>
      </c>
      <c r="D2162" s="351">
        <f t="shared" si="134"/>
        <v>0</v>
      </c>
      <c r="E2162" s="351">
        <f t="shared" si="135"/>
        <v>0</v>
      </c>
      <c r="F2162" s="351">
        <f t="shared" si="136"/>
        <v>0</v>
      </c>
      <c r="G2162" s="347">
        <f t="shared" si="132"/>
        <v>540381.88425</v>
      </c>
      <c r="H2162" s="366" t="s">
        <v>1705</v>
      </c>
    </row>
    <row r="2163" spans="1:8" hidden="1" outlineLevel="1">
      <c r="A2163" s="241" t="s">
        <v>544</v>
      </c>
      <c r="B2163" s="350">
        <f t="shared" si="133"/>
        <v>705364.89461999992</v>
      </c>
      <c r="C2163" s="351">
        <v>0</v>
      </c>
      <c r="D2163" s="351">
        <f t="shared" si="134"/>
        <v>0</v>
      </c>
      <c r="E2163" s="351">
        <f t="shared" si="135"/>
        <v>0</v>
      </c>
      <c r="F2163" s="351">
        <f t="shared" si="136"/>
        <v>0</v>
      </c>
      <c r="G2163" s="347">
        <f t="shared" si="132"/>
        <v>705364.89461999992</v>
      </c>
      <c r="H2163" s="366" t="s">
        <v>545</v>
      </c>
    </row>
    <row r="2164" spans="1:8" hidden="1" outlineLevel="1">
      <c r="A2164" s="241" t="s">
        <v>546</v>
      </c>
      <c r="B2164" s="350">
        <f t="shared" si="133"/>
        <v>8384532.4546499988</v>
      </c>
      <c r="C2164" s="351">
        <v>0</v>
      </c>
      <c r="D2164" s="351">
        <f t="shared" si="134"/>
        <v>0</v>
      </c>
      <c r="E2164" s="351">
        <f t="shared" si="135"/>
        <v>2925.9467999999997</v>
      </c>
      <c r="F2164" s="351">
        <f t="shared" si="136"/>
        <v>0</v>
      </c>
      <c r="G2164" s="347">
        <f t="shared" si="132"/>
        <v>8387458.4014499988</v>
      </c>
      <c r="H2164" s="366" t="s">
        <v>547</v>
      </c>
    </row>
    <row r="2165" spans="1:8" hidden="1" outlineLevel="1">
      <c r="A2165" s="241" t="s">
        <v>548</v>
      </c>
      <c r="B2165" s="350">
        <f t="shared" si="133"/>
        <v>67426.593089999995</v>
      </c>
      <c r="C2165" s="351">
        <v>0</v>
      </c>
      <c r="D2165" s="351">
        <f t="shared" si="134"/>
        <v>0</v>
      </c>
      <c r="E2165" s="351">
        <f t="shared" si="135"/>
        <v>0</v>
      </c>
      <c r="F2165" s="351">
        <f t="shared" si="136"/>
        <v>0</v>
      </c>
      <c r="G2165" s="347">
        <f t="shared" ref="G2165:G2228" si="137">SUM(B2165:F2165)</f>
        <v>67426.593089999995</v>
      </c>
      <c r="H2165" s="366" t="s">
        <v>549</v>
      </c>
    </row>
    <row r="2166" spans="1:8" hidden="1" outlineLevel="1">
      <c r="A2166" s="241" t="s">
        <v>1706</v>
      </c>
      <c r="B2166" s="350">
        <f t="shared" ref="B2166:B2229" si="138">B304*0.591/100</f>
        <v>661031.01779999991</v>
      </c>
      <c r="C2166" s="351">
        <v>0</v>
      </c>
      <c r="D2166" s="351">
        <f t="shared" ref="D2166:D2229" si="139">D304*0.08865/100</f>
        <v>0</v>
      </c>
      <c r="E2166" s="351">
        <f t="shared" ref="E2166:E2229" si="140">E304*0.04/100</f>
        <v>128822.45759999999</v>
      </c>
      <c r="F2166" s="351">
        <f t="shared" ref="F2166:F2229" si="141">F304*0.03/100</f>
        <v>913222.65</v>
      </c>
      <c r="G2166" s="347">
        <f t="shared" si="137"/>
        <v>1703076.1253999998</v>
      </c>
      <c r="H2166" s="366" t="s">
        <v>1707</v>
      </c>
    </row>
    <row r="2167" spans="1:8" hidden="1" outlineLevel="1">
      <c r="A2167" s="241" t="s">
        <v>550</v>
      </c>
      <c r="B2167" s="350">
        <f t="shared" si="138"/>
        <v>774899.29511999991</v>
      </c>
      <c r="C2167" s="351">
        <v>0</v>
      </c>
      <c r="D2167" s="351">
        <f t="shared" si="139"/>
        <v>0</v>
      </c>
      <c r="E2167" s="351">
        <f t="shared" si="140"/>
        <v>0</v>
      </c>
      <c r="F2167" s="351">
        <f t="shared" si="141"/>
        <v>0</v>
      </c>
      <c r="G2167" s="347">
        <f t="shared" si="137"/>
        <v>774899.29511999991</v>
      </c>
      <c r="H2167" s="366" t="s">
        <v>551</v>
      </c>
    </row>
    <row r="2168" spans="1:8" ht="25.5" hidden="1" outlineLevel="1">
      <c r="A2168" s="241" t="s">
        <v>552</v>
      </c>
      <c r="B2168" s="350">
        <f t="shared" si="138"/>
        <v>754478.30073000002</v>
      </c>
      <c r="C2168" s="351">
        <v>0</v>
      </c>
      <c r="D2168" s="351">
        <f t="shared" si="139"/>
        <v>0</v>
      </c>
      <c r="E2168" s="351">
        <f t="shared" si="140"/>
        <v>0</v>
      </c>
      <c r="F2168" s="351">
        <f t="shared" si="141"/>
        <v>0</v>
      </c>
      <c r="G2168" s="347">
        <f t="shared" si="137"/>
        <v>754478.30073000002</v>
      </c>
      <c r="H2168" s="366" t="s">
        <v>553</v>
      </c>
    </row>
    <row r="2169" spans="1:8" ht="25.5" hidden="1" outlineLevel="1">
      <c r="A2169" s="241" t="s">
        <v>554</v>
      </c>
      <c r="B2169" s="350">
        <f t="shared" si="138"/>
        <v>178999.16046000001</v>
      </c>
      <c r="C2169" s="351">
        <v>0</v>
      </c>
      <c r="D2169" s="351">
        <f t="shared" si="139"/>
        <v>0</v>
      </c>
      <c r="E2169" s="351">
        <f t="shared" si="140"/>
        <v>0</v>
      </c>
      <c r="F2169" s="351">
        <f t="shared" si="141"/>
        <v>0</v>
      </c>
      <c r="G2169" s="347">
        <f t="shared" si="137"/>
        <v>178999.16046000001</v>
      </c>
      <c r="H2169" s="366" t="s">
        <v>555</v>
      </c>
    </row>
    <row r="2170" spans="1:8" hidden="1" outlineLevel="1">
      <c r="A2170" s="241" t="s">
        <v>556</v>
      </c>
      <c r="B2170" s="350">
        <f t="shared" si="138"/>
        <v>11224475.5995</v>
      </c>
      <c r="C2170" s="351">
        <v>0</v>
      </c>
      <c r="D2170" s="351">
        <f t="shared" si="139"/>
        <v>0</v>
      </c>
      <c r="E2170" s="351">
        <f t="shared" si="140"/>
        <v>0</v>
      </c>
      <c r="F2170" s="351">
        <f t="shared" si="141"/>
        <v>168.24180000000001</v>
      </c>
      <c r="G2170" s="347">
        <f t="shared" si="137"/>
        <v>11224643.841300001</v>
      </c>
      <c r="H2170" s="366" t="s">
        <v>557</v>
      </c>
    </row>
    <row r="2171" spans="1:8" ht="25.5" hidden="1" outlineLevel="1">
      <c r="A2171" s="241" t="s">
        <v>558</v>
      </c>
      <c r="B2171" s="350">
        <f t="shared" si="138"/>
        <v>2396566.1685000001</v>
      </c>
      <c r="C2171" s="351">
        <v>0</v>
      </c>
      <c r="D2171" s="351">
        <f t="shared" si="139"/>
        <v>0</v>
      </c>
      <c r="E2171" s="351">
        <f t="shared" si="140"/>
        <v>0</v>
      </c>
      <c r="F2171" s="351">
        <f t="shared" si="141"/>
        <v>0</v>
      </c>
      <c r="G2171" s="347">
        <f t="shared" si="137"/>
        <v>2396566.1685000001</v>
      </c>
      <c r="H2171" s="366" t="s">
        <v>559</v>
      </c>
    </row>
    <row r="2172" spans="1:8" hidden="1" outlineLevel="1">
      <c r="A2172" s="241" t="s">
        <v>560</v>
      </c>
      <c r="B2172" s="350">
        <f t="shared" si="138"/>
        <v>1340373.8100899998</v>
      </c>
      <c r="C2172" s="351">
        <v>0</v>
      </c>
      <c r="D2172" s="351">
        <f t="shared" si="139"/>
        <v>0</v>
      </c>
      <c r="E2172" s="351">
        <f t="shared" si="140"/>
        <v>0</v>
      </c>
      <c r="F2172" s="351">
        <f t="shared" si="141"/>
        <v>0</v>
      </c>
      <c r="G2172" s="347">
        <f t="shared" si="137"/>
        <v>1340373.8100899998</v>
      </c>
      <c r="H2172" s="366" t="s">
        <v>561</v>
      </c>
    </row>
    <row r="2173" spans="1:8" hidden="1" outlineLevel="1">
      <c r="A2173" s="241" t="s">
        <v>1708</v>
      </c>
      <c r="B2173" s="350">
        <f t="shared" si="138"/>
        <v>90829.342050000007</v>
      </c>
      <c r="C2173" s="351">
        <v>0</v>
      </c>
      <c r="D2173" s="351">
        <f t="shared" si="139"/>
        <v>0</v>
      </c>
      <c r="E2173" s="351">
        <f t="shared" si="140"/>
        <v>0</v>
      </c>
      <c r="F2173" s="351">
        <f t="shared" si="141"/>
        <v>0</v>
      </c>
      <c r="G2173" s="347">
        <f t="shared" si="137"/>
        <v>90829.342050000007</v>
      </c>
      <c r="H2173" s="366" t="s">
        <v>1709</v>
      </c>
    </row>
    <row r="2174" spans="1:8" hidden="1" outlineLevel="1">
      <c r="A2174" s="241" t="s">
        <v>562</v>
      </c>
      <c r="B2174" s="350">
        <f t="shared" si="138"/>
        <v>2469099.9353700001</v>
      </c>
      <c r="C2174" s="351">
        <v>0</v>
      </c>
      <c r="D2174" s="351">
        <f t="shared" si="139"/>
        <v>0</v>
      </c>
      <c r="E2174" s="351">
        <f t="shared" si="140"/>
        <v>0</v>
      </c>
      <c r="F2174" s="351">
        <f t="shared" si="141"/>
        <v>0</v>
      </c>
      <c r="G2174" s="347">
        <f t="shared" si="137"/>
        <v>2469099.9353700001</v>
      </c>
      <c r="H2174" s="366" t="s">
        <v>563</v>
      </c>
    </row>
    <row r="2175" spans="1:8" hidden="1" outlineLevel="1">
      <c r="A2175" s="241" t="s">
        <v>564</v>
      </c>
      <c r="B2175" s="350">
        <f t="shared" si="138"/>
        <v>741337.67576999997</v>
      </c>
      <c r="C2175" s="351">
        <v>0</v>
      </c>
      <c r="D2175" s="351">
        <f t="shared" si="139"/>
        <v>0</v>
      </c>
      <c r="E2175" s="351">
        <f t="shared" si="140"/>
        <v>0</v>
      </c>
      <c r="F2175" s="351">
        <f t="shared" si="141"/>
        <v>0</v>
      </c>
      <c r="G2175" s="347">
        <f t="shared" si="137"/>
        <v>741337.67576999997</v>
      </c>
      <c r="H2175" s="366" t="s">
        <v>565</v>
      </c>
    </row>
    <row r="2176" spans="1:8" hidden="1" outlineLevel="1">
      <c r="A2176" s="241" t="s">
        <v>566</v>
      </c>
      <c r="B2176" s="350">
        <f t="shared" si="138"/>
        <v>1026728.98719</v>
      </c>
      <c r="C2176" s="351">
        <v>0</v>
      </c>
      <c r="D2176" s="351">
        <f t="shared" si="139"/>
        <v>0</v>
      </c>
      <c r="E2176" s="351">
        <f t="shared" si="140"/>
        <v>0</v>
      </c>
      <c r="F2176" s="351">
        <f t="shared" si="141"/>
        <v>0</v>
      </c>
      <c r="G2176" s="347">
        <f t="shared" si="137"/>
        <v>1026728.98719</v>
      </c>
      <c r="H2176" s="366" t="s">
        <v>567</v>
      </c>
    </row>
    <row r="2177" spans="1:8" hidden="1" outlineLevel="1">
      <c r="A2177" s="241" t="s">
        <v>568</v>
      </c>
      <c r="B2177" s="350">
        <f t="shared" si="138"/>
        <v>743849.25437999994</v>
      </c>
      <c r="C2177" s="351">
        <v>0</v>
      </c>
      <c r="D2177" s="351">
        <f t="shared" si="139"/>
        <v>0</v>
      </c>
      <c r="E2177" s="351">
        <f t="shared" si="140"/>
        <v>0</v>
      </c>
      <c r="F2177" s="351">
        <f t="shared" si="141"/>
        <v>0</v>
      </c>
      <c r="G2177" s="347">
        <f t="shared" si="137"/>
        <v>743849.25437999994</v>
      </c>
      <c r="H2177" s="366" t="s">
        <v>569</v>
      </c>
    </row>
    <row r="2178" spans="1:8" hidden="1" outlineLevel="1">
      <c r="A2178" s="241" t="s">
        <v>570</v>
      </c>
      <c r="B2178" s="350">
        <f t="shared" si="138"/>
        <v>1063287.14793</v>
      </c>
      <c r="C2178" s="351">
        <v>0</v>
      </c>
      <c r="D2178" s="351">
        <f t="shared" si="139"/>
        <v>0</v>
      </c>
      <c r="E2178" s="351">
        <f t="shared" si="140"/>
        <v>0</v>
      </c>
      <c r="F2178" s="351">
        <f t="shared" si="141"/>
        <v>0</v>
      </c>
      <c r="G2178" s="347">
        <f t="shared" si="137"/>
        <v>1063287.14793</v>
      </c>
      <c r="H2178" s="366" t="s">
        <v>571</v>
      </c>
    </row>
    <row r="2179" spans="1:8" hidden="1" outlineLevel="1">
      <c r="A2179" s="241" t="s">
        <v>1710</v>
      </c>
      <c r="B2179" s="350">
        <f t="shared" si="138"/>
        <v>1507727.8592699999</v>
      </c>
      <c r="C2179" s="351">
        <v>0</v>
      </c>
      <c r="D2179" s="351">
        <f t="shared" si="139"/>
        <v>0</v>
      </c>
      <c r="E2179" s="351">
        <f t="shared" si="140"/>
        <v>0</v>
      </c>
      <c r="F2179" s="351">
        <f t="shared" si="141"/>
        <v>0</v>
      </c>
      <c r="G2179" s="347">
        <f t="shared" si="137"/>
        <v>1507727.8592699999</v>
      </c>
      <c r="H2179" s="366" t="s">
        <v>1711</v>
      </c>
    </row>
    <row r="2180" spans="1:8" hidden="1" outlineLevel="1">
      <c r="A2180" s="241" t="s">
        <v>572</v>
      </c>
      <c r="B2180" s="350">
        <f t="shared" si="138"/>
        <v>1397108.83494</v>
      </c>
      <c r="C2180" s="351">
        <v>0</v>
      </c>
      <c r="D2180" s="351">
        <f t="shared" si="139"/>
        <v>0</v>
      </c>
      <c r="E2180" s="351">
        <f t="shared" si="140"/>
        <v>0</v>
      </c>
      <c r="F2180" s="351">
        <f t="shared" si="141"/>
        <v>0</v>
      </c>
      <c r="G2180" s="347">
        <f t="shared" si="137"/>
        <v>1397108.83494</v>
      </c>
      <c r="H2180" s="366" t="s">
        <v>573</v>
      </c>
    </row>
    <row r="2181" spans="1:8" hidden="1" outlineLevel="1">
      <c r="A2181" s="241" t="s">
        <v>574</v>
      </c>
      <c r="B2181" s="350">
        <f t="shared" si="138"/>
        <v>847311.2096099999</v>
      </c>
      <c r="C2181" s="351">
        <v>0</v>
      </c>
      <c r="D2181" s="351">
        <f t="shared" si="139"/>
        <v>0</v>
      </c>
      <c r="E2181" s="351">
        <f t="shared" si="140"/>
        <v>0</v>
      </c>
      <c r="F2181" s="351">
        <f t="shared" si="141"/>
        <v>0</v>
      </c>
      <c r="G2181" s="347">
        <f t="shared" si="137"/>
        <v>847311.2096099999</v>
      </c>
      <c r="H2181" s="366" t="s">
        <v>575</v>
      </c>
    </row>
    <row r="2182" spans="1:8" hidden="1" outlineLevel="1">
      <c r="A2182" s="241" t="s">
        <v>1712</v>
      </c>
      <c r="B2182" s="350">
        <f t="shared" si="138"/>
        <v>0</v>
      </c>
      <c r="C2182" s="351">
        <v>0</v>
      </c>
      <c r="D2182" s="351">
        <f t="shared" si="139"/>
        <v>0</v>
      </c>
      <c r="E2182" s="351">
        <f t="shared" si="140"/>
        <v>0</v>
      </c>
      <c r="F2182" s="351">
        <f t="shared" si="141"/>
        <v>0</v>
      </c>
      <c r="G2182" s="347">
        <f t="shared" si="137"/>
        <v>0</v>
      </c>
      <c r="H2182" s="366" t="s">
        <v>1713</v>
      </c>
    </row>
    <row r="2183" spans="1:8" ht="25.5" hidden="1" outlineLevel="1">
      <c r="A2183" s="241" t="s">
        <v>576</v>
      </c>
      <c r="B2183" s="350">
        <f t="shared" si="138"/>
        <v>2033623.4233800001</v>
      </c>
      <c r="C2183" s="351">
        <v>0</v>
      </c>
      <c r="D2183" s="351">
        <f t="shared" si="139"/>
        <v>0</v>
      </c>
      <c r="E2183" s="351">
        <f t="shared" si="140"/>
        <v>0</v>
      </c>
      <c r="F2183" s="351">
        <f t="shared" si="141"/>
        <v>0</v>
      </c>
      <c r="G2183" s="347">
        <f t="shared" si="137"/>
        <v>2033623.4233800001</v>
      </c>
      <c r="H2183" s="366" t="s">
        <v>577</v>
      </c>
    </row>
    <row r="2184" spans="1:8" ht="25.5" hidden="1" outlineLevel="1">
      <c r="A2184" s="241" t="s">
        <v>578</v>
      </c>
      <c r="B2184" s="350">
        <f t="shared" si="138"/>
        <v>638731.54173000006</v>
      </c>
      <c r="C2184" s="351">
        <v>0</v>
      </c>
      <c r="D2184" s="351">
        <f t="shared" si="139"/>
        <v>0</v>
      </c>
      <c r="E2184" s="351">
        <f t="shared" si="140"/>
        <v>0</v>
      </c>
      <c r="F2184" s="351">
        <f t="shared" si="141"/>
        <v>0</v>
      </c>
      <c r="G2184" s="347">
        <f t="shared" si="137"/>
        <v>638731.54173000006</v>
      </c>
      <c r="H2184" s="366" t="s">
        <v>579</v>
      </c>
    </row>
    <row r="2185" spans="1:8" ht="25.5" hidden="1" outlineLevel="1">
      <c r="A2185" s="241" t="s">
        <v>580</v>
      </c>
      <c r="B2185" s="350">
        <f t="shared" si="138"/>
        <v>2664466.9058400001</v>
      </c>
      <c r="C2185" s="351">
        <v>0</v>
      </c>
      <c r="D2185" s="351">
        <f t="shared" si="139"/>
        <v>0</v>
      </c>
      <c r="E2185" s="351">
        <f t="shared" si="140"/>
        <v>0</v>
      </c>
      <c r="F2185" s="351">
        <f t="shared" si="141"/>
        <v>0</v>
      </c>
      <c r="G2185" s="347">
        <f t="shared" si="137"/>
        <v>2664466.9058400001</v>
      </c>
      <c r="H2185" s="366" t="s">
        <v>581</v>
      </c>
    </row>
    <row r="2186" spans="1:8" hidden="1" outlineLevel="1">
      <c r="A2186" s="241" t="s">
        <v>1714</v>
      </c>
      <c r="B2186" s="350">
        <f t="shared" si="138"/>
        <v>18523.441139999999</v>
      </c>
      <c r="C2186" s="351">
        <v>0</v>
      </c>
      <c r="D2186" s="351">
        <f t="shared" si="139"/>
        <v>0</v>
      </c>
      <c r="E2186" s="351">
        <f t="shared" si="140"/>
        <v>0</v>
      </c>
      <c r="F2186" s="351">
        <f t="shared" si="141"/>
        <v>0</v>
      </c>
      <c r="G2186" s="347">
        <f t="shared" si="137"/>
        <v>18523.441139999999</v>
      </c>
      <c r="H2186" s="366" t="s">
        <v>1715</v>
      </c>
    </row>
    <row r="2187" spans="1:8" ht="25.5" hidden="1" outlineLevel="1">
      <c r="A2187" s="241" t="s">
        <v>582</v>
      </c>
      <c r="B2187" s="350">
        <f t="shared" si="138"/>
        <v>716072.13026999997</v>
      </c>
      <c r="C2187" s="351">
        <v>0</v>
      </c>
      <c r="D2187" s="351">
        <f t="shared" si="139"/>
        <v>0</v>
      </c>
      <c r="E2187" s="351">
        <f t="shared" si="140"/>
        <v>0</v>
      </c>
      <c r="F2187" s="351">
        <f t="shared" si="141"/>
        <v>0</v>
      </c>
      <c r="G2187" s="347">
        <f t="shared" si="137"/>
        <v>716072.13026999997</v>
      </c>
      <c r="H2187" s="366" t="s">
        <v>583</v>
      </c>
    </row>
    <row r="2188" spans="1:8" hidden="1" outlineLevel="1">
      <c r="A2188" s="241" t="s">
        <v>584</v>
      </c>
      <c r="B2188" s="350">
        <f t="shared" si="138"/>
        <v>4521894.66591</v>
      </c>
      <c r="C2188" s="351">
        <v>0</v>
      </c>
      <c r="D2188" s="351">
        <f t="shared" si="139"/>
        <v>0</v>
      </c>
      <c r="E2188" s="351">
        <f t="shared" si="140"/>
        <v>0</v>
      </c>
      <c r="F2188" s="351">
        <f t="shared" si="141"/>
        <v>0</v>
      </c>
      <c r="G2188" s="347">
        <f t="shared" si="137"/>
        <v>4521894.66591</v>
      </c>
      <c r="H2188" s="366" t="s">
        <v>585</v>
      </c>
    </row>
    <row r="2189" spans="1:8" hidden="1" outlineLevel="1">
      <c r="A2189" s="241" t="s">
        <v>586</v>
      </c>
      <c r="B2189" s="350">
        <f t="shared" si="138"/>
        <v>61221.772739999993</v>
      </c>
      <c r="C2189" s="351">
        <v>0</v>
      </c>
      <c r="D2189" s="351">
        <f t="shared" si="139"/>
        <v>0</v>
      </c>
      <c r="E2189" s="351">
        <f t="shared" si="140"/>
        <v>0</v>
      </c>
      <c r="F2189" s="351">
        <f t="shared" si="141"/>
        <v>0</v>
      </c>
      <c r="G2189" s="347">
        <f t="shared" si="137"/>
        <v>61221.772739999993</v>
      </c>
      <c r="H2189" s="366" t="s">
        <v>587</v>
      </c>
    </row>
    <row r="2190" spans="1:8" ht="25.5" hidden="1" outlineLevel="1">
      <c r="A2190" s="241" t="s">
        <v>588</v>
      </c>
      <c r="B2190" s="350">
        <f t="shared" si="138"/>
        <v>2817861.7655099998</v>
      </c>
      <c r="C2190" s="351">
        <v>0</v>
      </c>
      <c r="D2190" s="351">
        <f t="shared" si="139"/>
        <v>0</v>
      </c>
      <c r="E2190" s="351">
        <f t="shared" si="140"/>
        <v>0</v>
      </c>
      <c r="F2190" s="351">
        <f t="shared" si="141"/>
        <v>0</v>
      </c>
      <c r="G2190" s="347">
        <f t="shared" si="137"/>
        <v>2817861.7655099998</v>
      </c>
      <c r="H2190" s="366" t="s">
        <v>589</v>
      </c>
    </row>
    <row r="2191" spans="1:8" hidden="1" outlineLevel="1">
      <c r="A2191" s="241" t="s">
        <v>590</v>
      </c>
      <c r="B2191" s="350">
        <f t="shared" si="138"/>
        <v>550143.54945000005</v>
      </c>
      <c r="C2191" s="351">
        <v>0</v>
      </c>
      <c r="D2191" s="351">
        <f t="shared" si="139"/>
        <v>0</v>
      </c>
      <c r="E2191" s="351">
        <f t="shared" si="140"/>
        <v>0</v>
      </c>
      <c r="F2191" s="351">
        <f t="shared" si="141"/>
        <v>0</v>
      </c>
      <c r="G2191" s="347">
        <f t="shared" si="137"/>
        <v>550143.54945000005</v>
      </c>
      <c r="H2191" s="366" t="s">
        <v>591</v>
      </c>
    </row>
    <row r="2192" spans="1:8" hidden="1" outlineLevel="1">
      <c r="A2192" s="241" t="s">
        <v>592</v>
      </c>
      <c r="B2192" s="350">
        <f t="shared" si="138"/>
        <v>1443200.0739</v>
      </c>
      <c r="C2192" s="351">
        <v>0</v>
      </c>
      <c r="D2192" s="351">
        <f t="shared" si="139"/>
        <v>0</v>
      </c>
      <c r="E2192" s="351">
        <f t="shared" si="140"/>
        <v>0</v>
      </c>
      <c r="F2192" s="351">
        <f t="shared" si="141"/>
        <v>0</v>
      </c>
      <c r="G2192" s="347">
        <f t="shared" si="137"/>
        <v>1443200.0739</v>
      </c>
      <c r="H2192" s="366" t="s">
        <v>593</v>
      </c>
    </row>
    <row r="2193" spans="1:8" hidden="1" outlineLevel="1">
      <c r="A2193" s="241" t="s">
        <v>594</v>
      </c>
      <c r="B2193" s="350">
        <f t="shared" si="138"/>
        <v>8302815.1151399994</v>
      </c>
      <c r="C2193" s="351">
        <v>0</v>
      </c>
      <c r="D2193" s="351">
        <f t="shared" si="139"/>
        <v>0</v>
      </c>
      <c r="E2193" s="351">
        <f t="shared" si="140"/>
        <v>0</v>
      </c>
      <c r="F2193" s="351">
        <f t="shared" si="141"/>
        <v>0</v>
      </c>
      <c r="G2193" s="347">
        <f t="shared" si="137"/>
        <v>8302815.1151399994</v>
      </c>
      <c r="H2193" s="366" t="s">
        <v>595</v>
      </c>
    </row>
    <row r="2194" spans="1:8" ht="25.5" hidden="1" outlineLevel="1">
      <c r="A2194" s="241" t="s">
        <v>596</v>
      </c>
      <c r="B2194" s="350">
        <f t="shared" si="138"/>
        <v>696573.50957999984</v>
      </c>
      <c r="C2194" s="351">
        <v>0</v>
      </c>
      <c r="D2194" s="351">
        <f t="shared" si="139"/>
        <v>0</v>
      </c>
      <c r="E2194" s="351">
        <f t="shared" si="140"/>
        <v>0</v>
      </c>
      <c r="F2194" s="351">
        <f t="shared" si="141"/>
        <v>0</v>
      </c>
      <c r="G2194" s="347">
        <f t="shared" si="137"/>
        <v>696573.50957999984</v>
      </c>
      <c r="H2194" s="366" t="s">
        <v>597</v>
      </c>
    </row>
    <row r="2195" spans="1:8" hidden="1" outlineLevel="1">
      <c r="A2195" s="241" t="s">
        <v>598</v>
      </c>
      <c r="B2195" s="350">
        <f t="shared" si="138"/>
        <v>3492117.7616999997</v>
      </c>
      <c r="C2195" s="351">
        <v>0</v>
      </c>
      <c r="D2195" s="351">
        <f t="shared" si="139"/>
        <v>0</v>
      </c>
      <c r="E2195" s="351">
        <f t="shared" si="140"/>
        <v>0</v>
      </c>
      <c r="F2195" s="351">
        <f t="shared" si="141"/>
        <v>0</v>
      </c>
      <c r="G2195" s="347">
        <f t="shared" si="137"/>
        <v>3492117.7616999997</v>
      </c>
      <c r="H2195" s="366" t="s">
        <v>599</v>
      </c>
    </row>
    <row r="2196" spans="1:8" hidden="1" outlineLevel="1">
      <c r="A2196" s="241" t="s">
        <v>600</v>
      </c>
      <c r="B2196" s="350">
        <f t="shared" si="138"/>
        <v>247973.96669999999</v>
      </c>
      <c r="C2196" s="351">
        <v>0</v>
      </c>
      <c r="D2196" s="351">
        <f t="shared" si="139"/>
        <v>0</v>
      </c>
      <c r="E2196" s="351">
        <f t="shared" si="140"/>
        <v>0</v>
      </c>
      <c r="F2196" s="351">
        <f t="shared" si="141"/>
        <v>0</v>
      </c>
      <c r="G2196" s="347">
        <f t="shared" si="137"/>
        <v>247973.96669999999</v>
      </c>
      <c r="H2196" s="366" t="s">
        <v>601</v>
      </c>
    </row>
    <row r="2197" spans="1:8" hidden="1" outlineLevel="1">
      <c r="A2197" s="241" t="s">
        <v>602</v>
      </c>
      <c r="B2197" s="350">
        <f t="shared" si="138"/>
        <v>1412379.1402199999</v>
      </c>
      <c r="C2197" s="351">
        <v>0</v>
      </c>
      <c r="D2197" s="351">
        <f t="shared" si="139"/>
        <v>0</v>
      </c>
      <c r="E2197" s="351">
        <f t="shared" si="140"/>
        <v>0</v>
      </c>
      <c r="F2197" s="351">
        <f t="shared" si="141"/>
        <v>0</v>
      </c>
      <c r="G2197" s="347">
        <f t="shared" si="137"/>
        <v>1412379.1402199999</v>
      </c>
      <c r="H2197" s="366" t="s">
        <v>603</v>
      </c>
    </row>
    <row r="2198" spans="1:8" hidden="1" outlineLevel="1">
      <c r="A2198" s="241" t="s">
        <v>604</v>
      </c>
      <c r="B2198" s="350">
        <f t="shared" si="138"/>
        <v>1013644.6490699999</v>
      </c>
      <c r="C2198" s="351">
        <v>0</v>
      </c>
      <c r="D2198" s="351">
        <f t="shared" si="139"/>
        <v>0</v>
      </c>
      <c r="E2198" s="351">
        <f t="shared" si="140"/>
        <v>0</v>
      </c>
      <c r="F2198" s="351">
        <f t="shared" si="141"/>
        <v>0</v>
      </c>
      <c r="G2198" s="347">
        <f t="shared" si="137"/>
        <v>1013644.6490699999</v>
      </c>
      <c r="H2198" s="366" t="s">
        <v>605</v>
      </c>
    </row>
    <row r="2199" spans="1:8" hidden="1" outlineLevel="1">
      <c r="A2199" s="241" t="s">
        <v>606</v>
      </c>
      <c r="B2199" s="350">
        <f t="shared" si="138"/>
        <v>489282.25124999997</v>
      </c>
      <c r="C2199" s="351">
        <v>0</v>
      </c>
      <c r="D2199" s="351">
        <f t="shared" si="139"/>
        <v>0</v>
      </c>
      <c r="E2199" s="351">
        <f t="shared" si="140"/>
        <v>0</v>
      </c>
      <c r="F2199" s="351">
        <f t="shared" si="141"/>
        <v>0</v>
      </c>
      <c r="G2199" s="347">
        <f t="shared" si="137"/>
        <v>489282.25124999997</v>
      </c>
      <c r="H2199" s="366" t="s">
        <v>607</v>
      </c>
    </row>
    <row r="2200" spans="1:8" hidden="1" outlineLevel="1">
      <c r="A2200" s="241" t="s">
        <v>608</v>
      </c>
      <c r="B2200" s="350">
        <f t="shared" si="138"/>
        <v>272723.90015999996</v>
      </c>
      <c r="C2200" s="351">
        <v>0</v>
      </c>
      <c r="D2200" s="351">
        <f t="shared" si="139"/>
        <v>0</v>
      </c>
      <c r="E2200" s="351">
        <f t="shared" si="140"/>
        <v>0</v>
      </c>
      <c r="F2200" s="351">
        <f t="shared" si="141"/>
        <v>0</v>
      </c>
      <c r="G2200" s="347">
        <f t="shared" si="137"/>
        <v>272723.90015999996</v>
      </c>
      <c r="H2200" s="366" t="s">
        <v>609</v>
      </c>
    </row>
    <row r="2201" spans="1:8" hidden="1" outlineLevel="1">
      <c r="A2201" s="241" t="s">
        <v>610</v>
      </c>
      <c r="B2201" s="350">
        <f t="shared" si="138"/>
        <v>1817642.8575299999</v>
      </c>
      <c r="C2201" s="351">
        <v>0</v>
      </c>
      <c r="D2201" s="351">
        <f t="shared" si="139"/>
        <v>0</v>
      </c>
      <c r="E2201" s="351">
        <f t="shared" si="140"/>
        <v>0</v>
      </c>
      <c r="F2201" s="351">
        <f t="shared" si="141"/>
        <v>0</v>
      </c>
      <c r="G2201" s="347">
        <f t="shared" si="137"/>
        <v>1817642.8575299999</v>
      </c>
      <c r="H2201" s="366" t="s">
        <v>611</v>
      </c>
    </row>
    <row r="2202" spans="1:8" ht="25.5" hidden="1" outlineLevel="1">
      <c r="A2202" s="241" t="s">
        <v>612</v>
      </c>
      <c r="B2202" s="350">
        <f t="shared" si="138"/>
        <v>2243740.9028099999</v>
      </c>
      <c r="C2202" s="351">
        <v>0</v>
      </c>
      <c r="D2202" s="351">
        <f t="shared" si="139"/>
        <v>0</v>
      </c>
      <c r="E2202" s="351">
        <f t="shared" si="140"/>
        <v>0</v>
      </c>
      <c r="F2202" s="351">
        <f t="shared" si="141"/>
        <v>907.58159999999998</v>
      </c>
      <c r="G2202" s="347">
        <f t="shared" si="137"/>
        <v>2244648.48441</v>
      </c>
      <c r="H2202" s="366" t="s">
        <v>613</v>
      </c>
    </row>
    <row r="2203" spans="1:8" hidden="1" outlineLevel="1">
      <c r="A2203" s="241" t="s">
        <v>614</v>
      </c>
      <c r="B2203" s="350">
        <f t="shared" si="138"/>
        <v>169202.02344000002</v>
      </c>
      <c r="C2203" s="351">
        <v>0</v>
      </c>
      <c r="D2203" s="351">
        <f t="shared" si="139"/>
        <v>0</v>
      </c>
      <c r="E2203" s="351">
        <f t="shared" si="140"/>
        <v>0</v>
      </c>
      <c r="F2203" s="351">
        <f t="shared" si="141"/>
        <v>0</v>
      </c>
      <c r="G2203" s="347">
        <f t="shared" si="137"/>
        <v>169202.02344000002</v>
      </c>
      <c r="H2203" s="366" t="s">
        <v>615</v>
      </c>
    </row>
    <row r="2204" spans="1:8" hidden="1" outlineLevel="1">
      <c r="A2204" s="241" t="s">
        <v>616</v>
      </c>
      <c r="B2204" s="350">
        <f t="shared" si="138"/>
        <v>701009.54376000003</v>
      </c>
      <c r="C2204" s="351">
        <v>0</v>
      </c>
      <c r="D2204" s="351">
        <f t="shared" si="139"/>
        <v>0</v>
      </c>
      <c r="E2204" s="351">
        <f t="shared" si="140"/>
        <v>0</v>
      </c>
      <c r="F2204" s="351">
        <f t="shared" si="141"/>
        <v>0</v>
      </c>
      <c r="G2204" s="347">
        <f t="shared" si="137"/>
        <v>701009.54376000003</v>
      </c>
      <c r="H2204" s="366" t="s">
        <v>617</v>
      </c>
    </row>
    <row r="2205" spans="1:8" ht="25.5" hidden="1" outlineLevel="1">
      <c r="A2205" s="241" t="s">
        <v>1716</v>
      </c>
      <c r="B2205" s="350">
        <f t="shared" si="138"/>
        <v>56934.735569999997</v>
      </c>
      <c r="C2205" s="351">
        <v>0</v>
      </c>
      <c r="D2205" s="351">
        <f t="shared" si="139"/>
        <v>0</v>
      </c>
      <c r="E2205" s="351">
        <f t="shared" si="140"/>
        <v>0</v>
      </c>
      <c r="F2205" s="351">
        <f t="shared" si="141"/>
        <v>0</v>
      </c>
      <c r="G2205" s="347">
        <f t="shared" si="137"/>
        <v>56934.735569999997</v>
      </c>
      <c r="H2205" s="366" t="s">
        <v>1717</v>
      </c>
    </row>
    <row r="2206" spans="1:8" hidden="1" outlineLevel="1">
      <c r="A2206" s="241" t="s">
        <v>618</v>
      </c>
      <c r="B2206" s="350">
        <f t="shared" si="138"/>
        <v>7588785.4454100002</v>
      </c>
      <c r="C2206" s="351">
        <v>0</v>
      </c>
      <c r="D2206" s="351">
        <f t="shared" si="139"/>
        <v>0</v>
      </c>
      <c r="E2206" s="351">
        <f t="shared" si="140"/>
        <v>0</v>
      </c>
      <c r="F2206" s="351">
        <f t="shared" si="141"/>
        <v>1681.5438000000001</v>
      </c>
      <c r="G2206" s="347">
        <f t="shared" si="137"/>
        <v>7590466.9892100003</v>
      </c>
      <c r="H2206" s="366" t="s">
        <v>619</v>
      </c>
    </row>
    <row r="2207" spans="1:8" hidden="1" outlineLevel="1">
      <c r="A2207" s="241" t="s">
        <v>620</v>
      </c>
      <c r="B2207" s="350">
        <f t="shared" si="138"/>
        <v>398675.16657</v>
      </c>
      <c r="C2207" s="351">
        <v>0</v>
      </c>
      <c r="D2207" s="351">
        <f t="shared" si="139"/>
        <v>0</v>
      </c>
      <c r="E2207" s="351">
        <f t="shared" si="140"/>
        <v>0</v>
      </c>
      <c r="F2207" s="351">
        <f t="shared" si="141"/>
        <v>0</v>
      </c>
      <c r="G2207" s="347">
        <f t="shared" si="137"/>
        <v>398675.16657</v>
      </c>
      <c r="H2207" s="366" t="s">
        <v>621</v>
      </c>
    </row>
    <row r="2208" spans="1:8" hidden="1" outlineLevel="1">
      <c r="A2208" s="241" t="s">
        <v>622</v>
      </c>
      <c r="B2208" s="350">
        <f t="shared" si="138"/>
        <v>490795.98545999994</v>
      </c>
      <c r="C2208" s="351">
        <v>0</v>
      </c>
      <c r="D2208" s="351">
        <f t="shared" si="139"/>
        <v>0</v>
      </c>
      <c r="E2208" s="351">
        <f t="shared" si="140"/>
        <v>0</v>
      </c>
      <c r="F2208" s="351">
        <f t="shared" si="141"/>
        <v>0</v>
      </c>
      <c r="G2208" s="347">
        <f t="shared" si="137"/>
        <v>490795.98545999994</v>
      </c>
      <c r="H2208" s="366" t="s">
        <v>623</v>
      </c>
    </row>
    <row r="2209" spans="1:8" hidden="1" outlineLevel="1">
      <c r="A2209" s="241" t="s">
        <v>1718</v>
      </c>
      <c r="B2209" s="350">
        <f t="shared" si="138"/>
        <v>174019.18760999999</v>
      </c>
      <c r="C2209" s="351">
        <v>0</v>
      </c>
      <c r="D2209" s="351">
        <f t="shared" si="139"/>
        <v>0</v>
      </c>
      <c r="E2209" s="351">
        <f t="shared" si="140"/>
        <v>0</v>
      </c>
      <c r="F2209" s="351">
        <f t="shared" si="141"/>
        <v>0</v>
      </c>
      <c r="G2209" s="347">
        <f t="shared" si="137"/>
        <v>174019.18760999999</v>
      </c>
      <c r="H2209" s="366" t="s">
        <v>1719</v>
      </c>
    </row>
    <row r="2210" spans="1:8" hidden="1" outlineLevel="1">
      <c r="A2210" s="241" t="s">
        <v>624</v>
      </c>
      <c r="B2210" s="350">
        <f t="shared" si="138"/>
        <v>2224000.9531799997</v>
      </c>
      <c r="C2210" s="351">
        <v>0</v>
      </c>
      <c r="D2210" s="351">
        <f t="shared" si="139"/>
        <v>0</v>
      </c>
      <c r="E2210" s="351">
        <f t="shared" si="140"/>
        <v>0</v>
      </c>
      <c r="F2210" s="351">
        <f t="shared" si="141"/>
        <v>0</v>
      </c>
      <c r="G2210" s="347">
        <f t="shared" si="137"/>
        <v>2224000.9531799997</v>
      </c>
      <c r="H2210" s="366" t="s">
        <v>625</v>
      </c>
    </row>
    <row r="2211" spans="1:8" hidden="1" outlineLevel="1">
      <c r="A2211" s="241" t="s">
        <v>626</v>
      </c>
      <c r="B2211" s="350">
        <f t="shared" si="138"/>
        <v>579264.93851999997</v>
      </c>
      <c r="C2211" s="351">
        <v>0</v>
      </c>
      <c r="D2211" s="351">
        <f t="shared" si="139"/>
        <v>0</v>
      </c>
      <c r="E2211" s="351">
        <f t="shared" si="140"/>
        <v>0</v>
      </c>
      <c r="F2211" s="351">
        <f t="shared" si="141"/>
        <v>0</v>
      </c>
      <c r="G2211" s="347">
        <f t="shared" si="137"/>
        <v>579264.93851999997</v>
      </c>
      <c r="H2211" s="366" t="s">
        <v>627</v>
      </c>
    </row>
    <row r="2212" spans="1:8" hidden="1" outlineLevel="1">
      <c r="A2212" s="241" t="s">
        <v>1720</v>
      </c>
      <c r="B2212" s="350">
        <f t="shared" si="138"/>
        <v>9650252.4803999998</v>
      </c>
      <c r="C2212" s="351">
        <v>0</v>
      </c>
      <c r="D2212" s="351">
        <f t="shared" si="139"/>
        <v>0</v>
      </c>
      <c r="E2212" s="351">
        <f t="shared" si="140"/>
        <v>0</v>
      </c>
      <c r="F2212" s="351">
        <f t="shared" si="141"/>
        <v>0</v>
      </c>
      <c r="G2212" s="347">
        <f t="shared" si="137"/>
        <v>9650252.4803999998</v>
      </c>
      <c r="H2212" s="366" t="s">
        <v>1721</v>
      </c>
    </row>
    <row r="2213" spans="1:8" ht="25.5" hidden="1" outlineLevel="1">
      <c r="A2213" s="241" t="s">
        <v>628</v>
      </c>
      <c r="B2213" s="350">
        <f t="shared" si="138"/>
        <v>280617.02429999999</v>
      </c>
      <c r="C2213" s="351">
        <v>0</v>
      </c>
      <c r="D2213" s="351">
        <f t="shared" si="139"/>
        <v>0</v>
      </c>
      <c r="E2213" s="351">
        <f t="shared" si="140"/>
        <v>0</v>
      </c>
      <c r="F2213" s="351">
        <f t="shared" si="141"/>
        <v>0</v>
      </c>
      <c r="G2213" s="347">
        <f t="shared" si="137"/>
        <v>280617.02429999999</v>
      </c>
      <c r="H2213" s="366" t="s">
        <v>629</v>
      </c>
    </row>
    <row r="2214" spans="1:8" ht="25.5" hidden="1" outlineLevel="1">
      <c r="A2214" s="241" t="s">
        <v>630</v>
      </c>
      <c r="B2214" s="350">
        <f t="shared" si="138"/>
        <v>1111113.0250800001</v>
      </c>
      <c r="C2214" s="351">
        <v>0</v>
      </c>
      <c r="D2214" s="351">
        <f t="shared" si="139"/>
        <v>0</v>
      </c>
      <c r="E2214" s="351">
        <f t="shared" si="140"/>
        <v>0</v>
      </c>
      <c r="F2214" s="351">
        <f t="shared" si="141"/>
        <v>0</v>
      </c>
      <c r="G2214" s="347">
        <f t="shared" si="137"/>
        <v>1111113.0250800001</v>
      </c>
      <c r="H2214" s="366" t="s">
        <v>631</v>
      </c>
    </row>
    <row r="2215" spans="1:8" hidden="1" outlineLevel="1">
      <c r="A2215" s="241" t="s">
        <v>632</v>
      </c>
      <c r="B2215" s="350">
        <f t="shared" si="138"/>
        <v>7360277.2693499997</v>
      </c>
      <c r="C2215" s="351">
        <v>0</v>
      </c>
      <c r="D2215" s="351">
        <f t="shared" si="139"/>
        <v>0</v>
      </c>
      <c r="E2215" s="351">
        <f t="shared" si="140"/>
        <v>0</v>
      </c>
      <c r="F2215" s="351">
        <f t="shared" si="141"/>
        <v>0</v>
      </c>
      <c r="G2215" s="347">
        <f t="shared" si="137"/>
        <v>7360277.2693499997</v>
      </c>
      <c r="H2215" s="366" t="s">
        <v>633</v>
      </c>
    </row>
    <row r="2216" spans="1:8" hidden="1" outlineLevel="1">
      <c r="A2216" s="241" t="s">
        <v>634</v>
      </c>
      <c r="B2216" s="350">
        <f t="shared" si="138"/>
        <v>19661975.678579997</v>
      </c>
      <c r="C2216" s="351">
        <v>0</v>
      </c>
      <c r="D2216" s="351">
        <f t="shared" si="139"/>
        <v>0</v>
      </c>
      <c r="E2216" s="351">
        <f t="shared" si="140"/>
        <v>0</v>
      </c>
      <c r="F2216" s="351">
        <f t="shared" si="141"/>
        <v>0</v>
      </c>
      <c r="G2216" s="347">
        <f t="shared" si="137"/>
        <v>19661975.678579997</v>
      </c>
      <c r="H2216" s="366" t="s">
        <v>635</v>
      </c>
    </row>
    <row r="2217" spans="1:8" hidden="1" outlineLevel="1">
      <c r="A2217" s="241" t="s">
        <v>1722</v>
      </c>
      <c r="B2217" s="350">
        <f t="shared" si="138"/>
        <v>25808.160329999999</v>
      </c>
      <c r="C2217" s="351">
        <v>0</v>
      </c>
      <c r="D2217" s="351">
        <f t="shared" si="139"/>
        <v>0</v>
      </c>
      <c r="E2217" s="351">
        <f t="shared" si="140"/>
        <v>0</v>
      </c>
      <c r="F2217" s="351">
        <f t="shared" si="141"/>
        <v>0</v>
      </c>
      <c r="G2217" s="347">
        <f t="shared" si="137"/>
        <v>25808.160329999999</v>
      </c>
      <c r="H2217" s="366" t="s">
        <v>1723</v>
      </c>
    </row>
    <row r="2218" spans="1:8" ht="25.5" hidden="1" outlineLevel="1">
      <c r="A2218" s="241" t="s">
        <v>636</v>
      </c>
      <c r="B2218" s="350">
        <f t="shared" si="138"/>
        <v>744847.84343999997</v>
      </c>
      <c r="C2218" s="351">
        <v>0</v>
      </c>
      <c r="D2218" s="351">
        <f t="shared" si="139"/>
        <v>0</v>
      </c>
      <c r="E2218" s="351">
        <f t="shared" si="140"/>
        <v>0</v>
      </c>
      <c r="F2218" s="351">
        <f t="shared" si="141"/>
        <v>0</v>
      </c>
      <c r="G2218" s="347">
        <f t="shared" si="137"/>
        <v>744847.84343999997</v>
      </c>
      <c r="H2218" s="366" t="s">
        <v>637</v>
      </c>
    </row>
    <row r="2219" spans="1:8" hidden="1" outlineLevel="1">
      <c r="A2219" s="241" t="s">
        <v>638</v>
      </c>
      <c r="B2219" s="350">
        <f t="shared" si="138"/>
        <v>6625351.6185299996</v>
      </c>
      <c r="C2219" s="351">
        <v>0</v>
      </c>
      <c r="D2219" s="351">
        <f t="shared" si="139"/>
        <v>0</v>
      </c>
      <c r="E2219" s="351">
        <f t="shared" si="140"/>
        <v>0</v>
      </c>
      <c r="F2219" s="351">
        <f t="shared" si="141"/>
        <v>0</v>
      </c>
      <c r="G2219" s="347">
        <f t="shared" si="137"/>
        <v>6625351.6185299996</v>
      </c>
      <c r="H2219" s="366" t="s">
        <v>639</v>
      </c>
    </row>
    <row r="2220" spans="1:8" hidden="1" outlineLevel="1">
      <c r="A2220" s="241" t="s">
        <v>640</v>
      </c>
      <c r="B2220" s="350">
        <f t="shared" si="138"/>
        <v>1546245.0313499998</v>
      </c>
      <c r="C2220" s="351">
        <v>0</v>
      </c>
      <c r="D2220" s="351">
        <f t="shared" si="139"/>
        <v>0</v>
      </c>
      <c r="E2220" s="351">
        <f t="shared" si="140"/>
        <v>0</v>
      </c>
      <c r="F2220" s="351">
        <f t="shared" si="141"/>
        <v>0</v>
      </c>
      <c r="G2220" s="347">
        <f t="shared" si="137"/>
        <v>1546245.0313499998</v>
      </c>
      <c r="H2220" s="366" t="s">
        <v>641</v>
      </c>
    </row>
    <row r="2221" spans="1:8" ht="25.5" hidden="1" outlineLevel="1">
      <c r="A2221" s="241" t="s">
        <v>642</v>
      </c>
      <c r="B2221" s="350">
        <f t="shared" si="138"/>
        <v>665988.31397999998</v>
      </c>
      <c r="C2221" s="351">
        <v>0</v>
      </c>
      <c r="D2221" s="351">
        <f t="shared" si="139"/>
        <v>0</v>
      </c>
      <c r="E2221" s="351">
        <f t="shared" si="140"/>
        <v>0</v>
      </c>
      <c r="F2221" s="351">
        <f t="shared" si="141"/>
        <v>0</v>
      </c>
      <c r="G2221" s="347">
        <f t="shared" si="137"/>
        <v>665988.31397999998</v>
      </c>
      <c r="H2221" s="366" t="s">
        <v>643</v>
      </c>
    </row>
    <row r="2222" spans="1:8" ht="25.5" hidden="1" outlineLevel="1">
      <c r="A2222" s="241" t="s">
        <v>644</v>
      </c>
      <c r="B2222" s="350">
        <f t="shared" si="138"/>
        <v>306630.90581999999</v>
      </c>
      <c r="C2222" s="351">
        <v>0</v>
      </c>
      <c r="D2222" s="351">
        <f t="shared" si="139"/>
        <v>0</v>
      </c>
      <c r="E2222" s="351">
        <f t="shared" si="140"/>
        <v>0</v>
      </c>
      <c r="F2222" s="351">
        <f t="shared" si="141"/>
        <v>0</v>
      </c>
      <c r="G2222" s="347">
        <f t="shared" si="137"/>
        <v>306630.90581999999</v>
      </c>
      <c r="H2222" s="366" t="s">
        <v>645</v>
      </c>
    </row>
    <row r="2223" spans="1:8" hidden="1" outlineLevel="1">
      <c r="A2223" s="241" t="s">
        <v>646</v>
      </c>
      <c r="B2223" s="350">
        <f t="shared" si="138"/>
        <v>358353.26960999996</v>
      </c>
      <c r="C2223" s="351">
        <v>0</v>
      </c>
      <c r="D2223" s="351">
        <f t="shared" si="139"/>
        <v>0</v>
      </c>
      <c r="E2223" s="351">
        <f t="shared" si="140"/>
        <v>0</v>
      </c>
      <c r="F2223" s="351">
        <f t="shared" si="141"/>
        <v>0</v>
      </c>
      <c r="G2223" s="347">
        <f t="shared" si="137"/>
        <v>358353.26960999996</v>
      </c>
      <c r="H2223" s="366" t="s">
        <v>647</v>
      </c>
    </row>
    <row r="2224" spans="1:8" hidden="1" outlineLevel="1">
      <c r="A2224" s="241" t="s">
        <v>648</v>
      </c>
      <c r="B2224" s="350">
        <f t="shared" si="138"/>
        <v>712378.77624000004</v>
      </c>
      <c r="C2224" s="351">
        <v>0</v>
      </c>
      <c r="D2224" s="351">
        <f t="shared" si="139"/>
        <v>0</v>
      </c>
      <c r="E2224" s="351">
        <f t="shared" si="140"/>
        <v>0</v>
      </c>
      <c r="F2224" s="351">
        <f t="shared" si="141"/>
        <v>0</v>
      </c>
      <c r="G2224" s="347">
        <f t="shared" si="137"/>
        <v>712378.77624000004</v>
      </c>
      <c r="H2224" s="366" t="s">
        <v>649</v>
      </c>
    </row>
    <row r="2225" spans="1:8" ht="25.5" hidden="1" outlineLevel="1">
      <c r="A2225" s="241" t="s">
        <v>650</v>
      </c>
      <c r="B2225" s="350">
        <f t="shared" si="138"/>
        <v>8679881.3595899995</v>
      </c>
      <c r="C2225" s="351">
        <v>0</v>
      </c>
      <c r="D2225" s="351">
        <f t="shared" si="139"/>
        <v>0</v>
      </c>
      <c r="E2225" s="351">
        <f t="shared" si="140"/>
        <v>0</v>
      </c>
      <c r="F2225" s="351">
        <f t="shared" si="141"/>
        <v>0</v>
      </c>
      <c r="G2225" s="347">
        <f t="shared" si="137"/>
        <v>8679881.3595899995</v>
      </c>
      <c r="H2225" s="366" t="s">
        <v>651</v>
      </c>
    </row>
    <row r="2226" spans="1:8" hidden="1" outlineLevel="1">
      <c r="A2226" s="241" t="s">
        <v>277</v>
      </c>
      <c r="B2226" s="350">
        <f t="shared" si="138"/>
        <v>178216.68827999997</v>
      </c>
      <c r="C2226" s="351">
        <v>0</v>
      </c>
      <c r="D2226" s="351">
        <f t="shared" si="139"/>
        <v>0</v>
      </c>
      <c r="E2226" s="351">
        <f t="shared" si="140"/>
        <v>0</v>
      </c>
      <c r="F2226" s="351">
        <f t="shared" si="141"/>
        <v>0</v>
      </c>
      <c r="G2226" s="347">
        <f t="shared" si="137"/>
        <v>178216.68827999997</v>
      </c>
      <c r="H2226" s="366" t="s">
        <v>278</v>
      </c>
    </row>
    <row r="2227" spans="1:8" hidden="1" outlineLevel="1">
      <c r="A2227" s="241" t="s">
        <v>652</v>
      </c>
      <c r="B2227" s="350">
        <f t="shared" si="138"/>
        <v>6611138.3403899996</v>
      </c>
      <c r="C2227" s="351">
        <v>0</v>
      </c>
      <c r="D2227" s="351">
        <f t="shared" si="139"/>
        <v>0</v>
      </c>
      <c r="E2227" s="351">
        <f t="shared" si="140"/>
        <v>0</v>
      </c>
      <c r="F2227" s="351">
        <f t="shared" si="141"/>
        <v>0</v>
      </c>
      <c r="G2227" s="347">
        <f t="shared" si="137"/>
        <v>6611138.3403899996</v>
      </c>
      <c r="H2227" s="366" t="s">
        <v>653</v>
      </c>
    </row>
    <row r="2228" spans="1:8" hidden="1" outlineLevel="1">
      <c r="A2228" s="241" t="s">
        <v>654</v>
      </c>
      <c r="B2228" s="350">
        <f t="shared" si="138"/>
        <v>10940912.481569998</v>
      </c>
      <c r="C2228" s="351">
        <v>0</v>
      </c>
      <c r="D2228" s="351">
        <f t="shared" si="139"/>
        <v>0</v>
      </c>
      <c r="E2228" s="351">
        <f t="shared" si="140"/>
        <v>0</v>
      </c>
      <c r="F2228" s="351">
        <f t="shared" si="141"/>
        <v>12941.7273</v>
      </c>
      <c r="G2228" s="347">
        <f t="shared" si="137"/>
        <v>10953854.208869997</v>
      </c>
      <c r="H2228" s="366" t="s">
        <v>655</v>
      </c>
    </row>
    <row r="2229" spans="1:8" hidden="1" outlineLevel="1">
      <c r="A2229" s="241" t="s">
        <v>281</v>
      </c>
      <c r="B2229" s="350">
        <f t="shared" si="138"/>
        <v>55794.483809999998</v>
      </c>
      <c r="C2229" s="351">
        <v>0</v>
      </c>
      <c r="D2229" s="351">
        <f t="shared" si="139"/>
        <v>0</v>
      </c>
      <c r="E2229" s="351">
        <f t="shared" si="140"/>
        <v>0</v>
      </c>
      <c r="F2229" s="351">
        <f t="shared" si="141"/>
        <v>0</v>
      </c>
      <c r="G2229" s="347">
        <f t="shared" ref="G2229:G2270" si="142">SUM(B2229:F2229)</f>
        <v>55794.483809999998</v>
      </c>
      <c r="H2229" s="366" t="s">
        <v>282</v>
      </c>
    </row>
    <row r="2230" spans="1:8" ht="25.5" hidden="1" outlineLevel="1">
      <c r="A2230" s="241" t="s">
        <v>656</v>
      </c>
      <c r="B2230" s="350">
        <f t="shared" ref="B2230:B2270" si="143">B368*0.591/100</f>
        <v>740198.89560000005</v>
      </c>
      <c r="C2230" s="351">
        <v>0</v>
      </c>
      <c r="D2230" s="351">
        <f t="shared" ref="D2230:D2270" si="144">D368*0.08865/100</f>
        <v>0</v>
      </c>
      <c r="E2230" s="351">
        <f t="shared" ref="E2230:E2270" si="145">E368*0.04/100</f>
        <v>0</v>
      </c>
      <c r="F2230" s="351">
        <f t="shared" ref="F2230:F2270" si="146">F368*0.03/100</f>
        <v>0</v>
      </c>
      <c r="G2230" s="347">
        <f t="shared" si="142"/>
        <v>740198.89560000005</v>
      </c>
      <c r="H2230" s="366" t="s">
        <v>657</v>
      </c>
    </row>
    <row r="2231" spans="1:8" hidden="1" outlineLevel="1">
      <c r="A2231" s="241" t="s">
        <v>658</v>
      </c>
      <c r="B2231" s="350">
        <f t="shared" si="143"/>
        <v>1263043.2803700001</v>
      </c>
      <c r="C2231" s="351">
        <v>0</v>
      </c>
      <c r="D2231" s="351">
        <f t="shared" si="144"/>
        <v>0</v>
      </c>
      <c r="E2231" s="351">
        <f t="shared" si="145"/>
        <v>0</v>
      </c>
      <c r="F2231" s="351">
        <f t="shared" si="146"/>
        <v>0</v>
      </c>
      <c r="G2231" s="347">
        <f t="shared" si="142"/>
        <v>1263043.2803700001</v>
      </c>
      <c r="H2231" s="366" t="s">
        <v>659</v>
      </c>
    </row>
    <row r="2232" spans="1:8" hidden="1" outlineLevel="1">
      <c r="A2232" s="241" t="s">
        <v>660</v>
      </c>
      <c r="B2232" s="350">
        <f t="shared" si="143"/>
        <v>394391.70494999998</v>
      </c>
      <c r="C2232" s="351">
        <v>0</v>
      </c>
      <c r="D2232" s="351">
        <f t="shared" si="144"/>
        <v>0</v>
      </c>
      <c r="E2232" s="351">
        <f t="shared" si="145"/>
        <v>0</v>
      </c>
      <c r="F2232" s="351">
        <f t="shared" si="146"/>
        <v>0</v>
      </c>
      <c r="G2232" s="347">
        <f t="shared" si="142"/>
        <v>394391.70494999998</v>
      </c>
      <c r="H2232" s="366" t="s">
        <v>661</v>
      </c>
    </row>
    <row r="2233" spans="1:8" ht="25.5" hidden="1" outlineLevel="1">
      <c r="A2233" s="241" t="s">
        <v>662</v>
      </c>
      <c r="B2233" s="350">
        <f t="shared" si="143"/>
        <v>2688233.4862199998</v>
      </c>
      <c r="C2233" s="351">
        <v>0</v>
      </c>
      <c r="D2233" s="351">
        <f t="shared" si="144"/>
        <v>0</v>
      </c>
      <c r="E2233" s="351">
        <f t="shared" si="145"/>
        <v>0</v>
      </c>
      <c r="F2233" s="351">
        <f t="shared" si="146"/>
        <v>0</v>
      </c>
      <c r="G2233" s="347">
        <f t="shared" si="142"/>
        <v>2688233.4862199998</v>
      </c>
      <c r="H2233" s="366" t="s">
        <v>663</v>
      </c>
    </row>
    <row r="2234" spans="1:8" hidden="1" outlineLevel="1">
      <c r="A2234" s="241" t="s">
        <v>664</v>
      </c>
      <c r="B2234" s="350">
        <f t="shared" si="143"/>
        <v>890678.41136999999</v>
      </c>
      <c r="C2234" s="351">
        <v>0</v>
      </c>
      <c r="D2234" s="351">
        <f t="shared" si="144"/>
        <v>0</v>
      </c>
      <c r="E2234" s="351">
        <f t="shared" si="145"/>
        <v>0</v>
      </c>
      <c r="F2234" s="351">
        <f t="shared" si="146"/>
        <v>0</v>
      </c>
      <c r="G2234" s="347">
        <f t="shared" si="142"/>
        <v>890678.41136999999</v>
      </c>
      <c r="H2234" s="366" t="s">
        <v>665</v>
      </c>
    </row>
    <row r="2235" spans="1:8" hidden="1" outlineLevel="1">
      <c r="A2235" s="241" t="s">
        <v>1578</v>
      </c>
      <c r="B2235" s="350">
        <f t="shared" si="143"/>
        <v>16126.823850000001</v>
      </c>
      <c r="C2235" s="351">
        <v>0</v>
      </c>
      <c r="D2235" s="351">
        <f t="shared" si="144"/>
        <v>0</v>
      </c>
      <c r="E2235" s="351">
        <f t="shared" si="145"/>
        <v>0</v>
      </c>
      <c r="F2235" s="351">
        <f t="shared" si="146"/>
        <v>0</v>
      </c>
      <c r="G2235" s="347">
        <f t="shared" si="142"/>
        <v>16126.823850000001</v>
      </c>
      <c r="H2235" s="366" t="s">
        <v>1579</v>
      </c>
    </row>
    <row r="2236" spans="1:8" hidden="1" outlineLevel="1">
      <c r="A2236" s="241" t="s">
        <v>666</v>
      </c>
      <c r="B2236" s="350">
        <f t="shared" si="143"/>
        <v>553870.21814999997</v>
      </c>
      <c r="C2236" s="351">
        <v>0</v>
      </c>
      <c r="D2236" s="351">
        <f t="shared" si="144"/>
        <v>0</v>
      </c>
      <c r="E2236" s="351">
        <f t="shared" si="145"/>
        <v>0</v>
      </c>
      <c r="F2236" s="351">
        <f t="shared" si="146"/>
        <v>0</v>
      </c>
      <c r="G2236" s="347">
        <f t="shared" si="142"/>
        <v>553870.21814999997</v>
      </c>
      <c r="H2236" s="366" t="s">
        <v>667</v>
      </c>
    </row>
    <row r="2237" spans="1:8" hidden="1" outlineLevel="1">
      <c r="A2237" s="241" t="s">
        <v>668</v>
      </c>
      <c r="B2237" s="350">
        <f t="shared" si="143"/>
        <v>873549.09785999998</v>
      </c>
      <c r="C2237" s="351">
        <v>0</v>
      </c>
      <c r="D2237" s="351">
        <f t="shared" si="144"/>
        <v>0</v>
      </c>
      <c r="E2237" s="351">
        <f t="shared" si="145"/>
        <v>0</v>
      </c>
      <c r="F2237" s="351">
        <f t="shared" si="146"/>
        <v>0</v>
      </c>
      <c r="G2237" s="347">
        <f t="shared" si="142"/>
        <v>873549.09785999998</v>
      </c>
      <c r="H2237" s="366" t="s">
        <v>669</v>
      </c>
    </row>
    <row r="2238" spans="1:8" hidden="1" outlineLevel="1">
      <c r="A2238" s="241" t="s">
        <v>670</v>
      </c>
      <c r="B2238" s="350">
        <f t="shared" si="143"/>
        <v>957192.02174999996</v>
      </c>
      <c r="C2238" s="351">
        <v>0</v>
      </c>
      <c r="D2238" s="351">
        <f t="shared" si="144"/>
        <v>0</v>
      </c>
      <c r="E2238" s="351">
        <f t="shared" si="145"/>
        <v>0</v>
      </c>
      <c r="F2238" s="351">
        <f t="shared" si="146"/>
        <v>0</v>
      </c>
      <c r="G2238" s="347">
        <f t="shared" si="142"/>
        <v>957192.02174999996</v>
      </c>
      <c r="H2238" s="366" t="s">
        <v>671</v>
      </c>
    </row>
    <row r="2239" spans="1:8" hidden="1" outlineLevel="1">
      <c r="A2239" s="241" t="s">
        <v>672</v>
      </c>
      <c r="B2239" s="350">
        <f t="shared" si="143"/>
        <v>217368.94895999998</v>
      </c>
      <c r="C2239" s="351">
        <v>0</v>
      </c>
      <c r="D2239" s="351">
        <f t="shared" si="144"/>
        <v>0</v>
      </c>
      <c r="E2239" s="351">
        <f t="shared" si="145"/>
        <v>0</v>
      </c>
      <c r="F2239" s="351">
        <f t="shared" si="146"/>
        <v>0</v>
      </c>
      <c r="G2239" s="347">
        <f t="shared" si="142"/>
        <v>217368.94895999998</v>
      </c>
      <c r="H2239" s="366" t="s">
        <v>673</v>
      </c>
    </row>
    <row r="2240" spans="1:8" hidden="1" outlineLevel="1">
      <c r="A2240" s="241" t="s">
        <v>1724</v>
      </c>
      <c r="B2240" s="350">
        <f t="shared" si="143"/>
        <v>102626.19257999999</v>
      </c>
      <c r="C2240" s="351">
        <v>0</v>
      </c>
      <c r="D2240" s="351">
        <f t="shared" si="144"/>
        <v>0</v>
      </c>
      <c r="E2240" s="351">
        <f t="shared" si="145"/>
        <v>0</v>
      </c>
      <c r="F2240" s="351">
        <f t="shared" si="146"/>
        <v>0</v>
      </c>
      <c r="G2240" s="347">
        <f t="shared" si="142"/>
        <v>102626.19257999999</v>
      </c>
      <c r="H2240" s="366" t="s">
        <v>1725</v>
      </c>
    </row>
    <row r="2241" spans="1:8" ht="25.5" hidden="1" outlineLevel="1">
      <c r="A2241" s="241" t="s">
        <v>1635</v>
      </c>
      <c r="B2241" s="350">
        <f t="shared" si="143"/>
        <v>134621.30732999998</v>
      </c>
      <c r="C2241" s="351">
        <v>0</v>
      </c>
      <c r="D2241" s="351">
        <f t="shared" si="144"/>
        <v>0</v>
      </c>
      <c r="E2241" s="351">
        <f t="shared" si="145"/>
        <v>0</v>
      </c>
      <c r="F2241" s="351">
        <f t="shared" si="146"/>
        <v>0</v>
      </c>
      <c r="G2241" s="347">
        <f t="shared" si="142"/>
        <v>134621.30732999998</v>
      </c>
      <c r="H2241" s="366" t="s">
        <v>1636</v>
      </c>
    </row>
    <row r="2242" spans="1:8" ht="25.5" hidden="1" outlineLevel="1">
      <c r="A2242" s="241" t="s">
        <v>674</v>
      </c>
      <c r="B2242" s="350">
        <f t="shared" si="143"/>
        <v>184003.41158999997</v>
      </c>
      <c r="C2242" s="351">
        <v>0</v>
      </c>
      <c r="D2242" s="351">
        <f t="shared" si="144"/>
        <v>0</v>
      </c>
      <c r="E2242" s="351">
        <f t="shared" si="145"/>
        <v>0</v>
      </c>
      <c r="F2242" s="351">
        <f t="shared" si="146"/>
        <v>0</v>
      </c>
      <c r="G2242" s="347">
        <f t="shared" si="142"/>
        <v>184003.41158999997</v>
      </c>
      <c r="H2242" s="366" t="s">
        <v>675</v>
      </c>
    </row>
    <row r="2243" spans="1:8" hidden="1" outlineLevel="1">
      <c r="A2243" s="241" t="s">
        <v>1726</v>
      </c>
      <c r="B2243" s="350">
        <f t="shared" si="143"/>
        <v>205749.04973999999</v>
      </c>
      <c r="C2243" s="351">
        <v>0</v>
      </c>
      <c r="D2243" s="351">
        <f t="shared" si="144"/>
        <v>0</v>
      </c>
      <c r="E2243" s="351">
        <f t="shared" si="145"/>
        <v>0</v>
      </c>
      <c r="F2243" s="351">
        <f t="shared" si="146"/>
        <v>0</v>
      </c>
      <c r="G2243" s="347">
        <f t="shared" si="142"/>
        <v>205749.04973999999</v>
      </c>
      <c r="H2243" s="366" t="s">
        <v>1727</v>
      </c>
    </row>
    <row r="2244" spans="1:8" hidden="1" outlineLevel="1">
      <c r="A2244" s="241" t="s">
        <v>676</v>
      </c>
      <c r="B2244" s="350">
        <f t="shared" si="143"/>
        <v>1775228.2532099998</v>
      </c>
      <c r="C2244" s="351">
        <v>0</v>
      </c>
      <c r="D2244" s="351">
        <f t="shared" si="144"/>
        <v>0</v>
      </c>
      <c r="E2244" s="351">
        <f t="shared" si="145"/>
        <v>0</v>
      </c>
      <c r="F2244" s="351">
        <f t="shared" si="146"/>
        <v>0</v>
      </c>
      <c r="G2244" s="347">
        <f t="shared" si="142"/>
        <v>1775228.2532099998</v>
      </c>
      <c r="H2244" s="366" t="s">
        <v>677</v>
      </c>
    </row>
    <row r="2245" spans="1:8" hidden="1" outlineLevel="1">
      <c r="A2245" s="241" t="s">
        <v>678</v>
      </c>
      <c r="B2245" s="350">
        <f t="shared" si="143"/>
        <v>832363.27709999995</v>
      </c>
      <c r="C2245" s="351">
        <v>0</v>
      </c>
      <c r="D2245" s="351">
        <f t="shared" si="144"/>
        <v>0</v>
      </c>
      <c r="E2245" s="351">
        <f t="shared" si="145"/>
        <v>0</v>
      </c>
      <c r="F2245" s="351">
        <f t="shared" si="146"/>
        <v>0</v>
      </c>
      <c r="G2245" s="347">
        <f t="shared" si="142"/>
        <v>832363.27709999995</v>
      </c>
      <c r="H2245" s="366" t="s">
        <v>679</v>
      </c>
    </row>
    <row r="2246" spans="1:8" hidden="1" outlineLevel="1">
      <c r="A2246" s="241" t="s">
        <v>680</v>
      </c>
      <c r="B2246" s="350">
        <f t="shared" si="143"/>
        <v>4906759.0844399994</v>
      </c>
      <c r="C2246" s="351">
        <v>0</v>
      </c>
      <c r="D2246" s="351">
        <f t="shared" si="144"/>
        <v>0</v>
      </c>
      <c r="E2246" s="351">
        <f t="shared" si="145"/>
        <v>2205.2575999999999</v>
      </c>
      <c r="F2246" s="351">
        <f t="shared" si="146"/>
        <v>0</v>
      </c>
      <c r="G2246" s="347">
        <f t="shared" si="142"/>
        <v>4908964.3420399996</v>
      </c>
      <c r="H2246" s="366" t="s">
        <v>681</v>
      </c>
    </row>
    <row r="2247" spans="1:8" hidden="1" outlineLevel="1">
      <c r="A2247" s="241" t="s">
        <v>682</v>
      </c>
      <c r="B2247" s="350">
        <f t="shared" si="143"/>
        <v>1195010.8709099998</v>
      </c>
      <c r="C2247" s="351">
        <v>0</v>
      </c>
      <c r="D2247" s="351">
        <f t="shared" si="144"/>
        <v>0</v>
      </c>
      <c r="E2247" s="351">
        <f t="shared" si="145"/>
        <v>0</v>
      </c>
      <c r="F2247" s="351">
        <f t="shared" si="146"/>
        <v>0</v>
      </c>
      <c r="G2247" s="347">
        <f t="shared" si="142"/>
        <v>1195010.8709099998</v>
      </c>
      <c r="H2247" s="366" t="s">
        <v>683</v>
      </c>
    </row>
    <row r="2248" spans="1:8" ht="25.5" hidden="1" outlineLevel="1">
      <c r="A2248" s="241" t="s">
        <v>684</v>
      </c>
      <c r="B2248" s="350">
        <f t="shared" si="143"/>
        <v>202704.3714</v>
      </c>
      <c r="C2248" s="351">
        <v>0</v>
      </c>
      <c r="D2248" s="351">
        <f t="shared" si="144"/>
        <v>0</v>
      </c>
      <c r="E2248" s="351">
        <f t="shared" si="145"/>
        <v>0</v>
      </c>
      <c r="F2248" s="351">
        <f t="shared" si="146"/>
        <v>0</v>
      </c>
      <c r="G2248" s="347">
        <f t="shared" si="142"/>
        <v>202704.3714</v>
      </c>
      <c r="H2248" s="366" t="s">
        <v>685</v>
      </c>
    </row>
    <row r="2249" spans="1:8" ht="25.5" hidden="1" outlineLevel="1">
      <c r="A2249" s="241" t="s">
        <v>686</v>
      </c>
      <c r="B2249" s="350">
        <f t="shared" si="143"/>
        <v>438265.68920999998</v>
      </c>
      <c r="C2249" s="351">
        <v>0</v>
      </c>
      <c r="D2249" s="351">
        <f t="shared" si="144"/>
        <v>0</v>
      </c>
      <c r="E2249" s="351">
        <f t="shared" si="145"/>
        <v>0</v>
      </c>
      <c r="F2249" s="351">
        <f t="shared" si="146"/>
        <v>0</v>
      </c>
      <c r="G2249" s="347">
        <f t="shared" si="142"/>
        <v>438265.68920999998</v>
      </c>
      <c r="H2249" s="366" t="s">
        <v>687</v>
      </c>
    </row>
    <row r="2250" spans="1:8" hidden="1" outlineLevel="1">
      <c r="A2250" s="241" t="s">
        <v>688</v>
      </c>
      <c r="B2250" s="350">
        <f t="shared" si="143"/>
        <v>998243.78006999998</v>
      </c>
      <c r="C2250" s="351">
        <v>0</v>
      </c>
      <c r="D2250" s="351">
        <f t="shared" si="144"/>
        <v>0</v>
      </c>
      <c r="E2250" s="351">
        <f t="shared" si="145"/>
        <v>0</v>
      </c>
      <c r="F2250" s="351">
        <f t="shared" si="146"/>
        <v>0</v>
      </c>
      <c r="G2250" s="347">
        <f t="shared" si="142"/>
        <v>998243.78006999998</v>
      </c>
      <c r="H2250" s="366" t="s">
        <v>689</v>
      </c>
    </row>
    <row r="2251" spans="1:8" ht="25.5" hidden="1" outlineLevel="1">
      <c r="A2251" s="241" t="s">
        <v>690</v>
      </c>
      <c r="B2251" s="350">
        <f t="shared" si="143"/>
        <v>60362.83107</v>
      </c>
      <c r="C2251" s="351">
        <v>0</v>
      </c>
      <c r="D2251" s="351">
        <f t="shared" si="144"/>
        <v>0</v>
      </c>
      <c r="E2251" s="351">
        <f t="shared" si="145"/>
        <v>0</v>
      </c>
      <c r="F2251" s="351">
        <f t="shared" si="146"/>
        <v>0</v>
      </c>
      <c r="G2251" s="347">
        <f t="shared" si="142"/>
        <v>60362.83107</v>
      </c>
      <c r="H2251" s="366" t="s">
        <v>691</v>
      </c>
    </row>
    <row r="2252" spans="1:8" hidden="1" outlineLevel="1">
      <c r="A2252" s="241" t="s">
        <v>1728</v>
      </c>
      <c r="B2252" s="350">
        <f t="shared" si="143"/>
        <v>119958.69779999999</v>
      </c>
      <c r="C2252" s="351">
        <v>0</v>
      </c>
      <c r="D2252" s="351">
        <f t="shared" si="144"/>
        <v>626478.04766250006</v>
      </c>
      <c r="E2252" s="351">
        <f t="shared" si="145"/>
        <v>0</v>
      </c>
      <c r="F2252" s="351">
        <f t="shared" si="146"/>
        <v>0</v>
      </c>
      <c r="G2252" s="347">
        <f t="shared" si="142"/>
        <v>746436.74546250002</v>
      </c>
      <c r="H2252" s="366" t="s">
        <v>1729</v>
      </c>
    </row>
    <row r="2253" spans="1:8" ht="25.5" hidden="1" outlineLevel="1">
      <c r="A2253" s="241" t="s">
        <v>692</v>
      </c>
      <c r="B2253" s="350">
        <f t="shared" si="143"/>
        <v>161799.48248999999</v>
      </c>
      <c r="C2253" s="351">
        <v>0</v>
      </c>
      <c r="D2253" s="351">
        <f t="shared" si="144"/>
        <v>0</v>
      </c>
      <c r="E2253" s="351">
        <f t="shared" si="145"/>
        <v>0</v>
      </c>
      <c r="F2253" s="351">
        <f t="shared" si="146"/>
        <v>0</v>
      </c>
      <c r="G2253" s="347">
        <f t="shared" si="142"/>
        <v>161799.48248999999</v>
      </c>
      <c r="H2253" s="366" t="s">
        <v>693</v>
      </c>
    </row>
    <row r="2254" spans="1:8" hidden="1" outlineLevel="1">
      <c r="A2254" s="241" t="s">
        <v>694</v>
      </c>
      <c r="B2254" s="350">
        <f t="shared" si="143"/>
        <v>388440.80774999998</v>
      </c>
      <c r="C2254" s="351">
        <v>0</v>
      </c>
      <c r="D2254" s="351">
        <f t="shared" si="144"/>
        <v>0</v>
      </c>
      <c r="E2254" s="351">
        <f t="shared" si="145"/>
        <v>0</v>
      </c>
      <c r="F2254" s="351">
        <f t="shared" si="146"/>
        <v>0</v>
      </c>
      <c r="G2254" s="347">
        <f t="shared" si="142"/>
        <v>388440.80774999998</v>
      </c>
      <c r="H2254" s="366" t="s">
        <v>695</v>
      </c>
    </row>
    <row r="2255" spans="1:8" ht="25.5" hidden="1" outlineLevel="1">
      <c r="A2255" s="241" t="s">
        <v>696</v>
      </c>
      <c r="B2255" s="350">
        <f t="shared" si="143"/>
        <v>187209.22016999999</v>
      </c>
      <c r="C2255" s="351">
        <v>0</v>
      </c>
      <c r="D2255" s="351">
        <f t="shared" si="144"/>
        <v>0</v>
      </c>
      <c r="E2255" s="351">
        <f t="shared" si="145"/>
        <v>0</v>
      </c>
      <c r="F2255" s="351">
        <f t="shared" si="146"/>
        <v>0</v>
      </c>
      <c r="G2255" s="347">
        <f t="shared" si="142"/>
        <v>187209.22016999999</v>
      </c>
      <c r="H2255" s="366" t="s">
        <v>697</v>
      </c>
    </row>
    <row r="2256" spans="1:8" ht="25.5" hidden="1" outlineLevel="1">
      <c r="A2256" s="241" t="s">
        <v>698</v>
      </c>
      <c r="B2256" s="350">
        <f t="shared" si="143"/>
        <v>233432.97905999998</v>
      </c>
      <c r="C2256" s="351">
        <v>0</v>
      </c>
      <c r="D2256" s="351">
        <f t="shared" si="144"/>
        <v>0</v>
      </c>
      <c r="E2256" s="351">
        <f t="shared" si="145"/>
        <v>0</v>
      </c>
      <c r="F2256" s="351">
        <f t="shared" si="146"/>
        <v>0</v>
      </c>
      <c r="G2256" s="347">
        <f t="shared" si="142"/>
        <v>233432.97905999998</v>
      </c>
      <c r="H2256" s="366" t="s">
        <v>699</v>
      </c>
    </row>
    <row r="2257" spans="1:8" hidden="1" outlineLevel="1">
      <c r="A2257" s="241" t="s">
        <v>1730</v>
      </c>
      <c r="B2257" s="350">
        <f t="shared" si="143"/>
        <v>5995218.0393599998</v>
      </c>
      <c r="C2257" s="351">
        <v>0</v>
      </c>
      <c r="D2257" s="351">
        <f t="shared" si="144"/>
        <v>0</v>
      </c>
      <c r="E2257" s="351">
        <f t="shared" si="145"/>
        <v>0</v>
      </c>
      <c r="F2257" s="351">
        <f t="shared" si="146"/>
        <v>0</v>
      </c>
      <c r="G2257" s="347">
        <f t="shared" si="142"/>
        <v>5995218.0393599998</v>
      </c>
      <c r="H2257" s="366" t="s">
        <v>1731</v>
      </c>
    </row>
    <row r="2258" spans="1:8" hidden="1" outlineLevel="1">
      <c r="A2258" s="241" t="s">
        <v>700</v>
      </c>
      <c r="B2258" s="350">
        <f t="shared" si="143"/>
        <v>569813.92064999999</v>
      </c>
      <c r="C2258" s="351">
        <v>0</v>
      </c>
      <c r="D2258" s="351">
        <f t="shared" si="144"/>
        <v>0</v>
      </c>
      <c r="E2258" s="351">
        <f t="shared" si="145"/>
        <v>0</v>
      </c>
      <c r="F2258" s="351">
        <f t="shared" si="146"/>
        <v>0</v>
      </c>
      <c r="G2258" s="347">
        <f t="shared" si="142"/>
        <v>569813.92064999999</v>
      </c>
      <c r="H2258" s="366" t="s">
        <v>701</v>
      </c>
    </row>
    <row r="2259" spans="1:8" hidden="1" outlineLevel="1">
      <c r="A2259" s="241" t="s">
        <v>702</v>
      </c>
      <c r="B2259" s="350">
        <f t="shared" si="143"/>
        <v>2800077.3107699994</v>
      </c>
      <c r="C2259" s="351">
        <v>0</v>
      </c>
      <c r="D2259" s="351">
        <f t="shared" si="144"/>
        <v>0</v>
      </c>
      <c r="E2259" s="351">
        <f t="shared" si="145"/>
        <v>0</v>
      </c>
      <c r="F2259" s="351">
        <f t="shared" si="146"/>
        <v>0</v>
      </c>
      <c r="G2259" s="347">
        <f t="shared" si="142"/>
        <v>2800077.3107699994</v>
      </c>
      <c r="H2259" s="366" t="s">
        <v>703</v>
      </c>
    </row>
    <row r="2260" spans="1:8" hidden="1" outlineLevel="1">
      <c r="A2260" s="241" t="s">
        <v>704</v>
      </c>
      <c r="B2260" s="350">
        <f t="shared" si="143"/>
        <v>223166.24526</v>
      </c>
      <c r="C2260" s="351">
        <v>0</v>
      </c>
      <c r="D2260" s="351">
        <f t="shared" si="144"/>
        <v>0</v>
      </c>
      <c r="E2260" s="351">
        <f t="shared" si="145"/>
        <v>0</v>
      </c>
      <c r="F2260" s="351">
        <f t="shared" si="146"/>
        <v>0</v>
      </c>
      <c r="G2260" s="347">
        <f t="shared" si="142"/>
        <v>223166.24526</v>
      </c>
      <c r="H2260" s="366" t="s">
        <v>705</v>
      </c>
    </row>
    <row r="2261" spans="1:8" ht="25.5" hidden="1" outlineLevel="1">
      <c r="A2261" s="241" t="s">
        <v>706</v>
      </c>
      <c r="B2261" s="350">
        <f t="shared" si="143"/>
        <v>23047.6407</v>
      </c>
      <c r="C2261" s="351">
        <v>0</v>
      </c>
      <c r="D2261" s="351">
        <f t="shared" si="144"/>
        <v>0</v>
      </c>
      <c r="E2261" s="351">
        <f t="shared" si="145"/>
        <v>0</v>
      </c>
      <c r="F2261" s="351">
        <f t="shared" si="146"/>
        <v>0</v>
      </c>
      <c r="G2261" s="347">
        <f t="shared" si="142"/>
        <v>23047.6407</v>
      </c>
      <c r="H2261" s="366" t="s">
        <v>707</v>
      </c>
    </row>
    <row r="2262" spans="1:8" hidden="1" outlineLevel="1">
      <c r="A2262" s="241" t="s">
        <v>708</v>
      </c>
      <c r="B2262" s="350">
        <f t="shared" si="143"/>
        <v>503421.50072999997</v>
      </c>
      <c r="C2262" s="351">
        <v>0</v>
      </c>
      <c r="D2262" s="351">
        <f t="shared" si="144"/>
        <v>0</v>
      </c>
      <c r="E2262" s="351">
        <f t="shared" si="145"/>
        <v>0</v>
      </c>
      <c r="F2262" s="351">
        <f t="shared" si="146"/>
        <v>0</v>
      </c>
      <c r="G2262" s="347">
        <f t="shared" si="142"/>
        <v>503421.50072999997</v>
      </c>
      <c r="H2262" s="366" t="s">
        <v>709</v>
      </c>
    </row>
    <row r="2263" spans="1:8" ht="25.5" hidden="1" outlineLevel="1">
      <c r="A2263" s="241" t="s">
        <v>710</v>
      </c>
      <c r="B2263" s="350">
        <f t="shared" si="143"/>
        <v>385736.94728999992</v>
      </c>
      <c r="C2263" s="351">
        <v>0</v>
      </c>
      <c r="D2263" s="351">
        <f t="shared" si="144"/>
        <v>0</v>
      </c>
      <c r="E2263" s="351">
        <f t="shared" si="145"/>
        <v>0</v>
      </c>
      <c r="F2263" s="351">
        <f t="shared" si="146"/>
        <v>0</v>
      </c>
      <c r="G2263" s="347">
        <f t="shared" si="142"/>
        <v>385736.94728999992</v>
      </c>
      <c r="H2263" s="366" t="s">
        <v>711</v>
      </c>
    </row>
    <row r="2264" spans="1:8" hidden="1" outlineLevel="1">
      <c r="A2264" s="241" t="s">
        <v>712</v>
      </c>
      <c r="B2264" s="350">
        <f t="shared" si="143"/>
        <v>3743033.7264</v>
      </c>
      <c r="C2264" s="351">
        <v>0</v>
      </c>
      <c r="D2264" s="351">
        <f t="shared" si="144"/>
        <v>0</v>
      </c>
      <c r="E2264" s="351">
        <f t="shared" si="145"/>
        <v>90.325599999999994</v>
      </c>
      <c r="F2264" s="351">
        <f t="shared" si="146"/>
        <v>0</v>
      </c>
      <c r="G2264" s="347">
        <f t="shared" si="142"/>
        <v>3743124.0520000001</v>
      </c>
      <c r="H2264" s="366" t="s">
        <v>713</v>
      </c>
    </row>
    <row r="2265" spans="1:8" hidden="1" outlineLevel="1">
      <c r="A2265" s="241" t="s">
        <v>714</v>
      </c>
      <c r="B2265" s="350">
        <f t="shared" si="143"/>
        <v>360020.40377999999</v>
      </c>
      <c r="C2265" s="351">
        <v>0</v>
      </c>
      <c r="D2265" s="351">
        <f t="shared" si="144"/>
        <v>0</v>
      </c>
      <c r="E2265" s="351">
        <f t="shared" si="145"/>
        <v>0</v>
      </c>
      <c r="F2265" s="351">
        <f t="shared" si="146"/>
        <v>0</v>
      </c>
      <c r="G2265" s="347">
        <f t="shared" si="142"/>
        <v>360020.40377999999</v>
      </c>
      <c r="H2265" s="366" t="s">
        <v>715</v>
      </c>
    </row>
    <row r="2266" spans="1:8" hidden="1" outlineLevel="1">
      <c r="A2266" s="241" t="s">
        <v>716</v>
      </c>
      <c r="B2266" s="350">
        <f t="shared" si="143"/>
        <v>716353.87178999989</v>
      </c>
      <c r="C2266" s="351">
        <v>0</v>
      </c>
      <c r="D2266" s="351">
        <f t="shared" si="144"/>
        <v>0</v>
      </c>
      <c r="E2266" s="351">
        <f t="shared" si="145"/>
        <v>0</v>
      </c>
      <c r="F2266" s="351">
        <f t="shared" si="146"/>
        <v>0</v>
      </c>
      <c r="G2266" s="347">
        <f t="shared" si="142"/>
        <v>716353.87178999989</v>
      </c>
      <c r="H2266" s="366" t="s">
        <v>717</v>
      </c>
    </row>
    <row r="2267" spans="1:8" hidden="1" outlineLevel="1">
      <c r="A2267" s="241" t="s">
        <v>319</v>
      </c>
      <c r="B2267" s="350">
        <f t="shared" si="143"/>
        <v>20676.454139999998</v>
      </c>
      <c r="C2267" s="351">
        <v>0</v>
      </c>
      <c r="D2267" s="351">
        <f t="shared" si="144"/>
        <v>0</v>
      </c>
      <c r="E2267" s="351">
        <f t="shared" si="145"/>
        <v>0</v>
      </c>
      <c r="F2267" s="351">
        <f t="shared" si="146"/>
        <v>0</v>
      </c>
      <c r="G2267" s="347">
        <f t="shared" si="142"/>
        <v>20676.454139999998</v>
      </c>
      <c r="H2267" s="366" t="s">
        <v>320</v>
      </c>
    </row>
    <row r="2268" spans="1:8" ht="25.5" hidden="1" outlineLevel="1">
      <c r="A2268" s="241" t="s">
        <v>1732</v>
      </c>
      <c r="B2268" s="350">
        <f t="shared" si="143"/>
        <v>69234.089760000003</v>
      </c>
      <c r="C2268" s="351">
        <v>0</v>
      </c>
      <c r="D2268" s="351">
        <f t="shared" si="144"/>
        <v>0</v>
      </c>
      <c r="E2268" s="351">
        <f t="shared" si="145"/>
        <v>0</v>
      </c>
      <c r="F2268" s="351">
        <f t="shared" si="146"/>
        <v>0</v>
      </c>
      <c r="G2268" s="347">
        <f t="shared" si="142"/>
        <v>69234.089760000003</v>
      </c>
      <c r="H2268" s="366" t="s">
        <v>1733</v>
      </c>
    </row>
    <row r="2269" spans="1:8" hidden="1" outlineLevel="1">
      <c r="A2269" s="241" t="s">
        <v>718</v>
      </c>
      <c r="B2269" s="350">
        <f t="shared" si="143"/>
        <v>857828.1728099999</v>
      </c>
      <c r="C2269" s="351">
        <v>0</v>
      </c>
      <c r="D2269" s="351">
        <f t="shared" si="144"/>
        <v>0</v>
      </c>
      <c r="E2269" s="351">
        <f t="shared" si="145"/>
        <v>0</v>
      </c>
      <c r="F2269" s="351">
        <f t="shared" si="146"/>
        <v>0</v>
      </c>
      <c r="G2269" s="347">
        <f t="shared" si="142"/>
        <v>857828.1728099999</v>
      </c>
      <c r="H2269" s="366" t="s">
        <v>719</v>
      </c>
    </row>
    <row r="2270" spans="1:8" hidden="1" outlineLevel="1">
      <c r="A2270" s="241" t="s">
        <v>1734</v>
      </c>
      <c r="B2270" s="350">
        <f t="shared" si="143"/>
        <v>35366.822939999998</v>
      </c>
      <c r="C2270" s="351">
        <v>0</v>
      </c>
      <c r="D2270" s="351">
        <f t="shared" si="144"/>
        <v>0</v>
      </c>
      <c r="E2270" s="351">
        <f t="shared" si="145"/>
        <v>0</v>
      </c>
      <c r="F2270" s="351">
        <f t="shared" si="146"/>
        <v>0</v>
      </c>
      <c r="G2270" s="347">
        <f t="shared" si="142"/>
        <v>35366.822939999998</v>
      </c>
      <c r="H2270" s="366" t="s">
        <v>1735</v>
      </c>
    </row>
    <row r="2271" spans="1:8" collapsed="1">
      <c r="A2271" s="248" t="str">
        <f>A409</f>
        <v>Regelzone TenneT (gesamt)</v>
      </c>
      <c r="B2271" s="345">
        <f>SUM(B2272:B2652)</f>
        <v>631931877.98140073</v>
      </c>
      <c r="C2271" s="346">
        <f>SUM(C2272:C2652)</f>
        <v>0</v>
      </c>
      <c r="D2271" s="346">
        <f>SUM(D2272:D2652)</f>
        <v>5397.8603805000012</v>
      </c>
      <c r="E2271" s="346">
        <f>SUM(E2272:E2652)</f>
        <v>388228.60199999996</v>
      </c>
      <c r="F2271" s="346">
        <f>SUM(F2272:F2652)</f>
        <v>1328574.3159</v>
      </c>
      <c r="G2271" s="347">
        <f t="shared" ref="G2271:G2334" si="147">SUM(B2271:F2271)</f>
        <v>633654078.75968122</v>
      </c>
    </row>
    <row r="2272" spans="1:8" hidden="1" outlineLevel="1">
      <c r="A2272" s="244" t="s">
        <v>764</v>
      </c>
      <c r="B2272" s="364">
        <f t="shared" ref="B2272:B2335" si="148">B410*0.591/100</f>
        <v>35974.893443100002</v>
      </c>
      <c r="C2272" s="184">
        <v>0</v>
      </c>
      <c r="D2272" s="184">
        <v>0</v>
      </c>
      <c r="E2272" s="184">
        <v>0</v>
      </c>
      <c r="F2272" s="184">
        <v>0</v>
      </c>
      <c r="G2272" s="347">
        <f t="shared" si="147"/>
        <v>35974.893443100002</v>
      </c>
      <c r="H2272" s="341" t="s">
        <v>765</v>
      </c>
    </row>
    <row r="2273" spans="1:8" hidden="1" outlineLevel="1">
      <c r="A2273" s="244" t="s">
        <v>862</v>
      </c>
      <c r="B2273" s="364">
        <f t="shared" si="148"/>
        <v>105382.06104</v>
      </c>
      <c r="C2273" s="184">
        <v>0</v>
      </c>
      <c r="D2273" s="184">
        <v>0</v>
      </c>
      <c r="E2273" s="184">
        <v>0</v>
      </c>
      <c r="F2273" s="184">
        <v>0</v>
      </c>
      <c r="G2273" s="347">
        <f t="shared" si="147"/>
        <v>105382.06104</v>
      </c>
      <c r="H2273" s="341" t="s">
        <v>863</v>
      </c>
    </row>
    <row r="2274" spans="1:8" hidden="1" outlineLevel="1">
      <c r="A2274" s="244" t="s">
        <v>844</v>
      </c>
      <c r="B2274" s="364">
        <f t="shared" si="148"/>
        <v>186533.86083000002</v>
      </c>
      <c r="C2274" s="184">
        <v>0</v>
      </c>
      <c r="D2274" s="184">
        <v>0</v>
      </c>
      <c r="E2274" s="184">
        <v>0</v>
      </c>
      <c r="F2274" s="184">
        <v>0</v>
      </c>
      <c r="G2274" s="347">
        <f t="shared" si="147"/>
        <v>186533.86083000002</v>
      </c>
      <c r="H2274" s="341" t="s">
        <v>845</v>
      </c>
    </row>
    <row r="2275" spans="1:8" hidden="1" outlineLevel="1">
      <c r="A2275" s="244" t="s">
        <v>894</v>
      </c>
      <c r="B2275" s="364">
        <f t="shared" si="148"/>
        <v>318196.79946000001</v>
      </c>
      <c r="C2275" s="184">
        <v>0</v>
      </c>
      <c r="D2275" s="184">
        <v>0</v>
      </c>
      <c r="E2275" s="184">
        <v>0</v>
      </c>
      <c r="F2275" s="184">
        <v>0</v>
      </c>
      <c r="G2275" s="347">
        <f t="shared" si="147"/>
        <v>318196.79946000001</v>
      </c>
      <c r="H2275" s="341" t="s">
        <v>895</v>
      </c>
    </row>
    <row r="2276" spans="1:8" hidden="1" outlineLevel="1">
      <c r="A2276" s="244" t="s">
        <v>1027</v>
      </c>
      <c r="B2276" s="364">
        <f t="shared" si="148"/>
        <v>140459.14032000001</v>
      </c>
      <c r="C2276" s="184">
        <v>0</v>
      </c>
      <c r="D2276" s="184">
        <v>0</v>
      </c>
      <c r="E2276" s="184">
        <v>0</v>
      </c>
      <c r="F2276" s="184">
        <v>0</v>
      </c>
      <c r="G2276" s="347">
        <f t="shared" si="147"/>
        <v>140459.14032000001</v>
      </c>
      <c r="H2276" s="341" t="s">
        <v>1028</v>
      </c>
    </row>
    <row r="2277" spans="1:8" hidden="1" outlineLevel="1">
      <c r="A2277" s="244" t="s">
        <v>991</v>
      </c>
      <c r="B2277" s="364">
        <f t="shared" si="148"/>
        <v>195106.86546</v>
      </c>
      <c r="C2277" s="184">
        <v>0</v>
      </c>
      <c r="D2277" s="184">
        <v>0</v>
      </c>
      <c r="E2277" s="184">
        <v>0</v>
      </c>
      <c r="F2277" s="184">
        <v>0</v>
      </c>
      <c r="G2277" s="347">
        <f t="shared" si="147"/>
        <v>195106.86546</v>
      </c>
      <c r="H2277" s="341" t="s">
        <v>992</v>
      </c>
    </row>
    <row r="2278" spans="1:8" hidden="1" outlineLevel="1">
      <c r="A2278" s="244" t="s">
        <v>874</v>
      </c>
      <c r="B2278" s="364">
        <f t="shared" si="148"/>
        <v>81257.263739999995</v>
      </c>
      <c r="C2278" s="184">
        <v>0</v>
      </c>
      <c r="D2278" s="184">
        <v>0</v>
      </c>
      <c r="E2278" s="184">
        <v>0</v>
      </c>
      <c r="F2278" s="184">
        <v>0</v>
      </c>
      <c r="G2278" s="347">
        <f t="shared" si="147"/>
        <v>81257.263739999995</v>
      </c>
      <c r="H2278" s="341" t="s">
        <v>875</v>
      </c>
    </row>
    <row r="2279" spans="1:8" hidden="1" outlineLevel="1">
      <c r="A2279" s="244" t="s">
        <v>1163</v>
      </c>
      <c r="B2279" s="364">
        <f t="shared" si="148"/>
        <v>466206.69761999993</v>
      </c>
      <c r="C2279" s="184">
        <v>0</v>
      </c>
      <c r="D2279" s="184">
        <v>0</v>
      </c>
      <c r="E2279" s="184">
        <v>0</v>
      </c>
      <c r="F2279" s="184">
        <v>0</v>
      </c>
      <c r="G2279" s="347">
        <f t="shared" si="147"/>
        <v>466206.69761999993</v>
      </c>
      <c r="H2279" s="341" t="s">
        <v>1164</v>
      </c>
    </row>
    <row r="2280" spans="1:8" hidden="1" outlineLevel="1">
      <c r="A2280" s="244" t="s">
        <v>956</v>
      </c>
      <c r="B2280" s="364">
        <f t="shared" si="148"/>
        <v>1095473.74077</v>
      </c>
      <c r="C2280" s="184">
        <v>0</v>
      </c>
      <c r="D2280" s="184">
        <v>0</v>
      </c>
      <c r="E2280" s="184">
        <f>E418*0.04/100</f>
        <v>354.10239999999999</v>
      </c>
      <c r="F2280" s="184">
        <v>0</v>
      </c>
      <c r="G2280" s="347">
        <f t="shared" si="147"/>
        <v>1095827.84317</v>
      </c>
      <c r="H2280" s="341" t="s">
        <v>957</v>
      </c>
    </row>
    <row r="2281" spans="1:8" hidden="1" outlineLevel="1">
      <c r="A2281" s="244" t="s">
        <v>975</v>
      </c>
      <c r="B2281" s="364">
        <f t="shared" si="148"/>
        <v>151302.7965</v>
      </c>
      <c r="C2281" s="184">
        <v>0</v>
      </c>
      <c r="D2281" s="184">
        <v>0</v>
      </c>
      <c r="E2281" s="184">
        <v>0</v>
      </c>
      <c r="F2281" s="184">
        <v>0</v>
      </c>
      <c r="G2281" s="347">
        <f t="shared" si="147"/>
        <v>151302.7965</v>
      </c>
      <c r="H2281" s="341" t="s">
        <v>976</v>
      </c>
    </row>
    <row r="2282" spans="1:8" hidden="1" outlineLevel="1">
      <c r="A2282" s="244" t="s">
        <v>1213</v>
      </c>
      <c r="B2282" s="364">
        <f t="shared" si="148"/>
        <v>2875258.5862500002</v>
      </c>
      <c r="C2282" s="184">
        <v>0</v>
      </c>
      <c r="D2282" s="184">
        <v>0</v>
      </c>
      <c r="E2282" s="184">
        <v>0</v>
      </c>
      <c r="F2282" s="184">
        <v>0</v>
      </c>
      <c r="G2282" s="347">
        <f t="shared" si="147"/>
        <v>2875258.5862500002</v>
      </c>
      <c r="H2282" s="341" t="s">
        <v>1214</v>
      </c>
    </row>
    <row r="2283" spans="1:8" hidden="1" outlineLevel="1">
      <c r="A2283" s="244" t="s">
        <v>888</v>
      </c>
      <c r="B2283" s="364">
        <f t="shared" si="148"/>
        <v>61239.561839999995</v>
      </c>
      <c r="C2283" s="184">
        <v>0</v>
      </c>
      <c r="D2283" s="184">
        <v>0</v>
      </c>
      <c r="E2283" s="184">
        <v>0</v>
      </c>
      <c r="F2283" s="184">
        <v>0</v>
      </c>
      <c r="G2283" s="347">
        <f t="shared" si="147"/>
        <v>61239.561839999995</v>
      </c>
      <c r="H2283" s="341" t="s">
        <v>889</v>
      </c>
    </row>
    <row r="2284" spans="1:8" hidden="1" outlineLevel="1">
      <c r="A2284" s="244" t="s">
        <v>1223</v>
      </c>
      <c r="B2284" s="364">
        <f t="shared" si="148"/>
        <v>167238.91647</v>
      </c>
      <c r="C2284" s="184">
        <v>0</v>
      </c>
      <c r="D2284" s="184">
        <v>0</v>
      </c>
      <c r="E2284" s="184">
        <v>0</v>
      </c>
      <c r="F2284" s="184">
        <v>0</v>
      </c>
      <c r="G2284" s="347">
        <f t="shared" si="147"/>
        <v>167238.91647</v>
      </c>
      <c r="H2284" s="341" t="s">
        <v>1224</v>
      </c>
    </row>
    <row r="2285" spans="1:8" hidden="1" outlineLevel="1">
      <c r="A2285" s="244" t="s">
        <v>768</v>
      </c>
      <c r="B2285" s="364">
        <f t="shared" si="148"/>
        <v>165074.69219999999</v>
      </c>
      <c r="C2285" s="184">
        <v>0</v>
      </c>
      <c r="D2285" s="184">
        <v>0</v>
      </c>
      <c r="E2285" s="184">
        <v>0</v>
      </c>
      <c r="F2285" s="184">
        <v>0</v>
      </c>
      <c r="G2285" s="347">
        <f t="shared" si="147"/>
        <v>165074.69219999999</v>
      </c>
      <c r="H2285" s="341" t="s">
        <v>769</v>
      </c>
    </row>
    <row r="2286" spans="1:8" hidden="1" outlineLevel="1">
      <c r="A2286" s="244" t="s">
        <v>243</v>
      </c>
      <c r="B2286" s="364">
        <f t="shared" si="148"/>
        <v>250887.25391999996</v>
      </c>
      <c r="C2286" s="184">
        <v>0</v>
      </c>
      <c r="D2286" s="184">
        <v>0</v>
      </c>
      <c r="E2286" s="184">
        <v>0</v>
      </c>
      <c r="F2286" s="184">
        <v>0</v>
      </c>
      <c r="G2286" s="347">
        <f t="shared" si="147"/>
        <v>250887.25391999996</v>
      </c>
      <c r="H2286" s="341" t="s">
        <v>1346</v>
      </c>
    </row>
    <row r="2287" spans="1:8" hidden="1" outlineLevel="1">
      <c r="A2287" s="244" t="s">
        <v>983</v>
      </c>
      <c r="B2287" s="364">
        <f t="shared" si="148"/>
        <v>322916.04674999998</v>
      </c>
      <c r="C2287" s="184">
        <v>0</v>
      </c>
      <c r="D2287" s="184">
        <v>0</v>
      </c>
      <c r="E2287" s="184">
        <v>0</v>
      </c>
      <c r="F2287" s="184">
        <v>0</v>
      </c>
      <c r="G2287" s="347">
        <f t="shared" si="147"/>
        <v>322916.04674999998</v>
      </c>
      <c r="H2287" s="341" t="s">
        <v>984</v>
      </c>
    </row>
    <row r="2288" spans="1:8" hidden="1" outlineLevel="1">
      <c r="A2288" s="244" t="s">
        <v>1071</v>
      </c>
      <c r="B2288" s="364">
        <f t="shared" si="148"/>
        <v>1086310.6403699999</v>
      </c>
      <c r="C2288" s="184">
        <v>0</v>
      </c>
      <c r="D2288" s="184">
        <v>0</v>
      </c>
      <c r="E2288" s="184">
        <v>0</v>
      </c>
      <c r="F2288" s="184">
        <v>0</v>
      </c>
      <c r="G2288" s="347">
        <f t="shared" si="147"/>
        <v>1086310.6403699999</v>
      </c>
      <c r="H2288" s="341" t="s">
        <v>1072</v>
      </c>
    </row>
    <row r="2289" spans="1:8" hidden="1" outlineLevel="1">
      <c r="A2289" s="244" t="s">
        <v>1334</v>
      </c>
      <c r="B2289" s="364">
        <f t="shared" si="148"/>
        <v>1179333.3843599998</v>
      </c>
      <c r="C2289" s="184">
        <v>0</v>
      </c>
      <c r="D2289" s="184">
        <v>0</v>
      </c>
      <c r="E2289" s="184">
        <v>0</v>
      </c>
      <c r="F2289" s="184">
        <v>0</v>
      </c>
      <c r="G2289" s="347">
        <f t="shared" si="147"/>
        <v>1179333.3843599998</v>
      </c>
      <c r="H2289" s="341" t="s">
        <v>1335</v>
      </c>
    </row>
    <row r="2290" spans="1:8" hidden="1" outlineLevel="1">
      <c r="A2290" s="244" t="s">
        <v>1063</v>
      </c>
      <c r="B2290" s="364">
        <f t="shared" si="148"/>
        <v>358008.46247999999</v>
      </c>
      <c r="C2290" s="184">
        <v>0</v>
      </c>
      <c r="D2290" s="184">
        <v>0</v>
      </c>
      <c r="E2290" s="184">
        <v>0</v>
      </c>
      <c r="F2290" s="184">
        <v>0</v>
      </c>
      <c r="G2290" s="347">
        <f t="shared" si="147"/>
        <v>358008.46247999999</v>
      </c>
      <c r="H2290" s="341" t="s">
        <v>1064</v>
      </c>
    </row>
    <row r="2291" spans="1:8" hidden="1" outlineLevel="1">
      <c r="A2291" s="244" t="s">
        <v>1021</v>
      </c>
      <c r="B2291" s="364">
        <f t="shared" si="148"/>
        <v>239005.20483</v>
      </c>
      <c r="C2291" s="184">
        <v>0</v>
      </c>
      <c r="D2291" s="184">
        <v>0</v>
      </c>
      <c r="E2291" s="184">
        <v>0</v>
      </c>
      <c r="F2291" s="184">
        <v>0</v>
      </c>
      <c r="G2291" s="347">
        <f t="shared" si="147"/>
        <v>239005.20483</v>
      </c>
      <c r="H2291" s="341" t="s">
        <v>1022</v>
      </c>
    </row>
    <row r="2292" spans="1:8" hidden="1" outlineLevel="1">
      <c r="A2292" s="244" t="s">
        <v>1332</v>
      </c>
      <c r="B2292" s="364">
        <f t="shared" si="148"/>
        <v>1048832.9900100001</v>
      </c>
      <c r="C2292" s="184">
        <v>0</v>
      </c>
      <c r="D2292" s="184">
        <v>0</v>
      </c>
      <c r="E2292" s="184">
        <v>0</v>
      </c>
      <c r="F2292" s="184">
        <v>0</v>
      </c>
      <c r="G2292" s="347">
        <f t="shared" si="147"/>
        <v>1048832.9900100001</v>
      </c>
      <c r="H2292" s="341" t="s">
        <v>1333</v>
      </c>
    </row>
    <row r="2293" spans="1:8" hidden="1" outlineLevel="1">
      <c r="A2293" s="244" t="s">
        <v>896</v>
      </c>
      <c r="B2293" s="364">
        <f t="shared" si="148"/>
        <v>42685.654649999997</v>
      </c>
      <c r="C2293" s="184">
        <v>0</v>
      </c>
      <c r="D2293" s="184">
        <v>0</v>
      </c>
      <c r="E2293" s="184">
        <v>0</v>
      </c>
      <c r="F2293" s="184">
        <v>0</v>
      </c>
      <c r="G2293" s="347">
        <f t="shared" si="147"/>
        <v>42685.654649999997</v>
      </c>
      <c r="H2293" s="341" t="s">
        <v>897</v>
      </c>
    </row>
    <row r="2294" spans="1:8" hidden="1" outlineLevel="1">
      <c r="A2294" s="244" t="s">
        <v>914</v>
      </c>
      <c r="B2294" s="364">
        <f t="shared" si="148"/>
        <v>570905.79905999999</v>
      </c>
      <c r="C2294" s="184">
        <v>0</v>
      </c>
      <c r="D2294" s="184">
        <v>0</v>
      </c>
      <c r="E2294" s="184">
        <v>0</v>
      </c>
      <c r="F2294" s="184">
        <v>0</v>
      </c>
      <c r="G2294" s="347">
        <f t="shared" si="147"/>
        <v>570905.79905999999</v>
      </c>
      <c r="H2294" s="341" t="s">
        <v>915</v>
      </c>
    </row>
    <row r="2295" spans="1:8" hidden="1" outlineLevel="1">
      <c r="A2295" s="244" t="s">
        <v>1277</v>
      </c>
      <c r="B2295" s="364">
        <f t="shared" si="148"/>
        <v>750771.81467999995</v>
      </c>
      <c r="C2295" s="184">
        <v>0</v>
      </c>
      <c r="D2295" s="184">
        <v>0</v>
      </c>
      <c r="E2295" s="184">
        <v>0</v>
      </c>
      <c r="F2295" s="184">
        <v>0</v>
      </c>
      <c r="G2295" s="347">
        <f t="shared" si="147"/>
        <v>750771.81467999995</v>
      </c>
      <c r="H2295" s="341" t="s">
        <v>1278</v>
      </c>
    </row>
    <row r="2296" spans="1:8" hidden="1" outlineLevel="1">
      <c r="A2296" s="244" t="s">
        <v>1736</v>
      </c>
      <c r="B2296" s="364">
        <f t="shared" si="148"/>
        <v>185157.07904999997</v>
      </c>
      <c r="C2296" s="184">
        <v>0</v>
      </c>
      <c r="D2296" s="184">
        <v>0</v>
      </c>
      <c r="E2296" s="184">
        <v>0</v>
      </c>
      <c r="F2296" s="184">
        <v>0</v>
      </c>
      <c r="G2296" s="347">
        <f t="shared" si="147"/>
        <v>185157.07904999997</v>
      </c>
      <c r="H2296" s="341" t="s">
        <v>1737</v>
      </c>
    </row>
    <row r="2297" spans="1:8" hidden="1" outlineLevel="1">
      <c r="A2297" s="244" t="s">
        <v>1201</v>
      </c>
      <c r="B2297" s="364">
        <f t="shared" si="148"/>
        <v>300271.08980999998</v>
      </c>
      <c r="C2297" s="184">
        <v>0</v>
      </c>
      <c r="D2297" s="184">
        <v>0</v>
      </c>
      <c r="E2297" s="184">
        <v>0</v>
      </c>
      <c r="F2297" s="184">
        <v>0</v>
      </c>
      <c r="G2297" s="347">
        <f t="shared" si="147"/>
        <v>300271.08980999998</v>
      </c>
      <c r="H2297" s="341" t="s">
        <v>1202</v>
      </c>
    </row>
    <row r="2298" spans="1:8" hidden="1" outlineLevel="1">
      <c r="A2298" s="244" t="s">
        <v>838</v>
      </c>
      <c r="B2298" s="364">
        <f t="shared" si="148"/>
        <v>61376.526089999992</v>
      </c>
      <c r="C2298" s="184">
        <v>0</v>
      </c>
      <c r="D2298" s="184">
        <v>0</v>
      </c>
      <c r="E2298" s="184">
        <v>0</v>
      </c>
      <c r="F2298" s="184">
        <v>0</v>
      </c>
      <c r="G2298" s="347">
        <f t="shared" si="147"/>
        <v>61376.526089999992</v>
      </c>
      <c r="H2298" s="341" t="s">
        <v>839</v>
      </c>
    </row>
    <row r="2299" spans="1:8" hidden="1" outlineLevel="1">
      <c r="A2299" s="244" t="s">
        <v>1013</v>
      </c>
      <c r="B2299" s="364">
        <f t="shared" si="148"/>
        <v>1174099.2578700001</v>
      </c>
      <c r="C2299" s="184">
        <v>0</v>
      </c>
      <c r="D2299" s="184">
        <v>0</v>
      </c>
      <c r="E2299" s="184">
        <v>0</v>
      </c>
      <c r="F2299" s="184">
        <v>0</v>
      </c>
      <c r="G2299" s="347">
        <f t="shared" si="147"/>
        <v>1174099.2578700001</v>
      </c>
      <c r="H2299" s="341" t="s">
        <v>1014</v>
      </c>
    </row>
    <row r="2300" spans="1:8" hidden="1" outlineLevel="1">
      <c r="A2300" s="244" t="s">
        <v>800</v>
      </c>
      <c r="B2300" s="364">
        <f t="shared" si="148"/>
        <v>1305797.4969299999</v>
      </c>
      <c r="C2300" s="184">
        <v>0</v>
      </c>
      <c r="D2300" s="184">
        <v>0</v>
      </c>
      <c r="E2300" s="184">
        <v>0</v>
      </c>
      <c r="F2300" s="184">
        <v>0</v>
      </c>
      <c r="G2300" s="347">
        <f t="shared" si="147"/>
        <v>1305797.4969299999</v>
      </c>
      <c r="H2300" s="341" t="s">
        <v>801</v>
      </c>
    </row>
    <row r="2301" spans="1:8" hidden="1" outlineLevel="1">
      <c r="A2301" s="244" t="s">
        <v>1197</v>
      </c>
      <c r="B2301" s="364">
        <f t="shared" si="148"/>
        <v>514675.38773999998</v>
      </c>
      <c r="C2301" s="184">
        <v>0</v>
      </c>
      <c r="D2301" s="184">
        <v>0</v>
      </c>
      <c r="E2301" s="184">
        <v>0</v>
      </c>
      <c r="F2301" s="184">
        <v>0</v>
      </c>
      <c r="G2301" s="347">
        <f t="shared" si="147"/>
        <v>514675.38773999998</v>
      </c>
      <c r="H2301" s="341" t="s">
        <v>1198</v>
      </c>
    </row>
    <row r="2302" spans="1:8" hidden="1" outlineLevel="1">
      <c r="A2302" s="244" t="s">
        <v>796</v>
      </c>
      <c r="B2302" s="364">
        <f t="shared" si="148"/>
        <v>864112.2226199999</v>
      </c>
      <c r="C2302" s="184">
        <v>0</v>
      </c>
      <c r="D2302" s="184">
        <v>0</v>
      </c>
      <c r="E2302" s="184">
        <v>0</v>
      </c>
      <c r="F2302" s="184">
        <v>0</v>
      </c>
      <c r="G2302" s="347">
        <f t="shared" si="147"/>
        <v>864112.2226199999</v>
      </c>
      <c r="H2302" s="341" t="s">
        <v>797</v>
      </c>
    </row>
    <row r="2303" spans="1:8" hidden="1" outlineLevel="1">
      <c r="A2303" s="244" t="s">
        <v>906</v>
      </c>
      <c r="B2303" s="364">
        <f t="shared" si="148"/>
        <v>2770399.5011100001</v>
      </c>
      <c r="C2303" s="184">
        <v>0</v>
      </c>
      <c r="D2303" s="184">
        <v>0</v>
      </c>
      <c r="E2303" s="184">
        <v>0</v>
      </c>
      <c r="F2303" s="184">
        <v>0</v>
      </c>
      <c r="G2303" s="347">
        <f t="shared" si="147"/>
        <v>2770399.5011100001</v>
      </c>
      <c r="H2303" s="341" t="s">
        <v>907</v>
      </c>
    </row>
    <row r="2304" spans="1:8" hidden="1" outlineLevel="1">
      <c r="A2304" s="244" t="s">
        <v>1279</v>
      </c>
      <c r="B2304" s="364">
        <f t="shared" si="148"/>
        <v>98049.630420000001</v>
      </c>
      <c r="C2304" s="184">
        <v>0</v>
      </c>
      <c r="D2304" s="184">
        <v>0</v>
      </c>
      <c r="E2304" s="184">
        <v>0</v>
      </c>
      <c r="F2304" s="184">
        <v>0</v>
      </c>
      <c r="G2304" s="347">
        <f t="shared" si="147"/>
        <v>98049.630420000001</v>
      </c>
      <c r="H2304" s="341" t="s">
        <v>1280</v>
      </c>
    </row>
    <row r="2305" spans="1:8" hidden="1" outlineLevel="1">
      <c r="A2305" s="244" t="s">
        <v>1089</v>
      </c>
      <c r="B2305" s="364">
        <f t="shared" si="148"/>
        <v>644881.42272000003</v>
      </c>
      <c r="C2305" s="184">
        <v>0</v>
      </c>
      <c r="D2305" s="184">
        <v>0</v>
      </c>
      <c r="E2305" s="184">
        <v>0</v>
      </c>
      <c r="F2305" s="184">
        <v>0</v>
      </c>
      <c r="G2305" s="347">
        <f t="shared" si="147"/>
        <v>644881.42272000003</v>
      </c>
      <c r="H2305" s="341" t="s">
        <v>1090</v>
      </c>
    </row>
    <row r="2306" spans="1:8" hidden="1" outlineLevel="1">
      <c r="A2306" s="244" t="s">
        <v>1105</v>
      </c>
      <c r="B2306" s="364">
        <f t="shared" si="148"/>
        <v>78838.909469999999</v>
      </c>
      <c r="C2306" s="184">
        <v>0</v>
      </c>
      <c r="D2306" s="184">
        <v>0</v>
      </c>
      <c r="E2306" s="184">
        <v>0</v>
      </c>
      <c r="F2306" s="184">
        <v>0</v>
      </c>
      <c r="G2306" s="347">
        <f t="shared" si="147"/>
        <v>78838.909469999999</v>
      </c>
      <c r="H2306" s="341" t="s">
        <v>1106</v>
      </c>
    </row>
    <row r="2307" spans="1:8" hidden="1" outlineLevel="1">
      <c r="A2307" s="244" t="s">
        <v>1073</v>
      </c>
      <c r="B2307" s="364">
        <f t="shared" si="148"/>
        <v>814829.08721999999</v>
      </c>
      <c r="C2307" s="184">
        <v>0</v>
      </c>
      <c r="D2307" s="184">
        <v>0</v>
      </c>
      <c r="E2307" s="184">
        <v>0</v>
      </c>
      <c r="F2307" s="184">
        <v>0</v>
      </c>
      <c r="G2307" s="347">
        <f t="shared" si="147"/>
        <v>814829.08721999999</v>
      </c>
      <c r="H2307" s="341" t="s">
        <v>1074</v>
      </c>
    </row>
    <row r="2308" spans="1:8" hidden="1" outlineLevel="1">
      <c r="A2308" s="244" t="s">
        <v>1025</v>
      </c>
      <c r="B2308" s="364">
        <f t="shared" si="148"/>
        <v>2985988.9976383802</v>
      </c>
      <c r="C2308" s="184">
        <v>0</v>
      </c>
      <c r="D2308" s="184">
        <v>0</v>
      </c>
      <c r="E2308" s="184">
        <v>0</v>
      </c>
      <c r="F2308" s="184">
        <v>0</v>
      </c>
      <c r="G2308" s="347">
        <f t="shared" si="147"/>
        <v>2985988.9976383802</v>
      </c>
      <c r="H2308" s="341" t="s">
        <v>1026</v>
      </c>
    </row>
    <row r="2309" spans="1:8" hidden="1" outlineLevel="1">
      <c r="A2309" s="244" t="s">
        <v>756</v>
      </c>
      <c r="B2309" s="364">
        <f t="shared" si="148"/>
        <v>65520.641729999996</v>
      </c>
      <c r="C2309" s="184">
        <v>0</v>
      </c>
      <c r="D2309" s="184">
        <v>0</v>
      </c>
      <c r="E2309" s="184">
        <v>0</v>
      </c>
      <c r="F2309" s="184">
        <v>0</v>
      </c>
      <c r="G2309" s="347">
        <f t="shared" si="147"/>
        <v>65520.641729999996</v>
      </c>
      <c r="H2309" s="341" t="s">
        <v>757</v>
      </c>
    </row>
    <row r="2310" spans="1:8" hidden="1" outlineLevel="1">
      <c r="A2310" s="244" t="s">
        <v>967</v>
      </c>
      <c r="B2310" s="364">
        <f t="shared" si="148"/>
        <v>14317.98561</v>
      </c>
      <c r="C2310" s="184">
        <v>0</v>
      </c>
      <c r="D2310" s="184">
        <v>0</v>
      </c>
      <c r="E2310" s="184">
        <v>0</v>
      </c>
      <c r="F2310" s="184">
        <v>0</v>
      </c>
      <c r="G2310" s="347">
        <f t="shared" si="147"/>
        <v>14317.98561</v>
      </c>
      <c r="H2310" s="341" t="s">
        <v>968</v>
      </c>
    </row>
    <row r="2311" spans="1:8" hidden="1" outlineLevel="1">
      <c r="A2311" s="244" t="s">
        <v>1738</v>
      </c>
      <c r="B2311" s="364">
        <f t="shared" si="148"/>
        <v>40541.483009999996</v>
      </c>
      <c r="C2311" s="184">
        <v>0</v>
      </c>
      <c r="D2311" s="184">
        <v>0</v>
      </c>
      <c r="E2311" s="184">
        <v>0</v>
      </c>
      <c r="F2311" s="184">
        <v>0</v>
      </c>
      <c r="G2311" s="347">
        <f t="shared" si="147"/>
        <v>40541.483009999996</v>
      </c>
      <c r="H2311" s="341" t="s">
        <v>1739</v>
      </c>
    </row>
    <row r="2312" spans="1:8" hidden="1" outlineLevel="1">
      <c r="A2312" s="244" t="s">
        <v>1109</v>
      </c>
      <c r="B2312" s="364">
        <f t="shared" si="148"/>
        <v>1345729.9189800001</v>
      </c>
      <c r="C2312" s="184">
        <v>0</v>
      </c>
      <c r="D2312" s="184">
        <v>0</v>
      </c>
      <c r="E2312" s="184">
        <v>0</v>
      </c>
      <c r="F2312" s="184">
        <v>0</v>
      </c>
      <c r="G2312" s="347">
        <f t="shared" si="147"/>
        <v>1345729.9189800001</v>
      </c>
      <c r="H2312" s="341" t="s">
        <v>1110</v>
      </c>
    </row>
    <row r="2313" spans="1:8" hidden="1" outlineLevel="1">
      <c r="A2313" s="244" t="s">
        <v>936</v>
      </c>
      <c r="B2313" s="364">
        <f t="shared" si="148"/>
        <v>597946.89046979998</v>
      </c>
      <c r="C2313" s="184">
        <v>0</v>
      </c>
      <c r="D2313" s="184">
        <v>0</v>
      </c>
      <c r="E2313" s="184">
        <v>0</v>
      </c>
      <c r="F2313" s="184">
        <v>0</v>
      </c>
      <c r="G2313" s="347">
        <f t="shared" si="147"/>
        <v>597946.89046979998</v>
      </c>
      <c r="H2313" s="341" t="s">
        <v>937</v>
      </c>
    </row>
    <row r="2314" spans="1:8" hidden="1" outlineLevel="1">
      <c r="A2314" s="244" t="s">
        <v>987</v>
      </c>
      <c r="B2314" s="364">
        <f t="shared" si="148"/>
        <v>1249596.90747</v>
      </c>
      <c r="C2314" s="184">
        <v>0</v>
      </c>
      <c r="D2314" s="184">
        <v>0</v>
      </c>
      <c r="E2314" s="184">
        <v>0</v>
      </c>
      <c r="F2314" s="184">
        <v>0</v>
      </c>
      <c r="G2314" s="347">
        <f t="shared" si="147"/>
        <v>1249596.90747</v>
      </c>
      <c r="H2314" s="341" t="s">
        <v>988</v>
      </c>
    </row>
    <row r="2315" spans="1:8" hidden="1" outlineLevel="1">
      <c r="A2315" s="244" t="s">
        <v>1023</v>
      </c>
      <c r="B2315" s="364">
        <f t="shared" si="148"/>
        <v>127772.71659</v>
      </c>
      <c r="C2315" s="184">
        <v>0</v>
      </c>
      <c r="D2315" s="184">
        <v>0</v>
      </c>
      <c r="E2315" s="184">
        <v>0</v>
      </c>
      <c r="F2315" s="184">
        <v>0</v>
      </c>
      <c r="G2315" s="347">
        <f t="shared" si="147"/>
        <v>127772.71659</v>
      </c>
      <c r="H2315" s="341" t="s">
        <v>1024</v>
      </c>
    </row>
    <row r="2316" spans="1:8" hidden="1" outlineLevel="1">
      <c r="A2316" s="244" t="s">
        <v>1328</v>
      </c>
      <c r="B2316" s="364">
        <f t="shared" si="148"/>
        <v>7712364.4756439999</v>
      </c>
      <c r="C2316" s="184">
        <v>0</v>
      </c>
      <c r="D2316" s="184">
        <v>0</v>
      </c>
      <c r="E2316" s="184">
        <v>0</v>
      </c>
      <c r="F2316" s="184">
        <v>0</v>
      </c>
      <c r="G2316" s="347">
        <f t="shared" si="147"/>
        <v>7712364.4756439999</v>
      </c>
      <c r="H2316" s="341" t="s">
        <v>1329</v>
      </c>
    </row>
    <row r="2317" spans="1:8" hidden="1" outlineLevel="1">
      <c r="A2317" s="244" t="s">
        <v>944</v>
      </c>
      <c r="B2317" s="364">
        <f t="shared" si="148"/>
        <v>3697365.6109231799</v>
      </c>
      <c r="C2317" s="184">
        <v>0</v>
      </c>
      <c r="D2317" s="184">
        <v>0</v>
      </c>
      <c r="E2317" s="184">
        <v>0</v>
      </c>
      <c r="F2317" s="184">
        <v>0</v>
      </c>
      <c r="G2317" s="347">
        <f t="shared" si="147"/>
        <v>3697365.6109231799</v>
      </c>
      <c r="H2317" s="341" t="s">
        <v>945</v>
      </c>
    </row>
    <row r="2318" spans="1:8" hidden="1" outlineLevel="1">
      <c r="A2318" s="244" t="s">
        <v>766</v>
      </c>
      <c r="B2318" s="364">
        <f t="shared" si="148"/>
        <v>193597.35099000001</v>
      </c>
      <c r="C2318" s="184">
        <v>0</v>
      </c>
      <c r="D2318" s="184">
        <v>0</v>
      </c>
      <c r="E2318" s="184">
        <v>0</v>
      </c>
      <c r="F2318" s="184">
        <v>0</v>
      </c>
      <c r="G2318" s="347">
        <f t="shared" si="147"/>
        <v>193597.35099000001</v>
      </c>
      <c r="H2318" s="341" t="s">
        <v>767</v>
      </c>
    </row>
    <row r="2319" spans="1:8" hidden="1" outlineLevel="1">
      <c r="A2319" s="244" t="s">
        <v>1153</v>
      </c>
      <c r="B2319" s="364">
        <f t="shared" si="148"/>
        <v>276495.49076999997</v>
      </c>
      <c r="C2319" s="184">
        <v>0</v>
      </c>
      <c r="D2319" s="184">
        <v>0</v>
      </c>
      <c r="E2319" s="184">
        <v>0</v>
      </c>
      <c r="F2319" s="184">
        <v>0</v>
      </c>
      <c r="G2319" s="347">
        <f t="shared" si="147"/>
        <v>276495.49076999997</v>
      </c>
      <c r="H2319" s="341" t="s">
        <v>1154</v>
      </c>
    </row>
    <row r="2320" spans="1:8" hidden="1" outlineLevel="1">
      <c r="A2320" s="244" t="s">
        <v>1351</v>
      </c>
      <c r="B2320" s="364">
        <f t="shared" si="148"/>
        <v>92870.786069999987</v>
      </c>
      <c r="C2320" s="184">
        <v>0</v>
      </c>
      <c r="D2320" s="184">
        <v>0</v>
      </c>
      <c r="E2320" s="184">
        <v>0</v>
      </c>
      <c r="F2320" s="184">
        <v>0</v>
      </c>
      <c r="G2320" s="347">
        <f t="shared" si="147"/>
        <v>92870.786069999987</v>
      </c>
      <c r="H2320" s="341" t="s">
        <v>1352</v>
      </c>
    </row>
    <row r="2321" spans="1:8" hidden="1" outlineLevel="1">
      <c r="A2321" s="244" t="s">
        <v>131</v>
      </c>
      <c r="B2321" s="364">
        <f t="shared" si="148"/>
        <v>1685113.9738799997</v>
      </c>
      <c r="C2321" s="184">
        <v>0</v>
      </c>
      <c r="D2321" s="184">
        <v>0</v>
      </c>
      <c r="E2321" s="184">
        <v>0</v>
      </c>
      <c r="F2321" s="184">
        <v>0</v>
      </c>
      <c r="G2321" s="347">
        <f t="shared" si="147"/>
        <v>1685113.9738799997</v>
      </c>
      <c r="H2321" s="341" t="s">
        <v>132</v>
      </c>
    </row>
    <row r="2322" spans="1:8" hidden="1" outlineLevel="1">
      <c r="A2322" s="244" t="s">
        <v>1243</v>
      </c>
      <c r="B2322" s="364">
        <f t="shared" si="148"/>
        <v>738545.80359000002</v>
      </c>
      <c r="C2322" s="184">
        <v>0</v>
      </c>
      <c r="D2322" s="184">
        <v>0</v>
      </c>
      <c r="E2322" s="184">
        <v>0</v>
      </c>
      <c r="F2322" s="184">
        <v>0</v>
      </c>
      <c r="G2322" s="347">
        <f t="shared" si="147"/>
        <v>738545.80359000002</v>
      </c>
      <c r="H2322" s="341" t="s">
        <v>1244</v>
      </c>
    </row>
    <row r="2323" spans="1:8" hidden="1" outlineLevel="1">
      <c r="A2323" s="244" t="s">
        <v>1155</v>
      </c>
      <c r="B2323" s="364">
        <f t="shared" si="148"/>
        <v>201297.37769999998</v>
      </c>
      <c r="C2323" s="184">
        <v>0</v>
      </c>
      <c r="D2323" s="184">
        <v>0</v>
      </c>
      <c r="E2323" s="184">
        <v>0</v>
      </c>
      <c r="F2323" s="184">
        <v>0</v>
      </c>
      <c r="G2323" s="347">
        <f t="shared" si="147"/>
        <v>201297.37769999998</v>
      </c>
      <c r="H2323" s="341" t="s">
        <v>1156</v>
      </c>
    </row>
    <row r="2324" spans="1:8" hidden="1" outlineLevel="1">
      <c r="A2324" s="244" t="s">
        <v>1203</v>
      </c>
      <c r="B2324" s="364">
        <f t="shared" si="148"/>
        <v>68856.027059999993</v>
      </c>
      <c r="C2324" s="184">
        <v>0</v>
      </c>
      <c r="D2324" s="184">
        <v>0</v>
      </c>
      <c r="E2324" s="184">
        <v>0</v>
      </c>
      <c r="F2324" s="184">
        <v>0</v>
      </c>
      <c r="G2324" s="347">
        <f t="shared" si="147"/>
        <v>68856.027059999993</v>
      </c>
      <c r="H2324" s="341" t="s">
        <v>1204</v>
      </c>
    </row>
    <row r="2325" spans="1:8" hidden="1" outlineLevel="1">
      <c r="A2325" s="244" t="s">
        <v>1167</v>
      </c>
      <c r="B2325" s="364">
        <f t="shared" si="148"/>
        <v>132909.66495000001</v>
      </c>
      <c r="C2325" s="184">
        <v>0</v>
      </c>
      <c r="D2325" s="184">
        <v>0</v>
      </c>
      <c r="E2325" s="184">
        <v>0</v>
      </c>
      <c r="F2325" s="184">
        <v>0</v>
      </c>
      <c r="G2325" s="347">
        <f t="shared" si="147"/>
        <v>132909.66495000001</v>
      </c>
      <c r="H2325" s="341" t="s">
        <v>1168</v>
      </c>
    </row>
    <row r="2326" spans="1:8" hidden="1" outlineLevel="1">
      <c r="A2326" s="244" t="s">
        <v>1317</v>
      </c>
      <c r="B2326" s="364">
        <f t="shared" si="148"/>
        <v>403446.21500999993</v>
      </c>
      <c r="C2326" s="184">
        <v>0</v>
      </c>
      <c r="D2326" s="184">
        <v>0</v>
      </c>
      <c r="E2326" s="184">
        <v>0</v>
      </c>
      <c r="F2326" s="184">
        <v>0</v>
      </c>
      <c r="G2326" s="347">
        <f t="shared" si="147"/>
        <v>403446.21500999993</v>
      </c>
      <c r="H2326" s="341" t="s">
        <v>1318</v>
      </c>
    </row>
    <row r="2327" spans="1:8" hidden="1" outlineLevel="1">
      <c r="A2327" s="244" t="s">
        <v>1189</v>
      </c>
      <c r="B2327" s="364">
        <f t="shared" si="148"/>
        <v>706376.86391999992</v>
      </c>
      <c r="C2327" s="184">
        <v>0</v>
      </c>
      <c r="D2327" s="184">
        <v>0</v>
      </c>
      <c r="E2327" s="184">
        <v>0</v>
      </c>
      <c r="F2327" s="184">
        <v>0</v>
      </c>
      <c r="G2327" s="347">
        <f t="shared" si="147"/>
        <v>706376.86391999992</v>
      </c>
      <c r="H2327" s="341" t="s">
        <v>1190</v>
      </c>
    </row>
    <row r="2328" spans="1:8" hidden="1" outlineLevel="1">
      <c r="A2328" s="244" t="s">
        <v>890</v>
      </c>
      <c r="B2328" s="364">
        <f t="shared" si="148"/>
        <v>229078.85156999997</v>
      </c>
      <c r="C2328" s="184">
        <v>0</v>
      </c>
      <c r="D2328" s="184">
        <v>0</v>
      </c>
      <c r="E2328" s="184">
        <v>0</v>
      </c>
      <c r="F2328" s="184">
        <v>0</v>
      </c>
      <c r="G2328" s="347">
        <f t="shared" si="147"/>
        <v>229078.85156999997</v>
      </c>
      <c r="H2328" s="341" t="s">
        <v>891</v>
      </c>
    </row>
    <row r="2329" spans="1:8" hidden="1" outlineLevel="1">
      <c r="A2329" s="244" t="s">
        <v>1191</v>
      </c>
      <c r="B2329" s="364">
        <f t="shared" si="148"/>
        <v>593613.22470000002</v>
      </c>
      <c r="C2329" s="184">
        <v>0</v>
      </c>
      <c r="D2329" s="184">
        <v>0</v>
      </c>
      <c r="E2329" s="184">
        <v>0</v>
      </c>
      <c r="F2329" s="184">
        <v>0</v>
      </c>
      <c r="G2329" s="347">
        <f t="shared" si="147"/>
        <v>593613.22470000002</v>
      </c>
      <c r="H2329" s="341" t="s">
        <v>1192</v>
      </c>
    </row>
    <row r="2330" spans="1:8" hidden="1" outlineLevel="1">
      <c r="A2330" s="244" t="s">
        <v>1035</v>
      </c>
      <c r="B2330" s="364">
        <f t="shared" si="148"/>
        <v>644210.31267000001</v>
      </c>
      <c r="C2330" s="184">
        <v>0</v>
      </c>
      <c r="D2330" s="184">
        <v>0</v>
      </c>
      <c r="E2330" s="184">
        <v>0</v>
      </c>
      <c r="F2330" s="184">
        <v>0</v>
      </c>
      <c r="G2330" s="347">
        <f t="shared" si="147"/>
        <v>644210.31267000001</v>
      </c>
      <c r="H2330" s="341" t="s">
        <v>1036</v>
      </c>
    </row>
    <row r="2331" spans="1:8" hidden="1" outlineLevel="1">
      <c r="A2331" s="244" t="s">
        <v>1137</v>
      </c>
      <c r="B2331" s="364">
        <f t="shared" si="148"/>
        <v>909214.68311999994</v>
      </c>
      <c r="C2331" s="184">
        <v>0</v>
      </c>
      <c r="D2331" s="184">
        <v>0</v>
      </c>
      <c r="E2331" s="184">
        <v>0</v>
      </c>
      <c r="F2331" s="184">
        <v>0</v>
      </c>
      <c r="G2331" s="347">
        <f t="shared" si="147"/>
        <v>909214.68311999994</v>
      </c>
      <c r="H2331" s="341" t="s">
        <v>1138</v>
      </c>
    </row>
    <row r="2332" spans="1:8" hidden="1" outlineLevel="1">
      <c r="A2332" s="244" t="s">
        <v>1740</v>
      </c>
      <c r="B2332" s="364">
        <f t="shared" si="148"/>
        <v>26621.132365199999</v>
      </c>
      <c r="C2332" s="184">
        <v>0</v>
      </c>
      <c r="D2332" s="184">
        <v>0</v>
      </c>
      <c r="E2332" s="184">
        <v>0</v>
      </c>
      <c r="F2332" s="184">
        <v>0</v>
      </c>
      <c r="G2332" s="347">
        <f t="shared" si="147"/>
        <v>26621.132365199999</v>
      </c>
      <c r="H2332" s="341" t="s">
        <v>1741</v>
      </c>
    </row>
    <row r="2333" spans="1:8" hidden="1" outlineLevel="1">
      <c r="A2333" s="244" t="s">
        <v>1177</v>
      </c>
      <c r="B2333" s="364">
        <f t="shared" si="148"/>
        <v>1677817.3401299999</v>
      </c>
      <c r="C2333" s="184">
        <v>0</v>
      </c>
      <c r="D2333" s="184">
        <v>0</v>
      </c>
      <c r="E2333" s="184">
        <v>0</v>
      </c>
      <c r="F2333" s="184">
        <v>0</v>
      </c>
      <c r="G2333" s="347">
        <f t="shared" si="147"/>
        <v>1677817.3401299999</v>
      </c>
      <c r="H2333" s="341" t="s">
        <v>1178</v>
      </c>
    </row>
    <row r="2334" spans="1:8" hidden="1" outlineLevel="1">
      <c r="A2334" s="244" t="s">
        <v>826</v>
      </c>
      <c r="B2334" s="364">
        <f t="shared" si="148"/>
        <v>25895.965199999999</v>
      </c>
      <c r="C2334" s="184">
        <v>0</v>
      </c>
      <c r="D2334" s="184">
        <v>0</v>
      </c>
      <c r="E2334" s="184">
        <v>0</v>
      </c>
      <c r="F2334" s="184">
        <v>0</v>
      </c>
      <c r="G2334" s="347">
        <f t="shared" si="147"/>
        <v>25895.965199999999</v>
      </c>
      <c r="H2334" s="341" t="s">
        <v>827</v>
      </c>
    </row>
    <row r="2335" spans="1:8" hidden="1" outlineLevel="1">
      <c r="A2335" s="244" t="s">
        <v>852</v>
      </c>
      <c r="B2335" s="364">
        <f t="shared" si="148"/>
        <v>95625.312959999996</v>
      </c>
      <c r="C2335" s="184">
        <v>0</v>
      </c>
      <c r="D2335" s="184">
        <v>0</v>
      </c>
      <c r="E2335" s="184">
        <v>0</v>
      </c>
      <c r="F2335" s="184">
        <v>0</v>
      </c>
      <c r="G2335" s="347">
        <f t="shared" ref="G2335:G2398" si="149">SUM(B2335:F2335)</f>
        <v>95625.312959999996</v>
      </c>
      <c r="H2335" s="341" t="s">
        <v>853</v>
      </c>
    </row>
    <row r="2336" spans="1:8" hidden="1" outlineLevel="1">
      <c r="A2336" s="244" t="s">
        <v>832</v>
      </c>
      <c r="B2336" s="364">
        <f t="shared" ref="B2336:B2399" si="150">B474*0.591/100</f>
        <v>265631.16141</v>
      </c>
      <c r="C2336" s="184">
        <v>0</v>
      </c>
      <c r="D2336" s="184">
        <v>0</v>
      </c>
      <c r="E2336" s="184">
        <v>0</v>
      </c>
      <c r="F2336" s="184">
        <v>0</v>
      </c>
      <c r="G2336" s="347">
        <f t="shared" si="149"/>
        <v>265631.16141</v>
      </c>
      <c r="H2336" s="341" t="s">
        <v>833</v>
      </c>
    </row>
    <row r="2337" spans="1:8" hidden="1" outlineLevel="1">
      <c r="A2337" s="244" t="s">
        <v>1742</v>
      </c>
      <c r="B2337" s="364">
        <f t="shared" si="150"/>
        <v>36798.449519999995</v>
      </c>
      <c r="C2337" s="184">
        <v>0</v>
      </c>
      <c r="D2337" s="184">
        <v>0</v>
      </c>
      <c r="E2337" s="184">
        <v>0</v>
      </c>
      <c r="F2337" s="184">
        <v>0</v>
      </c>
      <c r="G2337" s="347">
        <f t="shared" si="149"/>
        <v>36798.449519999995</v>
      </c>
      <c r="H2337" s="341" t="s">
        <v>1743</v>
      </c>
    </row>
    <row r="2338" spans="1:8" hidden="1" outlineLevel="1">
      <c r="A2338" s="244" t="s">
        <v>860</v>
      </c>
      <c r="B2338" s="364">
        <f t="shared" si="150"/>
        <v>149891.09252999999</v>
      </c>
      <c r="C2338" s="184">
        <v>0</v>
      </c>
      <c r="D2338" s="184">
        <v>0</v>
      </c>
      <c r="E2338" s="184">
        <v>0</v>
      </c>
      <c r="F2338" s="184">
        <v>0</v>
      </c>
      <c r="G2338" s="347">
        <f t="shared" si="149"/>
        <v>149891.09252999999</v>
      </c>
      <c r="H2338" s="341" t="s">
        <v>861</v>
      </c>
    </row>
    <row r="2339" spans="1:8" hidden="1" outlineLevel="1">
      <c r="A2339" s="244" t="s">
        <v>1117</v>
      </c>
      <c r="B2339" s="364">
        <f t="shared" si="150"/>
        <v>2970224.8396499995</v>
      </c>
      <c r="C2339" s="184">
        <v>0</v>
      </c>
      <c r="D2339" s="184">
        <v>0</v>
      </c>
      <c r="E2339" s="184">
        <v>0</v>
      </c>
      <c r="F2339" s="184">
        <v>0</v>
      </c>
      <c r="G2339" s="347">
        <f t="shared" si="149"/>
        <v>2970224.8396499995</v>
      </c>
      <c r="H2339" s="341" t="s">
        <v>1118</v>
      </c>
    </row>
    <row r="2340" spans="1:8" hidden="1" outlineLevel="1">
      <c r="A2340" s="244" t="s">
        <v>961</v>
      </c>
      <c r="B2340" s="364">
        <f t="shared" si="150"/>
        <v>6977551.3015799997</v>
      </c>
      <c r="C2340" s="184">
        <v>0</v>
      </c>
      <c r="D2340" s="184">
        <v>0</v>
      </c>
      <c r="E2340" s="184">
        <v>0</v>
      </c>
      <c r="F2340" s="184">
        <v>0</v>
      </c>
      <c r="G2340" s="347">
        <f t="shared" si="149"/>
        <v>6977551.3015799997</v>
      </c>
      <c r="H2340" s="341" t="s">
        <v>962</v>
      </c>
    </row>
    <row r="2341" spans="1:8" hidden="1" outlineLevel="1">
      <c r="A2341" s="244" t="s">
        <v>790</v>
      </c>
      <c r="B2341" s="364">
        <f t="shared" si="150"/>
        <v>651949.93047000002</v>
      </c>
      <c r="C2341" s="184">
        <v>0</v>
      </c>
      <c r="D2341" s="184">
        <v>0</v>
      </c>
      <c r="E2341" s="184">
        <v>0</v>
      </c>
      <c r="F2341" s="184">
        <v>0</v>
      </c>
      <c r="G2341" s="347">
        <f t="shared" si="149"/>
        <v>651949.93047000002</v>
      </c>
      <c r="H2341" s="341" t="s">
        <v>791</v>
      </c>
    </row>
    <row r="2342" spans="1:8" hidden="1" outlineLevel="1">
      <c r="A2342" s="244" t="s">
        <v>1183</v>
      </c>
      <c r="B2342" s="364">
        <f t="shared" si="150"/>
        <v>866138.70251999993</v>
      </c>
      <c r="C2342" s="184">
        <v>0</v>
      </c>
      <c r="D2342" s="184">
        <v>0</v>
      </c>
      <c r="E2342" s="184">
        <v>0</v>
      </c>
      <c r="F2342" s="184">
        <v>0</v>
      </c>
      <c r="G2342" s="347">
        <f t="shared" si="149"/>
        <v>866138.70251999993</v>
      </c>
      <c r="H2342" s="341" t="s">
        <v>1184</v>
      </c>
    </row>
    <row r="2343" spans="1:8" hidden="1" outlineLevel="1">
      <c r="A2343" s="244" t="s">
        <v>1141</v>
      </c>
      <c r="B2343" s="364">
        <f t="shared" si="150"/>
        <v>1672073.9312099998</v>
      </c>
      <c r="C2343" s="184">
        <v>0</v>
      </c>
      <c r="D2343" s="184">
        <v>0</v>
      </c>
      <c r="E2343" s="184">
        <v>0</v>
      </c>
      <c r="F2343" s="184">
        <v>0</v>
      </c>
      <c r="G2343" s="347">
        <f t="shared" si="149"/>
        <v>1672073.9312099998</v>
      </c>
      <c r="H2343" s="341" t="s">
        <v>1142</v>
      </c>
    </row>
    <row r="2344" spans="1:8" hidden="1" outlineLevel="1">
      <c r="A2344" s="244" t="s">
        <v>1175</v>
      </c>
      <c r="B2344" s="364">
        <f t="shared" si="150"/>
        <v>148698.51363</v>
      </c>
      <c r="C2344" s="184">
        <v>0</v>
      </c>
      <c r="D2344" s="184">
        <v>0</v>
      </c>
      <c r="E2344" s="184">
        <v>0</v>
      </c>
      <c r="F2344" s="184">
        <v>0</v>
      </c>
      <c r="G2344" s="347">
        <f t="shared" si="149"/>
        <v>148698.51363</v>
      </c>
      <c r="H2344" s="341" t="s">
        <v>1176</v>
      </c>
    </row>
    <row r="2345" spans="1:8" hidden="1" outlineLevel="1">
      <c r="A2345" s="244" t="s">
        <v>902</v>
      </c>
      <c r="B2345" s="364">
        <f t="shared" si="150"/>
        <v>953802.53627999988</v>
      </c>
      <c r="C2345" s="184">
        <v>0</v>
      </c>
      <c r="D2345" s="184">
        <v>0</v>
      </c>
      <c r="E2345" s="184">
        <v>0</v>
      </c>
      <c r="F2345" s="184">
        <v>0</v>
      </c>
      <c r="G2345" s="347">
        <f t="shared" si="149"/>
        <v>953802.53627999988</v>
      </c>
      <c r="H2345" s="341" t="s">
        <v>903</v>
      </c>
    </row>
    <row r="2346" spans="1:8" hidden="1" outlineLevel="1">
      <c r="A2346" s="244" t="s">
        <v>1061</v>
      </c>
      <c r="B2346" s="364">
        <f t="shared" si="150"/>
        <v>301063.89266999997</v>
      </c>
      <c r="C2346" s="184">
        <v>0</v>
      </c>
      <c r="D2346" s="184">
        <v>0</v>
      </c>
      <c r="E2346" s="184">
        <v>0</v>
      </c>
      <c r="F2346" s="184">
        <v>0</v>
      </c>
      <c r="G2346" s="347">
        <f t="shared" si="149"/>
        <v>301063.89266999997</v>
      </c>
      <c r="H2346" s="341" t="s">
        <v>1062</v>
      </c>
    </row>
    <row r="2347" spans="1:8" hidden="1" outlineLevel="1">
      <c r="A2347" s="244" t="s">
        <v>985</v>
      </c>
      <c r="B2347" s="364">
        <f t="shared" si="150"/>
        <v>1206969.41313</v>
      </c>
      <c r="C2347" s="184">
        <v>0</v>
      </c>
      <c r="D2347" s="184">
        <v>0</v>
      </c>
      <c r="E2347" s="184">
        <v>0</v>
      </c>
      <c r="F2347" s="184">
        <v>0</v>
      </c>
      <c r="G2347" s="347">
        <f t="shared" si="149"/>
        <v>1206969.41313</v>
      </c>
      <c r="H2347" s="341" t="s">
        <v>986</v>
      </c>
    </row>
    <row r="2348" spans="1:8" hidden="1" outlineLevel="1">
      <c r="A2348" s="244" t="s">
        <v>1181</v>
      </c>
      <c r="B2348" s="364">
        <f t="shared" si="150"/>
        <v>238407.43197000001</v>
      </c>
      <c r="C2348" s="184">
        <v>0</v>
      </c>
      <c r="D2348" s="184">
        <v>0</v>
      </c>
      <c r="E2348" s="184">
        <v>0</v>
      </c>
      <c r="F2348" s="184">
        <v>0</v>
      </c>
      <c r="G2348" s="347">
        <f t="shared" si="149"/>
        <v>238407.43197000001</v>
      </c>
      <c r="H2348" s="341" t="s">
        <v>1182</v>
      </c>
    </row>
    <row r="2349" spans="1:8" hidden="1" outlineLevel="1">
      <c r="A2349" s="244" t="s">
        <v>1093</v>
      </c>
      <c r="B2349" s="364">
        <f t="shared" si="150"/>
        <v>372883.88519999996</v>
      </c>
      <c r="C2349" s="184">
        <v>0</v>
      </c>
      <c r="D2349" s="184">
        <v>0</v>
      </c>
      <c r="E2349" s="184">
        <v>0</v>
      </c>
      <c r="F2349" s="184">
        <v>0</v>
      </c>
      <c r="G2349" s="347">
        <f t="shared" si="149"/>
        <v>372883.88519999996</v>
      </c>
      <c r="H2349" s="341" t="s">
        <v>1094</v>
      </c>
    </row>
    <row r="2350" spans="1:8" hidden="1" outlineLevel="1">
      <c r="A2350" s="244" t="s">
        <v>854</v>
      </c>
      <c r="B2350" s="364">
        <f t="shared" si="150"/>
        <v>223418.35404000001</v>
      </c>
      <c r="C2350" s="184">
        <v>0</v>
      </c>
      <c r="D2350" s="184">
        <v>0</v>
      </c>
      <c r="E2350" s="184">
        <v>0</v>
      </c>
      <c r="F2350" s="184">
        <v>0</v>
      </c>
      <c r="G2350" s="347">
        <f t="shared" si="149"/>
        <v>223418.35404000001</v>
      </c>
      <c r="H2350" s="341" t="s">
        <v>855</v>
      </c>
    </row>
    <row r="2351" spans="1:8" hidden="1" outlineLevel="1">
      <c r="A2351" s="244" t="s">
        <v>1055</v>
      </c>
      <c r="B2351" s="364">
        <f t="shared" si="150"/>
        <v>80862.848070000007</v>
      </c>
      <c r="C2351" s="184">
        <v>0</v>
      </c>
      <c r="D2351" s="184">
        <v>0</v>
      </c>
      <c r="E2351" s="184">
        <v>0</v>
      </c>
      <c r="F2351" s="184">
        <v>0</v>
      </c>
      <c r="G2351" s="347">
        <f t="shared" si="149"/>
        <v>80862.848070000007</v>
      </c>
      <c r="H2351" s="341" t="s">
        <v>1056</v>
      </c>
    </row>
    <row r="2352" spans="1:8" hidden="1" outlineLevel="1">
      <c r="A2352" s="244" t="s">
        <v>1269</v>
      </c>
      <c r="B2352" s="364">
        <f t="shared" si="150"/>
        <v>69119.548049999998</v>
      </c>
      <c r="C2352" s="184">
        <v>0</v>
      </c>
      <c r="D2352" s="184">
        <v>0</v>
      </c>
      <c r="E2352" s="184">
        <v>0</v>
      </c>
      <c r="F2352" s="184">
        <v>0</v>
      </c>
      <c r="G2352" s="347">
        <f t="shared" si="149"/>
        <v>69119.548049999998</v>
      </c>
      <c r="H2352" s="341" t="s">
        <v>1270</v>
      </c>
    </row>
    <row r="2353" spans="1:8" hidden="1" outlineLevel="1">
      <c r="A2353" s="244" t="s">
        <v>993</v>
      </c>
      <c r="B2353" s="364">
        <f t="shared" si="150"/>
        <v>123343.97535000001</v>
      </c>
      <c r="C2353" s="184">
        <v>0</v>
      </c>
      <c r="D2353" s="184">
        <v>0</v>
      </c>
      <c r="E2353" s="184">
        <v>0</v>
      </c>
      <c r="F2353" s="184">
        <v>0</v>
      </c>
      <c r="G2353" s="347">
        <f t="shared" si="149"/>
        <v>123343.97535000001</v>
      </c>
      <c r="H2353" s="341" t="s">
        <v>994</v>
      </c>
    </row>
    <row r="2354" spans="1:8" hidden="1" outlineLevel="1">
      <c r="A2354" s="244" t="s">
        <v>1261</v>
      </c>
      <c r="B2354" s="364">
        <f t="shared" si="150"/>
        <v>550384.79575047002</v>
      </c>
      <c r="C2354" s="184">
        <v>0</v>
      </c>
      <c r="D2354" s="184">
        <v>0</v>
      </c>
      <c r="E2354" s="184">
        <v>0</v>
      </c>
      <c r="F2354" s="184">
        <v>0</v>
      </c>
      <c r="G2354" s="347">
        <f t="shared" si="149"/>
        <v>550384.79575047002</v>
      </c>
      <c r="H2354" s="341" t="s">
        <v>1262</v>
      </c>
    </row>
    <row r="2355" spans="1:8" hidden="1" outlineLevel="1">
      <c r="A2355" s="244" t="s">
        <v>776</v>
      </c>
      <c r="B2355" s="364">
        <f t="shared" si="150"/>
        <v>264295.07588999998</v>
      </c>
      <c r="C2355" s="184">
        <v>0</v>
      </c>
      <c r="D2355" s="184">
        <v>0</v>
      </c>
      <c r="E2355" s="184">
        <v>0</v>
      </c>
      <c r="F2355" s="184">
        <v>0</v>
      </c>
      <c r="G2355" s="347">
        <f t="shared" si="149"/>
        <v>264295.07588999998</v>
      </c>
      <c r="H2355" s="341" t="s">
        <v>777</v>
      </c>
    </row>
    <row r="2356" spans="1:8" hidden="1" outlineLevel="1">
      <c r="A2356" s="244" t="s">
        <v>1245</v>
      </c>
      <c r="B2356" s="364">
        <f t="shared" si="150"/>
        <v>316419.73929</v>
      </c>
      <c r="C2356" s="184">
        <v>0</v>
      </c>
      <c r="D2356" s="184">
        <v>0</v>
      </c>
      <c r="E2356" s="184">
        <v>0</v>
      </c>
      <c r="F2356" s="184">
        <v>0</v>
      </c>
      <c r="G2356" s="347">
        <f t="shared" si="149"/>
        <v>316419.73929</v>
      </c>
      <c r="H2356" s="341" t="s">
        <v>1246</v>
      </c>
    </row>
    <row r="2357" spans="1:8" hidden="1" outlineLevel="1">
      <c r="A2357" s="244" t="s">
        <v>1255</v>
      </c>
      <c r="B2357" s="364">
        <f t="shared" si="150"/>
        <v>83074.695119999989</v>
      </c>
      <c r="C2357" s="184">
        <v>0</v>
      </c>
      <c r="D2357" s="184">
        <v>0</v>
      </c>
      <c r="E2357" s="184">
        <v>0</v>
      </c>
      <c r="F2357" s="184">
        <v>0</v>
      </c>
      <c r="G2357" s="347">
        <f t="shared" si="149"/>
        <v>83074.695119999989</v>
      </c>
      <c r="H2357" s="341" t="s">
        <v>1256</v>
      </c>
    </row>
    <row r="2358" spans="1:8" hidden="1" outlineLevel="1">
      <c r="A2358" s="244" t="s">
        <v>856</v>
      </c>
      <c r="B2358" s="364">
        <f t="shared" si="150"/>
        <v>100954.99823999999</v>
      </c>
      <c r="C2358" s="184">
        <v>0</v>
      </c>
      <c r="D2358" s="184">
        <v>0</v>
      </c>
      <c r="E2358" s="184">
        <v>0</v>
      </c>
      <c r="F2358" s="184">
        <v>0</v>
      </c>
      <c r="G2358" s="347">
        <f t="shared" si="149"/>
        <v>100954.99823999999</v>
      </c>
      <c r="H2358" s="341" t="s">
        <v>857</v>
      </c>
    </row>
    <row r="2359" spans="1:8" hidden="1" outlineLevel="1">
      <c r="A2359" s="244" t="s">
        <v>866</v>
      </c>
      <c r="B2359" s="364">
        <f t="shared" si="150"/>
        <v>35185.923750000002</v>
      </c>
      <c r="C2359" s="184">
        <v>0</v>
      </c>
      <c r="D2359" s="184">
        <v>0</v>
      </c>
      <c r="E2359" s="184">
        <v>0</v>
      </c>
      <c r="F2359" s="184">
        <v>0</v>
      </c>
      <c r="G2359" s="347">
        <f t="shared" si="149"/>
        <v>35185.923750000002</v>
      </c>
      <c r="H2359" s="341" t="s">
        <v>867</v>
      </c>
    </row>
    <row r="2360" spans="1:8" hidden="1" outlineLevel="1">
      <c r="A2360" s="244" t="s">
        <v>1123</v>
      </c>
      <c r="B2360" s="364">
        <f t="shared" si="150"/>
        <v>304404.38423999998</v>
      </c>
      <c r="C2360" s="184">
        <v>0</v>
      </c>
      <c r="D2360" s="184">
        <v>0</v>
      </c>
      <c r="E2360" s="184">
        <v>0</v>
      </c>
      <c r="F2360" s="184">
        <v>0</v>
      </c>
      <c r="G2360" s="347">
        <f t="shared" si="149"/>
        <v>304404.38423999998</v>
      </c>
      <c r="H2360" s="341" t="s">
        <v>1124</v>
      </c>
    </row>
    <row r="2361" spans="1:8" hidden="1" outlineLevel="1">
      <c r="A2361" s="244" t="s">
        <v>864</v>
      </c>
      <c r="B2361" s="364">
        <f t="shared" si="150"/>
        <v>43708.309229999992</v>
      </c>
      <c r="C2361" s="184">
        <v>0</v>
      </c>
      <c r="D2361" s="184">
        <v>0</v>
      </c>
      <c r="E2361" s="184">
        <v>0</v>
      </c>
      <c r="F2361" s="184">
        <v>0</v>
      </c>
      <c r="G2361" s="347">
        <f t="shared" si="149"/>
        <v>43708.309229999992</v>
      </c>
      <c r="H2361" s="341" t="s">
        <v>865</v>
      </c>
    </row>
    <row r="2362" spans="1:8" hidden="1" outlineLevel="1">
      <c r="A2362" s="244" t="s">
        <v>1101</v>
      </c>
      <c r="B2362" s="364">
        <f t="shared" si="150"/>
        <v>452179.72632000002</v>
      </c>
      <c r="C2362" s="184">
        <v>0</v>
      </c>
      <c r="D2362" s="184">
        <v>0</v>
      </c>
      <c r="E2362" s="184">
        <v>0</v>
      </c>
      <c r="F2362" s="184">
        <v>0</v>
      </c>
      <c r="G2362" s="347">
        <f t="shared" si="149"/>
        <v>452179.72632000002</v>
      </c>
      <c r="H2362" s="341" t="s">
        <v>1102</v>
      </c>
    </row>
    <row r="2363" spans="1:8" hidden="1" outlineLevel="1">
      <c r="A2363" s="244" t="s">
        <v>930</v>
      </c>
      <c r="B2363" s="364">
        <f t="shared" si="150"/>
        <v>522128.69559000002</v>
      </c>
      <c r="C2363" s="184">
        <v>0</v>
      </c>
      <c r="D2363" s="184">
        <v>0</v>
      </c>
      <c r="E2363" s="184">
        <v>0</v>
      </c>
      <c r="F2363" s="184">
        <v>0</v>
      </c>
      <c r="G2363" s="347">
        <f t="shared" si="149"/>
        <v>522128.69559000002</v>
      </c>
      <c r="H2363" s="341" t="s">
        <v>931</v>
      </c>
    </row>
    <row r="2364" spans="1:8" hidden="1" outlineLevel="1">
      <c r="A2364" s="244" t="s">
        <v>1085</v>
      </c>
      <c r="B2364" s="364">
        <f t="shared" si="150"/>
        <v>1389590.3575200001</v>
      </c>
      <c r="C2364" s="184">
        <v>0</v>
      </c>
      <c r="D2364" s="184">
        <v>0</v>
      </c>
      <c r="E2364" s="184">
        <v>0</v>
      </c>
      <c r="F2364" s="184">
        <v>0</v>
      </c>
      <c r="G2364" s="347">
        <f t="shared" si="149"/>
        <v>1389590.3575200001</v>
      </c>
      <c r="H2364" s="341" t="s">
        <v>1086</v>
      </c>
    </row>
    <row r="2365" spans="1:8" hidden="1" outlineLevel="1">
      <c r="A2365" s="244" t="s">
        <v>977</v>
      </c>
      <c r="B2365" s="364">
        <f t="shared" si="150"/>
        <v>4743634.7242544703</v>
      </c>
      <c r="C2365" s="184">
        <v>0</v>
      </c>
      <c r="D2365" s="184">
        <v>0</v>
      </c>
      <c r="E2365" s="184">
        <f>E503*0.04/100</f>
        <v>6373.1787999999997</v>
      </c>
      <c r="F2365" s="184">
        <v>0</v>
      </c>
      <c r="G2365" s="347">
        <f t="shared" si="149"/>
        <v>4750007.9030544702</v>
      </c>
      <c r="H2365" s="341" t="s">
        <v>978</v>
      </c>
    </row>
    <row r="2366" spans="1:8" hidden="1" outlineLevel="1">
      <c r="A2366" s="244" t="s">
        <v>1001</v>
      </c>
      <c r="B2366" s="364">
        <f t="shared" si="150"/>
        <v>480250.50878535002</v>
      </c>
      <c r="C2366" s="184">
        <v>0</v>
      </c>
      <c r="D2366" s="184">
        <v>0</v>
      </c>
      <c r="E2366" s="184">
        <v>0</v>
      </c>
      <c r="F2366" s="184">
        <v>0</v>
      </c>
      <c r="G2366" s="347">
        <f t="shared" si="149"/>
        <v>480250.50878535002</v>
      </c>
      <c r="H2366" s="341" t="s">
        <v>1002</v>
      </c>
    </row>
    <row r="2367" spans="1:8" hidden="1" outlineLevel="1">
      <c r="A2367" s="244" t="s">
        <v>910</v>
      </c>
      <c r="B2367" s="364">
        <f t="shared" si="150"/>
        <v>105146.68938</v>
      </c>
      <c r="C2367" s="184">
        <v>0</v>
      </c>
      <c r="D2367" s="184">
        <v>0</v>
      </c>
      <c r="E2367" s="184">
        <v>0</v>
      </c>
      <c r="F2367" s="184">
        <v>0</v>
      </c>
      <c r="G2367" s="347">
        <f t="shared" si="149"/>
        <v>105146.68938</v>
      </c>
      <c r="H2367" s="341" t="s">
        <v>911</v>
      </c>
    </row>
    <row r="2368" spans="1:8" hidden="1" outlineLevel="1">
      <c r="A2368" s="244" t="s">
        <v>784</v>
      </c>
      <c r="B2368" s="364">
        <f t="shared" si="150"/>
        <v>3875538.7691099998</v>
      </c>
      <c r="C2368" s="184">
        <v>0</v>
      </c>
      <c r="D2368" s="184">
        <v>0</v>
      </c>
      <c r="E2368" s="184">
        <v>0</v>
      </c>
      <c r="F2368" s="184">
        <v>0</v>
      </c>
      <c r="G2368" s="347">
        <f t="shared" si="149"/>
        <v>3875538.7691099998</v>
      </c>
      <c r="H2368" s="341" t="s">
        <v>785</v>
      </c>
    </row>
    <row r="2369" spans="1:8" hidden="1" outlineLevel="1">
      <c r="A2369" s="244" t="s">
        <v>942</v>
      </c>
      <c r="B2369" s="364">
        <f t="shared" si="150"/>
        <v>58392.833039999998</v>
      </c>
      <c r="C2369" s="184">
        <v>0</v>
      </c>
      <c r="D2369" s="184">
        <v>0</v>
      </c>
      <c r="E2369" s="184">
        <v>0</v>
      </c>
      <c r="F2369" s="184">
        <v>0</v>
      </c>
      <c r="G2369" s="347">
        <f t="shared" si="149"/>
        <v>58392.833039999998</v>
      </c>
      <c r="H2369" s="341" t="s">
        <v>943</v>
      </c>
    </row>
    <row r="2370" spans="1:8" hidden="1" outlineLevel="1">
      <c r="A2370" s="244" t="s">
        <v>840</v>
      </c>
      <c r="B2370" s="364">
        <f t="shared" si="150"/>
        <v>46511.493149999995</v>
      </c>
      <c r="C2370" s="184">
        <v>0</v>
      </c>
      <c r="D2370" s="184">
        <v>0</v>
      </c>
      <c r="E2370" s="184">
        <v>0</v>
      </c>
      <c r="F2370" s="184">
        <v>0</v>
      </c>
      <c r="G2370" s="347">
        <f t="shared" si="149"/>
        <v>46511.493149999995</v>
      </c>
      <c r="H2370" s="341" t="s">
        <v>841</v>
      </c>
    </row>
    <row r="2371" spans="1:8" hidden="1" outlineLevel="1">
      <c r="A2371" s="244" t="s">
        <v>1231</v>
      </c>
      <c r="B2371" s="364">
        <f t="shared" si="150"/>
        <v>535261.42478999996</v>
      </c>
      <c r="C2371" s="184">
        <v>0</v>
      </c>
      <c r="D2371" s="184">
        <v>0</v>
      </c>
      <c r="E2371" s="184">
        <v>0</v>
      </c>
      <c r="F2371" s="184">
        <v>0</v>
      </c>
      <c r="G2371" s="347">
        <f t="shared" si="149"/>
        <v>535261.42478999996</v>
      </c>
      <c r="H2371" s="341" t="s">
        <v>1232</v>
      </c>
    </row>
    <row r="2372" spans="1:8" hidden="1" outlineLevel="1">
      <c r="A2372" s="244" t="s">
        <v>965</v>
      </c>
      <c r="B2372" s="364">
        <f t="shared" si="150"/>
        <v>129891.02606999999</v>
      </c>
      <c r="C2372" s="184">
        <v>0</v>
      </c>
      <c r="D2372" s="184">
        <v>0</v>
      </c>
      <c r="E2372" s="184">
        <v>0</v>
      </c>
      <c r="F2372" s="184">
        <v>0</v>
      </c>
      <c r="G2372" s="347">
        <f t="shared" si="149"/>
        <v>129891.02606999999</v>
      </c>
      <c r="H2372" s="341" t="s">
        <v>966</v>
      </c>
    </row>
    <row r="2373" spans="1:8" hidden="1" outlineLevel="1">
      <c r="A2373" s="244" t="s">
        <v>762</v>
      </c>
      <c r="B2373" s="364">
        <f t="shared" si="150"/>
        <v>262131.70265999998</v>
      </c>
      <c r="C2373" s="184">
        <v>0</v>
      </c>
      <c r="D2373" s="184">
        <v>0</v>
      </c>
      <c r="E2373" s="184">
        <v>0</v>
      </c>
      <c r="F2373" s="184">
        <v>0</v>
      </c>
      <c r="G2373" s="347">
        <f t="shared" si="149"/>
        <v>262131.70265999998</v>
      </c>
      <c r="H2373" s="341" t="s">
        <v>763</v>
      </c>
    </row>
    <row r="2374" spans="1:8" hidden="1" outlineLevel="1">
      <c r="A2374" s="244" t="s">
        <v>1087</v>
      </c>
      <c r="B2374" s="364">
        <f t="shared" si="150"/>
        <v>149549.15174999999</v>
      </c>
      <c r="C2374" s="184">
        <v>0</v>
      </c>
      <c r="D2374" s="184">
        <v>0</v>
      </c>
      <c r="E2374" s="184">
        <v>0</v>
      </c>
      <c r="F2374" s="184">
        <v>0</v>
      </c>
      <c r="G2374" s="347">
        <f t="shared" si="149"/>
        <v>149549.15174999999</v>
      </c>
      <c r="H2374" s="341" t="s">
        <v>1088</v>
      </c>
    </row>
    <row r="2375" spans="1:8" hidden="1" outlineLevel="1">
      <c r="A2375" s="244" t="s">
        <v>742</v>
      </c>
      <c r="B2375" s="364">
        <f t="shared" si="150"/>
        <v>256285.99755</v>
      </c>
      <c r="C2375" s="184">
        <v>0</v>
      </c>
      <c r="D2375" s="184">
        <v>0</v>
      </c>
      <c r="E2375" s="184">
        <v>0</v>
      </c>
      <c r="F2375" s="184">
        <v>0</v>
      </c>
      <c r="G2375" s="347">
        <f t="shared" si="149"/>
        <v>256285.99755</v>
      </c>
      <c r="H2375" s="341" t="s">
        <v>743</v>
      </c>
    </row>
    <row r="2376" spans="1:8" hidden="1" outlineLevel="1">
      <c r="A2376" s="244" t="s">
        <v>876</v>
      </c>
      <c r="B2376" s="364">
        <f t="shared" si="150"/>
        <v>137167.83176999999</v>
      </c>
      <c r="C2376" s="184">
        <v>0</v>
      </c>
      <c r="D2376" s="184">
        <v>0</v>
      </c>
      <c r="E2376" s="184">
        <v>0</v>
      </c>
      <c r="F2376" s="184">
        <v>0</v>
      </c>
      <c r="G2376" s="347">
        <f t="shared" si="149"/>
        <v>137167.83176999999</v>
      </c>
      <c r="H2376" s="341" t="s">
        <v>877</v>
      </c>
    </row>
    <row r="2377" spans="1:8" hidden="1" outlineLevel="1">
      <c r="A2377" s="244" t="s">
        <v>820</v>
      </c>
      <c r="B2377" s="364">
        <f t="shared" si="150"/>
        <v>232942.8273</v>
      </c>
      <c r="C2377" s="184">
        <v>0</v>
      </c>
      <c r="D2377" s="184">
        <v>0</v>
      </c>
      <c r="E2377" s="184">
        <v>0</v>
      </c>
      <c r="F2377" s="184">
        <v>0</v>
      </c>
      <c r="G2377" s="347">
        <f t="shared" si="149"/>
        <v>232942.8273</v>
      </c>
      <c r="H2377" s="341" t="s">
        <v>821</v>
      </c>
    </row>
    <row r="2378" spans="1:8" hidden="1" outlineLevel="1">
      <c r="A2378" s="244" t="s">
        <v>1107</v>
      </c>
      <c r="B2378" s="364">
        <f t="shared" si="150"/>
        <v>342994.99988999998</v>
      </c>
      <c r="C2378" s="184">
        <v>0</v>
      </c>
      <c r="D2378" s="184">
        <v>0</v>
      </c>
      <c r="E2378" s="184">
        <v>0</v>
      </c>
      <c r="F2378" s="184">
        <v>0</v>
      </c>
      <c r="G2378" s="347">
        <f t="shared" si="149"/>
        <v>342994.99988999998</v>
      </c>
      <c r="H2378" s="341" t="s">
        <v>1108</v>
      </c>
    </row>
    <row r="2379" spans="1:8" hidden="1" outlineLevel="1">
      <c r="A2379" s="244" t="s">
        <v>1321</v>
      </c>
      <c r="B2379" s="364">
        <f t="shared" si="150"/>
        <v>555444.58895999996</v>
      </c>
      <c r="C2379" s="184">
        <v>0</v>
      </c>
      <c r="D2379" s="184">
        <v>0</v>
      </c>
      <c r="E2379" s="184">
        <v>0</v>
      </c>
      <c r="F2379" s="184">
        <v>0</v>
      </c>
      <c r="G2379" s="347">
        <f t="shared" si="149"/>
        <v>555444.58895999996</v>
      </c>
      <c r="H2379" s="341" t="s">
        <v>1322</v>
      </c>
    </row>
    <row r="2380" spans="1:8" hidden="1" outlineLevel="1">
      <c r="A2380" s="244" t="s">
        <v>1179</v>
      </c>
      <c r="B2380" s="364">
        <f t="shared" si="150"/>
        <v>1049174.3161499999</v>
      </c>
      <c r="C2380" s="184">
        <v>0</v>
      </c>
      <c r="D2380" s="184">
        <v>0</v>
      </c>
      <c r="E2380" s="184">
        <v>0</v>
      </c>
      <c r="F2380" s="184">
        <v>0</v>
      </c>
      <c r="G2380" s="347">
        <f t="shared" si="149"/>
        <v>1049174.3161499999</v>
      </c>
      <c r="H2380" s="341" t="s">
        <v>1180</v>
      </c>
    </row>
    <row r="2381" spans="1:8" hidden="1" outlineLevel="1">
      <c r="A2381" s="244" t="s">
        <v>1129</v>
      </c>
      <c r="B2381" s="364">
        <f t="shared" si="150"/>
        <v>154664.90093999999</v>
      </c>
      <c r="C2381" s="184">
        <v>0</v>
      </c>
      <c r="D2381" s="184">
        <v>0</v>
      </c>
      <c r="E2381" s="184">
        <v>0</v>
      </c>
      <c r="F2381" s="184">
        <v>0</v>
      </c>
      <c r="G2381" s="347">
        <f t="shared" si="149"/>
        <v>154664.90093999999</v>
      </c>
      <c r="H2381" s="341" t="s">
        <v>1130</v>
      </c>
    </row>
    <row r="2382" spans="1:8" hidden="1" outlineLevel="1">
      <c r="A2382" s="244" t="s">
        <v>1083</v>
      </c>
      <c r="B2382" s="364">
        <f t="shared" si="150"/>
        <v>977684.91720000003</v>
      </c>
      <c r="C2382" s="184">
        <v>0</v>
      </c>
      <c r="D2382" s="184">
        <v>0</v>
      </c>
      <c r="E2382" s="184">
        <v>0</v>
      </c>
      <c r="F2382" s="184">
        <v>0</v>
      </c>
      <c r="G2382" s="347">
        <f t="shared" si="149"/>
        <v>977684.91720000003</v>
      </c>
      <c r="H2382" s="341" t="s">
        <v>1084</v>
      </c>
    </row>
    <row r="2383" spans="1:8" hidden="1" outlineLevel="1">
      <c r="A2383" s="244" t="s">
        <v>1273</v>
      </c>
      <c r="B2383" s="364">
        <f t="shared" si="150"/>
        <v>693831.86057999998</v>
      </c>
      <c r="C2383" s="184">
        <v>0</v>
      </c>
      <c r="D2383" s="184">
        <v>0</v>
      </c>
      <c r="E2383" s="184">
        <v>0</v>
      </c>
      <c r="F2383" s="184">
        <v>0</v>
      </c>
      <c r="G2383" s="347">
        <f t="shared" si="149"/>
        <v>693831.86057999998</v>
      </c>
      <c r="H2383" s="341" t="s">
        <v>1274</v>
      </c>
    </row>
    <row r="2384" spans="1:8" hidden="1" outlineLevel="1">
      <c r="A2384" s="244" t="s">
        <v>1253</v>
      </c>
      <c r="B2384" s="364">
        <f t="shared" si="150"/>
        <v>691820.78804999997</v>
      </c>
      <c r="C2384" s="184">
        <v>0</v>
      </c>
      <c r="D2384" s="184">
        <v>0</v>
      </c>
      <c r="E2384" s="184">
        <v>0</v>
      </c>
      <c r="F2384" s="184">
        <v>0</v>
      </c>
      <c r="G2384" s="347">
        <f t="shared" si="149"/>
        <v>691820.78804999997</v>
      </c>
      <c r="H2384" s="341" t="s">
        <v>1254</v>
      </c>
    </row>
    <row r="2385" spans="1:8" hidden="1" outlineLevel="1">
      <c r="A2385" s="244" t="s">
        <v>1209</v>
      </c>
      <c r="B2385" s="364">
        <f t="shared" si="150"/>
        <v>858634.8168899999</v>
      </c>
      <c r="C2385" s="184">
        <v>0</v>
      </c>
      <c r="D2385" s="184">
        <v>0</v>
      </c>
      <c r="E2385" s="184">
        <v>0</v>
      </c>
      <c r="F2385" s="184">
        <v>0</v>
      </c>
      <c r="G2385" s="347">
        <f t="shared" si="149"/>
        <v>858634.8168899999</v>
      </c>
      <c r="H2385" s="341" t="s">
        <v>1210</v>
      </c>
    </row>
    <row r="2386" spans="1:8" hidden="1" outlineLevel="1">
      <c r="A2386" s="244" t="s">
        <v>1111</v>
      </c>
      <c r="B2386" s="364">
        <f t="shared" si="150"/>
        <v>47315.71413</v>
      </c>
      <c r="C2386" s="184">
        <v>0</v>
      </c>
      <c r="D2386" s="184">
        <v>0</v>
      </c>
      <c r="E2386" s="184">
        <v>0</v>
      </c>
      <c r="F2386" s="184">
        <v>0</v>
      </c>
      <c r="G2386" s="347">
        <f t="shared" si="149"/>
        <v>47315.71413</v>
      </c>
      <c r="H2386" s="341" t="s">
        <v>1112</v>
      </c>
    </row>
    <row r="2387" spans="1:8" hidden="1" outlineLevel="1">
      <c r="A2387" s="244" t="s">
        <v>1217</v>
      </c>
      <c r="B2387" s="364">
        <f t="shared" si="150"/>
        <v>675541.5453</v>
      </c>
      <c r="C2387" s="184">
        <v>0</v>
      </c>
      <c r="D2387" s="184">
        <v>0</v>
      </c>
      <c r="E2387" s="184">
        <v>0</v>
      </c>
      <c r="F2387" s="184">
        <v>0</v>
      </c>
      <c r="G2387" s="347">
        <f t="shared" si="149"/>
        <v>675541.5453</v>
      </c>
      <c r="H2387" s="341" t="s">
        <v>1218</v>
      </c>
    </row>
    <row r="2388" spans="1:8" hidden="1" outlineLevel="1">
      <c r="A2388" s="244" t="s">
        <v>1207</v>
      </c>
      <c r="B2388" s="364">
        <f t="shared" si="150"/>
        <v>455779.82055</v>
      </c>
      <c r="C2388" s="184">
        <v>0</v>
      </c>
      <c r="D2388" s="184">
        <v>0</v>
      </c>
      <c r="E2388" s="184">
        <v>0</v>
      </c>
      <c r="F2388" s="184">
        <v>0</v>
      </c>
      <c r="G2388" s="347">
        <f t="shared" si="149"/>
        <v>455779.82055</v>
      </c>
      <c r="H2388" s="341" t="s">
        <v>1208</v>
      </c>
    </row>
    <row r="2389" spans="1:8" hidden="1" outlineLevel="1">
      <c r="A2389" s="244" t="s">
        <v>1125</v>
      </c>
      <c r="B2389" s="364">
        <f t="shared" si="150"/>
        <v>357847.82276999997</v>
      </c>
      <c r="C2389" s="184">
        <v>0</v>
      </c>
      <c r="D2389" s="184">
        <v>0</v>
      </c>
      <c r="E2389" s="184">
        <v>0</v>
      </c>
      <c r="F2389" s="184">
        <v>0</v>
      </c>
      <c r="G2389" s="347">
        <f t="shared" si="149"/>
        <v>357847.82276999997</v>
      </c>
      <c r="H2389" s="341" t="s">
        <v>1126</v>
      </c>
    </row>
    <row r="2390" spans="1:8" hidden="1" outlineLevel="1">
      <c r="A2390" s="244" t="s">
        <v>1053</v>
      </c>
      <c r="B2390" s="364">
        <f t="shared" si="150"/>
        <v>1419483.02523</v>
      </c>
      <c r="C2390" s="184">
        <v>0</v>
      </c>
      <c r="D2390" s="184">
        <v>0</v>
      </c>
      <c r="E2390" s="184">
        <v>0</v>
      </c>
      <c r="F2390" s="184">
        <v>0</v>
      </c>
      <c r="G2390" s="347">
        <f t="shared" si="149"/>
        <v>1419483.02523</v>
      </c>
      <c r="H2390" s="341" t="s">
        <v>1054</v>
      </c>
    </row>
    <row r="2391" spans="1:8" hidden="1" outlineLevel="1">
      <c r="A2391" s="244" t="s">
        <v>904</v>
      </c>
      <c r="B2391" s="364">
        <f t="shared" si="150"/>
        <v>222573.09401999999</v>
      </c>
      <c r="C2391" s="184">
        <v>0</v>
      </c>
      <c r="D2391" s="184">
        <v>0</v>
      </c>
      <c r="E2391" s="184">
        <v>0</v>
      </c>
      <c r="F2391" s="184">
        <v>0</v>
      </c>
      <c r="G2391" s="347">
        <f t="shared" si="149"/>
        <v>222573.09401999999</v>
      </c>
      <c r="H2391" s="341" t="s">
        <v>905</v>
      </c>
    </row>
    <row r="2392" spans="1:8" hidden="1" outlineLevel="1">
      <c r="A2392" s="244" t="s">
        <v>792</v>
      </c>
      <c r="B2392" s="364">
        <f t="shared" si="150"/>
        <v>349033.96791000001</v>
      </c>
      <c r="C2392" s="184">
        <v>0</v>
      </c>
      <c r="D2392" s="184">
        <v>0</v>
      </c>
      <c r="E2392" s="184">
        <v>0</v>
      </c>
      <c r="F2392" s="184">
        <v>0</v>
      </c>
      <c r="G2392" s="347">
        <f t="shared" si="149"/>
        <v>349033.96791000001</v>
      </c>
      <c r="H2392" s="341" t="s">
        <v>793</v>
      </c>
    </row>
    <row r="2393" spans="1:8" hidden="1" outlineLevel="1">
      <c r="A2393" s="244" t="s">
        <v>1039</v>
      </c>
      <c r="B2393" s="364">
        <f t="shared" si="150"/>
        <v>626052.02679000003</v>
      </c>
      <c r="C2393" s="184">
        <v>0</v>
      </c>
      <c r="D2393" s="184">
        <v>0</v>
      </c>
      <c r="E2393" s="184">
        <v>0</v>
      </c>
      <c r="F2393" s="184">
        <v>0</v>
      </c>
      <c r="G2393" s="347">
        <f t="shared" si="149"/>
        <v>626052.02679000003</v>
      </c>
      <c r="H2393" s="341" t="s">
        <v>1040</v>
      </c>
    </row>
    <row r="2394" spans="1:8" hidden="1" outlineLevel="1">
      <c r="A2394" s="244" t="s">
        <v>1031</v>
      </c>
      <c r="B2394" s="364">
        <f t="shared" si="150"/>
        <v>241374.15149999998</v>
      </c>
      <c r="C2394" s="184">
        <v>0</v>
      </c>
      <c r="D2394" s="184">
        <v>0</v>
      </c>
      <c r="E2394" s="184">
        <v>0</v>
      </c>
      <c r="F2394" s="184">
        <v>0</v>
      </c>
      <c r="G2394" s="347">
        <f t="shared" si="149"/>
        <v>241374.15149999998</v>
      </c>
      <c r="H2394" s="341" t="s">
        <v>1032</v>
      </c>
    </row>
    <row r="2395" spans="1:8" hidden="1" outlineLevel="1">
      <c r="A2395" s="244" t="s">
        <v>999</v>
      </c>
      <c r="B2395" s="364">
        <f t="shared" si="150"/>
        <v>430859.95094999997</v>
      </c>
      <c r="C2395" s="184">
        <v>0</v>
      </c>
      <c r="D2395" s="184">
        <v>0</v>
      </c>
      <c r="E2395" s="184">
        <v>0</v>
      </c>
      <c r="F2395" s="184">
        <v>0</v>
      </c>
      <c r="G2395" s="347">
        <f t="shared" si="149"/>
        <v>430859.95094999997</v>
      </c>
      <c r="H2395" s="341" t="s">
        <v>1000</v>
      </c>
    </row>
    <row r="2396" spans="1:8" hidden="1" outlineLevel="1">
      <c r="A2396" s="244" t="s">
        <v>1019</v>
      </c>
      <c r="B2396" s="364">
        <f t="shared" si="150"/>
        <v>619637.44871999999</v>
      </c>
      <c r="C2396" s="184">
        <v>0</v>
      </c>
      <c r="D2396" s="184">
        <v>0</v>
      </c>
      <c r="E2396" s="184">
        <v>0</v>
      </c>
      <c r="F2396" s="184">
        <v>0</v>
      </c>
      <c r="G2396" s="347">
        <f t="shared" si="149"/>
        <v>619637.44871999999</v>
      </c>
      <c r="H2396" s="341" t="s">
        <v>1020</v>
      </c>
    </row>
    <row r="2397" spans="1:8" hidden="1" outlineLevel="1">
      <c r="A2397" s="244" t="s">
        <v>1075</v>
      </c>
      <c r="B2397" s="364">
        <f t="shared" si="150"/>
        <v>611866.28924999991</v>
      </c>
      <c r="C2397" s="184">
        <v>0</v>
      </c>
      <c r="D2397" s="184">
        <v>0</v>
      </c>
      <c r="E2397" s="184">
        <v>0</v>
      </c>
      <c r="F2397" s="184">
        <v>0</v>
      </c>
      <c r="G2397" s="347">
        <f t="shared" si="149"/>
        <v>611866.28924999991</v>
      </c>
      <c r="H2397" s="341" t="s">
        <v>1076</v>
      </c>
    </row>
    <row r="2398" spans="1:8" hidden="1" outlineLevel="1">
      <c r="A2398" s="244" t="s">
        <v>979</v>
      </c>
      <c r="B2398" s="364">
        <f t="shared" si="150"/>
        <v>398241.52544396999</v>
      </c>
      <c r="C2398" s="184">
        <v>0</v>
      </c>
      <c r="D2398" s="184">
        <v>0</v>
      </c>
      <c r="E2398" s="184">
        <v>0</v>
      </c>
      <c r="F2398" s="184">
        <v>0</v>
      </c>
      <c r="G2398" s="347">
        <f t="shared" si="149"/>
        <v>398241.52544396999</v>
      </c>
      <c r="H2398" s="341" t="s">
        <v>980</v>
      </c>
    </row>
    <row r="2399" spans="1:8" hidden="1" outlineLevel="1">
      <c r="A2399" s="244" t="s">
        <v>1195</v>
      </c>
      <c r="B2399" s="364">
        <f t="shared" si="150"/>
        <v>547854.33458999998</v>
      </c>
      <c r="C2399" s="184">
        <v>0</v>
      </c>
      <c r="D2399" s="184">
        <v>0</v>
      </c>
      <c r="E2399" s="184">
        <v>0</v>
      </c>
      <c r="F2399" s="184">
        <v>0</v>
      </c>
      <c r="G2399" s="347">
        <f t="shared" ref="G2399:G2462" si="151">SUM(B2399:F2399)</f>
        <v>547854.33458999998</v>
      </c>
      <c r="H2399" s="341" t="s">
        <v>1196</v>
      </c>
    </row>
    <row r="2400" spans="1:8" hidden="1" outlineLevel="1">
      <c r="A2400" s="244" t="s">
        <v>1067</v>
      </c>
      <c r="B2400" s="364">
        <f t="shared" ref="B2400:B2463" si="152">B538*0.591/100</f>
        <v>726102.03854999994</v>
      </c>
      <c r="C2400" s="184">
        <v>0</v>
      </c>
      <c r="D2400" s="184">
        <v>0</v>
      </c>
      <c r="E2400" s="184">
        <v>0</v>
      </c>
      <c r="F2400" s="184">
        <v>0</v>
      </c>
      <c r="G2400" s="347">
        <f t="shared" si="151"/>
        <v>726102.03854999994</v>
      </c>
      <c r="H2400" s="341" t="s">
        <v>1068</v>
      </c>
    </row>
    <row r="2401" spans="1:8" hidden="1" outlineLevel="1">
      <c r="A2401" s="244" t="s">
        <v>1113</v>
      </c>
      <c r="B2401" s="364">
        <f t="shared" si="152"/>
        <v>441162.16247999994</v>
      </c>
      <c r="C2401" s="184">
        <v>0</v>
      </c>
      <c r="D2401" s="184">
        <v>0</v>
      </c>
      <c r="E2401" s="184">
        <v>0</v>
      </c>
      <c r="F2401" s="184">
        <v>0</v>
      </c>
      <c r="G2401" s="347">
        <f t="shared" si="151"/>
        <v>441162.16247999994</v>
      </c>
      <c r="H2401" s="341" t="s">
        <v>1114</v>
      </c>
    </row>
    <row r="2402" spans="1:8" hidden="1" outlineLevel="1">
      <c r="A2402" s="244" t="s">
        <v>842</v>
      </c>
      <c r="B2402" s="364">
        <f t="shared" si="152"/>
        <v>171572.98541999998</v>
      </c>
      <c r="C2402" s="184">
        <v>0</v>
      </c>
      <c r="D2402" s="184">
        <v>0</v>
      </c>
      <c r="E2402" s="184">
        <v>0</v>
      </c>
      <c r="F2402" s="184">
        <v>0</v>
      </c>
      <c r="G2402" s="347">
        <f t="shared" si="151"/>
        <v>171572.98541999998</v>
      </c>
      <c r="H2402" s="341" t="s">
        <v>843</v>
      </c>
    </row>
    <row r="2403" spans="1:8" hidden="1" outlineLevel="1">
      <c r="A2403" s="244" t="s">
        <v>1344</v>
      </c>
      <c r="B2403" s="364">
        <f t="shared" si="152"/>
        <v>138961.15035000001</v>
      </c>
      <c r="C2403" s="184">
        <v>0</v>
      </c>
      <c r="D2403" s="184">
        <v>0</v>
      </c>
      <c r="E2403" s="184">
        <v>0</v>
      </c>
      <c r="F2403" s="184">
        <v>0</v>
      </c>
      <c r="G2403" s="347">
        <f t="shared" si="151"/>
        <v>138961.15035000001</v>
      </c>
      <c r="H2403" s="341" t="s">
        <v>1345</v>
      </c>
    </row>
    <row r="2404" spans="1:8" hidden="1" outlineLevel="1">
      <c r="A2404" s="244" t="s">
        <v>1330</v>
      </c>
      <c r="B2404" s="364">
        <f t="shared" si="152"/>
        <v>6141950.3979611397</v>
      </c>
      <c r="C2404" s="184">
        <v>0</v>
      </c>
      <c r="D2404" s="184">
        <v>0</v>
      </c>
      <c r="E2404" s="184">
        <v>0</v>
      </c>
      <c r="F2404" s="184">
        <v>0</v>
      </c>
      <c r="G2404" s="347">
        <f t="shared" si="151"/>
        <v>6141950.3979611397</v>
      </c>
      <c r="H2404" s="341" t="s">
        <v>1331</v>
      </c>
    </row>
    <row r="2405" spans="1:8" hidden="1" outlineLevel="1">
      <c r="A2405" s="244" t="s">
        <v>432</v>
      </c>
      <c r="B2405" s="364">
        <f t="shared" si="152"/>
        <v>126550.94819999998</v>
      </c>
      <c r="C2405" s="184">
        <v>0</v>
      </c>
      <c r="D2405" s="184">
        <v>0</v>
      </c>
      <c r="E2405" s="184">
        <v>0</v>
      </c>
      <c r="F2405" s="184">
        <v>0</v>
      </c>
      <c r="G2405" s="347">
        <f t="shared" si="151"/>
        <v>126550.94819999998</v>
      </c>
      <c r="H2405" s="341" t="s">
        <v>433</v>
      </c>
    </row>
    <row r="2406" spans="1:8" hidden="1" outlineLevel="1">
      <c r="A2406" s="244" t="s">
        <v>1059</v>
      </c>
      <c r="B2406" s="364">
        <f t="shared" si="152"/>
        <v>205798.22684999998</v>
      </c>
      <c r="C2406" s="184">
        <v>0</v>
      </c>
      <c r="D2406" s="184">
        <v>0</v>
      </c>
      <c r="E2406" s="184">
        <v>0</v>
      </c>
      <c r="F2406" s="184">
        <v>0</v>
      </c>
      <c r="G2406" s="347">
        <f t="shared" si="151"/>
        <v>205798.22684999998</v>
      </c>
      <c r="H2406" s="341" t="s">
        <v>1060</v>
      </c>
    </row>
    <row r="2407" spans="1:8" hidden="1" outlineLevel="1">
      <c r="A2407" s="244" t="s">
        <v>1143</v>
      </c>
      <c r="B2407" s="364">
        <f t="shared" si="152"/>
        <v>194510.84195999999</v>
      </c>
      <c r="C2407" s="184">
        <v>0</v>
      </c>
      <c r="D2407" s="184">
        <v>0</v>
      </c>
      <c r="E2407" s="184">
        <v>0</v>
      </c>
      <c r="F2407" s="184">
        <v>0</v>
      </c>
      <c r="G2407" s="347">
        <f t="shared" si="151"/>
        <v>194510.84195999999</v>
      </c>
      <c r="H2407" s="341" t="s">
        <v>1144</v>
      </c>
    </row>
    <row r="2408" spans="1:8" hidden="1" outlineLevel="1">
      <c r="A2408" s="244" t="s">
        <v>969</v>
      </c>
      <c r="B2408" s="364">
        <f t="shared" si="152"/>
        <v>463053.26936999999</v>
      </c>
      <c r="C2408" s="184">
        <v>0</v>
      </c>
      <c r="D2408" s="184">
        <v>0</v>
      </c>
      <c r="E2408" s="184">
        <v>0</v>
      </c>
      <c r="F2408" s="184">
        <v>0</v>
      </c>
      <c r="G2408" s="347">
        <f t="shared" si="151"/>
        <v>463053.26936999999</v>
      </c>
      <c r="H2408" s="341" t="s">
        <v>970</v>
      </c>
    </row>
    <row r="2409" spans="1:8" hidden="1" outlineLevel="1">
      <c r="A2409" s="244" t="s">
        <v>1259</v>
      </c>
      <c r="B2409" s="364">
        <f t="shared" si="152"/>
        <v>292329.29681999999</v>
      </c>
      <c r="C2409" s="184">
        <v>0</v>
      </c>
      <c r="D2409" s="184">
        <v>0</v>
      </c>
      <c r="E2409" s="184">
        <v>0</v>
      </c>
      <c r="F2409" s="184">
        <v>0</v>
      </c>
      <c r="G2409" s="347">
        <f t="shared" si="151"/>
        <v>292329.29681999999</v>
      </c>
      <c r="H2409" s="341" t="s">
        <v>1260</v>
      </c>
    </row>
    <row r="2410" spans="1:8" hidden="1" outlineLevel="1">
      <c r="A2410" s="244" t="s">
        <v>997</v>
      </c>
      <c r="B2410" s="364">
        <f t="shared" si="152"/>
        <v>713767.26572999998</v>
      </c>
      <c r="C2410" s="184">
        <v>0</v>
      </c>
      <c r="D2410" s="184">
        <v>0</v>
      </c>
      <c r="E2410" s="184">
        <v>0</v>
      </c>
      <c r="F2410" s="184">
        <v>0</v>
      </c>
      <c r="G2410" s="347">
        <f t="shared" si="151"/>
        <v>713767.26572999998</v>
      </c>
      <c r="H2410" s="341" t="s">
        <v>998</v>
      </c>
    </row>
    <row r="2411" spans="1:8" hidden="1" outlineLevel="1">
      <c r="A2411" s="244" t="s">
        <v>1187</v>
      </c>
      <c r="B2411" s="364">
        <f t="shared" si="152"/>
        <v>439450.71512999997</v>
      </c>
      <c r="C2411" s="184">
        <v>0</v>
      </c>
      <c r="D2411" s="184">
        <v>0</v>
      </c>
      <c r="E2411" s="184">
        <v>0</v>
      </c>
      <c r="F2411" s="184">
        <v>0</v>
      </c>
      <c r="G2411" s="347">
        <f t="shared" si="151"/>
        <v>439450.71512999997</v>
      </c>
      <c r="H2411" s="341" t="s">
        <v>1188</v>
      </c>
    </row>
    <row r="2412" spans="1:8" hidden="1" outlineLevel="1">
      <c r="A2412" s="244" t="s">
        <v>1007</v>
      </c>
      <c r="B2412" s="364">
        <f t="shared" si="152"/>
        <v>358636.91414999997</v>
      </c>
      <c r="C2412" s="184">
        <v>0</v>
      </c>
      <c r="D2412" s="184">
        <v>0</v>
      </c>
      <c r="E2412" s="184">
        <v>0</v>
      </c>
      <c r="F2412" s="184">
        <v>0</v>
      </c>
      <c r="G2412" s="347">
        <f t="shared" si="151"/>
        <v>358636.91414999997</v>
      </c>
      <c r="H2412" s="341" t="s">
        <v>1008</v>
      </c>
    </row>
    <row r="2413" spans="1:8" hidden="1" outlineLevel="1">
      <c r="A2413" s="244" t="s">
        <v>1049</v>
      </c>
      <c r="B2413" s="364">
        <f t="shared" si="152"/>
        <v>835989.51126000006</v>
      </c>
      <c r="C2413" s="184">
        <v>0</v>
      </c>
      <c r="D2413" s="184">
        <v>0</v>
      </c>
      <c r="E2413" s="184">
        <v>0</v>
      </c>
      <c r="F2413" s="184">
        <v>0</v>
      </c>
      <c r="G2413" s="347">
        <f t="shared" si="151"/>
        <v>835989.51126000006</v>
      </c>
      <c r="H2413" s="341" t="s">
        <v>1050</v>
      </c>
    </row>
    <row r="2414" spans="1:8" hidden="1" outlineLevel="1">
      <c r="A2414" s="244" t="s">
        <v>1251</v>
      </c>
      <c r="B2414" s="364">
        <f t="shared" si="152"/>
        <v>98613.657180000009</v>
      </c>
      <c r="C2414" s="184">
        <v>0</v>
      </c>
      <c r="D2414" s="184">
        <v>0</v>
      </c>
      <c r="E2414" s="184">
        <v>0</v>
      </c>
      <c r="F2414" s="184">
        <v>0</v>
      </c>
      <c r="G2414" s="347">
        <f t="shared" si="151"/>
        <v>98613.657180000009</v>
      </c>
      <c r="H2414" s="341" t="s">
        <v>1252</v>
      </c>
    </row>
    <row r="2415" spans="1:8" hidden="1" outlineLevel="1">
      <c r="A2415" s="244" t="s">
        <v>780</v>
      </c>
      <c r="B2415" s="364">
        <f t="shared" si="152"/>
        <v>15755745.221580001</v>
      </c>
      <c r="C2415" s="184">
        <v>0</v>
      </c>
      <c r="D2415" s="184">
        <v>0</v>
      </c>
      <c r="E2415" s="184">
        <v>0</v>
      </c>
      <c r="F2415" s="184">
        <f>F553*0.03/100</f>
        <v>23482.256099999999</v>
      </c>
      <c r="G2415" s="347">
        <f t="shared" si="151"/>
        <v>15779227.477680001</v>
      </c>
      <c r="H2415" s="341" t="s">
        <v>781</v>
      </c>
    </row>
    <row r="2416" spans="1:8" hidden="1" outlineLevel="1">
      <c r="A2416" s="244" t="s">
        <v>818</v>
      </c>
      <c r="B2416" s="364">
        <f t="shared" si="152"/>
        <v>1671888.4458599999</v>
      </c>
      <c r="C2416" s="184">
        <v>0</v>
      </c>
      <c r="D2416" s="184">
        <v>0</v>
      </c>
      <c r="E2416" s="184">
        <v>0</v>
      </c>
      <c r="F2416" s="184">
        <v>0</v>
      </c>
      <c r="G2416" s="347">
        <f t="shared" si="151"/>
        <v>1671888.4458599999</v>
      </c>
      <c r="H2416" s="341" t="s">
        <v>819</v>
      </c>
    </row>
    <row r="2417" spans="1:8" hidden="1" outlineLevel="1">
      <c r="A2417" s="244" t="s">
        <v>1744</v>
      </c>
      <c r="B2417" s="364">
        <f t="shared" si="152"/>
        <v>13895.196029999999</v>
      </c>
      <c r="C2417" s="184">
        <v>0</v>
      </c>
      <c r="D2417" s="184">
        <v>0</v>
      </c>
      <c r="E2417" s="184">
        <v>0</v>
      </c>
      <c r="F2417" s="184">
        <v>0</v>
      </c>
      <c r="G2417" s="347">
        <f t="shared" si="151"/>
        <v>13895.196029999999</v>
      </c>
      <c r="H2417" s="341" t="s">
        <v>1745</v>
      </c>
    </row>
    <row r="2418" spans="1:8" hidden="1" outlineLevel="1">
      <c r="A2418" s="244" t="s">
        <v>752</v>
      </c>
      <c r="B2418" s="364">
        <f t="shared" si="152"/>
        <v>398931.67239000002</v>
      </c>
      <c r="C2418" s="184">
        <v>0</v>
      </c>
      <c r="D2418" s="184">
        <v>0</v>
      </c>
      <c r="E2418" s="184">
        <v>0</v>
      </c>
      <c r="F2418" s="184">
        <v>0</v>
      </c>
      <c r="G2418" s="347">
        <f t="shared" si="151"/>
        <v>398931.67239000002</v>
      </c>
      <c r="H2418" s="341" t="s">
        <v>753</v>
      </c>
    </row>
    <row r="2419" spans="1:8" hidden="1" outlineLevel="1">
      <c r="A2419" s="244" t="s">
        <v>1145</v>
      </c>
      <c r="B2419" s="364">
        <f t="shared" si="152"/>
        <v>591538.19296799996</v>
      </c>
      <c r="C2419" s="184">
        <v>0</v>
      </c>
      <c r="D2419" s="184">
        <v>0</v>
      </c>
      <c r="E2419" s="184">
        <v>0</v>
      </c>
      <c r="F2419" s="184">
        <v>0</v>
      </c>
      <c r="G2419" s="347">
        <f t="shared" si="151"/>
        <v>591538.19296799996</v>
      </c>
      <c r="H2419" s="341" t="s">
        <v>1146</v>
      </c>
    </row>
    <row r="2420" spans="1:8" hidden="1" outlineLevel="1">
      <c r="A2420" s="244" t="s">
        <v>794</v>
      </c>
      <c r="B2420" s="364">
        <f t="shared" si="152"/>
        <v>154088.36861999999</v>
      </c>
      <c r="C2420" s="184">
        <v>0</v>
      </c>
      <c r="D2420" s="184">
        <v>0</v>
      </c>
      <c r="E2420" s="184">
        <v>0</v>
      </c>
      <c r="F2420" s="184">
        <v>0</v>
      </c>
      <c r="G2420" s="347">
        <f t="shared" si="151"/>
        <v>154088.36861999999</v>
      </c>
      <c r="H2420" s="341" t="s">
        <v>795</v>
      </c>
    </row>
    <row r="2421" spans="1:8" hidden="1" outlineLevel="1">
      <c r="A2421" s="244" t="s">
        <v>1237</v>
      </c>
      <c r="B2421" s="364">
        <f t="shared" si="152"/>
        <v>806412.94580999995</v>
      </c>
      <c r="C2421" s="184">
        <v>0</v>
      </c>
      <c r="D2421" s="184">
        <v>0</v>
      </c>
      <c r="E2421" s="184">
        <v>0</v>
      </c>
      <c r="F2421" s="184">
        <v>0</v>
      </c>
      <c r="G2421" s="347">
        <f t="shared" si="151"/>
        <v>806412.94580999995</v>
      </c>
      <c r="H2421" s="341" t="s">
        <v>1238</v>
      </c>
    </row>
    <row r="2422" spans="1:8" hidden="1" outlineLevel="1">
      <c r="A2422" s="244" t="s">
        <v>1267</v>
      </c>
      <c r="B2422" s="364">
        <f t="shared" si="152"/>
        <v>121081.30229999998</v>
      </c>
      <c r="C2422" s="184">
        <v>0</v>
      </c>
      <c r="D2422" s="184">
        <v>0</v>
      </c>
      <c r="E2422" s="184">
        <v>0</v>
      </c>
      <c r="F2422" s="184">
        <v>0</v>
      </c>
      <c r="G2422" s="347">
        <f t="shared" si="151"/>
        <v>121081.30229999998</v>
      </c>
      <c r="H2422" s="341" t="s">
        <v>1268</v>
      </c>
    </row>
    <row r="2423" spans="1:8" hidden="1" outlineLevel="1">
      <c r="A2423" s="244" t="s">
        <v>1185</v>
      </c>
      <c r="B2423" s="364">
        <f t="shared" si="152"/>
        <v>559596.51170999999</v>
      </c>
      <c r="C2423" s="184">
        <v>0</v>
      </c>
      <c r="D2423" s="184">
        <v>0</v>
      </c>
      <c r="E2423" s="184">
        <v>0</v>
      </c>
      <c r="F2423" s="184">
        <v>0</v>
      </c>
      <c r="G2423" s="347">
        <f t="shared" si="151"/>
        <v>559596.51170999999</v>
      </c>
      <c r="H2423" s="341" t="s">
        <v>1186</v>
      </c>
    </row>
    <row r="2424" spans="1:8" hidden="1" outlineLevel="1">
      <c r="A2424" s="244" t="s">
        <v>736</v>
      </c>
      <c r="B2424" s="364">
        <f t="shared" si="152"/>
        <v>98502.880139999979</v>
      </c>
      <c r="C2424" s="184">
        <v>0</v>
      </c>
      <c r="D2424" s="184">
        <v>0</v>
      </c>
      <c r="E2424" s="184">
        <v>0</v>
      </c>
      <c r="F2424" s="184">
        <v>0</v>
      </c>
      <c r="G2424" s="347">
        <f t="shared" si="151"/>
        <v>98502.880139999979</v>
      </c>
      <c r="H2424" s="341" t="s">
        <v>737</v>
      </c>
    </row>
    <row r="2425" spans="1:8" hidden="1" outlineLevel="1">
      <c r="A2425" s="244" t="s">
        <v>822</v>
      </c>
      <c r="B2425" s="364">
        <f t="shared" si="152"/>
        <v>60421.552830000001</v>
      </c>
      <c r="C2425" s="184">
        <v>0</v>
      </c>
      <c r="D2425" s="184">
        <v>0</v>
      </c>
      <c r="E2425" s="184">
        <v>0</v>
      </c>
      <c r="F2425" s="184">
        <v>0</v>
      </c>
      <c r="G2425" s="347">
        <f t="shared" si="151"/>
        <v>60421.552830000001</v>
      </c>
      <c r="H2425" s="341" t="s">
        <v>1746</v>
      </c>
    </row>
    <row r="2426" spans="1:8" hidden="1" outlineLevel="1">
      <c r="A2426" s="244" t="s">
        <v>1221</v>
      </c>
      <c r="B2426" s="364">
        <f t="shared" si="152"/>
        <v>1078439.67282</v>
      </c>
      <c r="C2426" s="184">
        <v>0</v>
      </c>
      <c r="D2426" s="184">
        <v>0</v>
      </c>
      <c r="E2426" s="184">
        <v>0</v>
      </c>
      <c r="F2426" s="184">
        <v>0</v>
      </c>
      <c r="G2426" s="347">
        <f>SUM(B2426:F2426)</f>
        <v>1078439.67282</v>
      </c>
      <c r="H2426" s="341" t="s">
        <v>1222</v>
      </c>
    </row>
    <row r="2427" spans="1:8" hidden="1" outlineLevel="1">
      <c r="A2427" s="244" t="s">
        <v>1285</v>
      </c>
      <c r="B2427" s="364">
        <f t="shared" si="152"/>
        <v>181128.32660999999</v>
      </c>
      <c r="C2427" s="184">
        <v>0</v>
      </c>
      <c r="D2427" s="184">
        <v>0</v>
      </c>
      <c r="E2427" s="184">
        <v>0</v>
      </c>
      <c r="F2427" s="184">
        <v>0</v>
      </c>
      <c r="G2427" s="347">
        <f t="shared" si="151"/>
        <v>181128.32660999999</v>
      </c>
      <c r="H2427" s="341" t="s">
        <v>1286</v>
      </c>
    </row>
    <row r="2428" spans="1:8" hidden="1" outlineLevel="1">
      <c r="A2428" s="244" t="s">
        <v>1103</v>
      </c>
      <c r="B2428" s="364">
        <f t="shared" si="152"/>
        <v>224887.01267999999</v>
      </c>
      <c r="C2428" s="184">
        <v>0</v>
      </c>
      <c r="D2428" s="184">
        <v>0</v>
      </c>
      <c r="E2428" s="184">
        <v>0</v>
      </c>
      <c r="F2428" s="184">
        <v>0</v>
      </c>
      <c r="G2428" s="347">
        <f t="shared" si="151"/>
        <v>224887.01267999999</v>
      </c>
      <c r="H2428" s="341" t="s">
        <v>1104</v>
      </c>
    </row>
    <row r="2429" spans="1:8" hidden="1" outlineLevel="1">
      <c r="A2429" s="244" t="s">
        <v>1011</v>
      </c>
      <c r="B2429" s="364">
        <f t="shared" si="152"/>
        <v>99541.083929999993</v>
      </c>
      <c r="C2429" s="184">
        <v>0</v>
      </c>
      <c r="D2429" s="184">
        <v>0</v>
      </c>
      <c r="E2429" s="184">
        <v>0</v>
      </c>
      <c r="F2429" s="184">
        <v>0</v>
      </c>
      <c r="G2429" s="347">
        <f t="shared" si="151"/>
        <v>99541.083929999993</v>
      </c>
      <c r="H2429" s="341" t="s">
        <v>1012</v>
      </c>
    </row>
    <row r="2430" spans="1:8" hidden="1" outlineLevel="1">
      <c r="A2430" s="244" t="s">
        <v>744</v>
      </c>
      <c r="B2430" s="364">
        <f t="shared" si="152"/>
        <v>36677.73777</v>
      </c>
      <c r="C2430" s="184">
        <v>0</v>
      </c>
      <c r="D2430" s="184">
        <v>0</v>
      </c>
      <c r="E2430" s="184">
        <v>0</v>
      </c>
      <c r="F2430" s="184">
        <v>0</v>
      </c>
      <c r="G2430" s="347">
        <f t="shared" si="151"/>
        <v>36677.73777</v>
      </c>
      <c r="H2430" s="341" t="s">
        <v>745</v>
      </c>
    </row>
    <row r="2431" spans="1:8" hidden="1" outlineLevel="1">
      <c r="A2431" s="244" t="s">
        <v>1091</v>
      </c>
      <c r="B2431" s="364">
        <f t="shared" si="152"/>
        <v>190574.07866999999</v>
      </c>
      <c r="C2431" s="184">
        <v>0</v>
      </c>
      <c r="D2431" s="184">
        <v>0</v>
      </c>
      <c r="E2431" s="184">
        <v>0</v>
      </c>
      <c r="F2431" s="184">
        <v>0</v>
      </c>
      <c r="G2431" s="347">
        <f t="shared" si="151"/>
        <v>190574.07866999999</v>
      </c>
      <c r="H2431" s="341" t="s">
        <v>1092</v>
      </c>
    </row>
    <row r="2432" spans="1:8" hidden="1" outlineLevel="1">
      <c r="A2432" s="244" t="s">
        <v>1099</v>
      </c>
      <c r="B2432" s="364">
        <f t="shared" si="152"/>
        <v>102363.98952</v>
      </c>
      <c r="C2432" s="184">
        <v>0</v>
      </c>
      <c r="D2432" s="184">
        <v>0</v>
      </c>
      <c r="E2432" s="184">
        <v>0</v>
      </c>
      <c r="F2432" s="184">
        <v>0</v>
      </c>
      <c r="G2432" s="347">
        <f t="shared" si="151"/>
        <v>102363.98952</v>
      </c>
      <c r="H2432" s="341" t="s">
        <v>1100</v>
      </c>
    </row>
    <row r="2433" spans="1:8" hidden="1" outlineLevel="1">
      <c r="A2433" s="244" t="s">
        <v>918</v>
      </c>
      <c r="B2433" s="364">
        <f t="shared" si="152"/>
        <v>48503.228159999999</v>
      </c>
      <c r="C2433" s="184">
        <v>0</v>
      </c>
      <c r="D2433" s="184">
        <v>0</v>
      </c>
      <c r="E2433" s="184">
        <v>0</v>
      </c>
      <c r="F2433" s="184">
        <v>0</v>
      </c>
      <c r="G2433" s="347">
        <f t="shared" si="151"/>
        <v>48503.228159999999</v>
      </c>
      <c r="H2433" s="341" t="s">
        <v>919</v>
      </c>
    </row>
    <row r="2434" spans="1:8" hidden="1" outlineLevel="1">
      <c r="A2434" s="244" t="s">
        <v>1227</v>
      </c>
      <c r="B2434" s="364">
        <f t="shared" si="152"/>
        <v>177341.51183999999</v>
      </c>
      <c r="C2434" s="184">
        <v>0</v>
      </c>
      <c r="D2434" s="184">
        <v>0</v>
      </c>
      <c r="E2434" s="184">
        <v>0</v>
      </c>
      <c r="F2434" s="184">
        <v>0</v>
      </c>
      <c r="G2434" s="347">
        <f t="shared" si="151"/>
        <v>177341.51183999999</v>
      </c>
      <c r="H2434" s="341" t="s">
        <v>1228</v>
      </c>
    </row>
    <row r="2435" spans="1:8" hidden="1" outlineLevel="1">
      <c r="A2435" s="244" t="s">
        <v>1241</v>
      </c>
      <c r="B2435" s="364">
        <f t="shared" si="152"/>
        <v>123286.31148</v>
      </c>
      <c r="C2435" s="184">
        <v>0</v>
      </c>
      <c r="D2435" s="184">
        <v>0</v>
      </c>
      <c r="E2435" s="184">
        <v>0</v>
      </c>
      <c r="F2435" s="184">
        <v>0</v>
      </c>
      <c r="G2435" s="347">
        <f t="shared" si="151"/>
        <v>123286.31148</v>
      </c>
      <c r="H2435" s="341" t="s">
        <v>1242</v>
      </c>
    </row>
    <row r="2436" spans="1:8" hidden="1" outlineLevel="1">
      <c r="A2436" s="244" t="s">
        <v>1081</v>
      </c>
      <c r="B2436" s="364">
        <f t="shared" si="152"/>
        <v>2215837.2928800001</v>
      </c>
      <c r="C2436" s="184">
        <v>0</v>
      </c>
      <c r="D2436" s="184">
        <v>0</v>
      </c>
      <c r="E2436" s="184">
        <v>0</v>
      </c>
      <c r="F2436" s="184">
        <v>0</v>
      </c>
      <c r="G2436" s="347">
        <f t="shared" si="151"/>
        <v>2215837.2928800001</v>
      </c>
      <c r="H2436" s="341" t="s">
        <v>1082</v>
      </c>
    </row>
    <row r="2437" spans="1:8" hidden="1" outlineLevel="1">
      <c r="A2437" s="244" t="s">
        <v>1347</v>
      </c>
      <c r="B2437" s="364">
        <f t="shared" si="152"/>
        <v>493291.66026000003</v>
      </c>
      <c r="C2437" s="184">
        <v>0</v>
      </c>
      <c r="D2437" s="184">
        <v>0</v>
      </c>
      <c r="E2437" s="184">
        <v>0</v>
      </c>
      <c r="F2437" s="184">
        <v>0</v>
      </c>
      <c r="G2437" s="347">
        <f t="shared" si="151"/>
        <v>493291.66026000003</v>
      </c>
      <c r="H2437" s="341" t="s">
        <v>1348</v>
      </c>
    </row>
    <row r="2438" spans="1:8" hidden="1" outlineLevel="1">
      <c r="A2438" s="244" t="s">
        <v>1119</v>
      </c>
      <c r="B2438" s="364">
        <f t="shared" si="152"/>
        <v>1081340.9272799999</v>
      </c>
      <c r="C2438" s="184">
        <v>0</v>
      </c>
      <c r="D2438" s="184">
        <v>0</v>
      </c>
      <c r="E2438" s="184">
        <v>0</v>
      </c>
      <c r="F2438" s="184">
        <v>0</v>
      </c>
      <c r="G2438" s="347">
        <f t="shared" si="151"/>
        <v>1081340.9272799999</v>
      </c>
      <c r="H2438" s="341" t="s">
        <v>1120</v>
      </c>
    </row>
    <row r="2439" spans="1:8" hidden="1" outlineLevel="1">
      <c r="A2439" s="244" t="s">
        <v>1747</v>
      </c>
      <c r="B2439" s="364">
        <f t="shared" si="152"/>
        <v>19820.106960000001</v>
      </c>
      <c r="C2439" s="184">
        <v>0</v>
      </c>
      <c r="D2439" s="184">
        <v>0</v>
      </c>
      <c r="E2439" s="184">
        <v>0</v>
      </c>
      <c r="F2439" s="184">
        <v>0</v>
      </c>
      <c r="G2439" s="347">
        <f t="shared" si="151"/>
        <v>19820.106960000001</v>
      </c>
      <c r="H2439" s="341" t="s">
        <v>1748</v>
      </c>
    </row>
    <row r="2440" spans="1:8" hidden="1" outlineLevel="1">
      <c r="A2440" s="244" t="s">
        <v>1003</v>
      </c>
      <c r="B2440" s="364">
        <f t="shared" si="152"/>
        <v>172093.72143000001</v>
      </c>
      <c r="C2440" s="184">
        <v>0</v>
      </c>
      <c r="D2440" s="184">
        <v>0</v>
      </c>
      <c r="E2440" s="184">
        <v>0</v>
      </c>
      <c r="F2440" s="184">
        <v>0</v>
      </c>
      <c r="G2440" s="347">
        <f t="shared" si="151"/>
        <v>172093.72143000001</v>
      </c>
      <c r="H2440" s="341" t="s">
        <v>1004</v>
      </c>
    </row>
    <row r="2441" spans="1:8" hidden="1" outlineLevel="1">
      <c r="A2441" s="244" t="s">
        <v>1247</v>
      </c>
      <c r="B2441" s="364">
        <f t="shared" si="152"/>
        <v>326374.10003999999</v>
      </c>
      <c r="C2441" s="184">
        <v>0</v>
      </c>
      <c r="D2441" s="184">
        <v>0</v>
      </c>
      <c r="E2441" s="184">
        <v>0</v>
      </c>
      <c r="F2441" s="184">
        <v>0</v>
      </c>
      <c r="G2441" s="347">
        <f t="shared" si="151"/>
        <v>326374.10003999999</v>
      </c>
      <c r="H2441" s="341" t="s">
        <v>1248</v>
      </c>
    </row>
    <row r="2442" spans="1:8" hidden="1" outlineLevel="1">
      <c r="A2442" s="244" t="s">
        <v>850</v>
      </c>
      <c r="B2442" s="364">
        <f t="shared" si="152"/>
        <v>225294.61356</v>
      </c>
      <c r="C2442" s="184">
        <v>0</v>
      </c>
      <c r="D2442" s="184">
        <v>0</v>
      </c>
      <c r="E2442" s="184">
        <v>0</v>
      </c>
      <c r="F2442" s="184">
        <v>0</v>
      </c>
      <c r="G2442" s="347">
        <f t="shared" si="151"/>
        <v>225294.61356</v>
      </c>
      <c r="H2442" s="341" t="s">
        <v>851</v>
      </c>
    </row>
    <row r="2443" spans="1:8" hidden="1" outlineLevel="1">
      <c r="A2443" s="244" t="s">
        <v>1161</v>
      </c>
      <c r="B2443" s="364">
        <f t="shared" si="152"/>
        <v>2014204.2035400001</v>
      </c>
      <c r="C2443" s="184">
        <v>0</v>
      </c>
      <c r="D2443" s="184">
        <v>0</v>
      </c>
      <c r="E2443" s="184">
        <v>0</v>
      </c>
      <c r="F2443" s="184">
        <v>0</v>
      </c>
      <c r="G2443" s="347">
        <f t="shared" si="151"/>
        <v>2014204.2035400001</v>
      </c>
      <c r="H2443" s="341" t="s">
        <v>1162</v>
      </c>
    </row>
    <row r="2444" spans="1:8" hidden="1" outlineLevel="1">
      <c r="A2444" s="244" t="s">
        <v>1029</v>
      </c>
      <c r="B2444" s="364">
        <f t="shared" si="152"/>
        <v>2323901.56605</v>
      </c>
      <c r="C2444" s="184">
        <v>0</v>
      </c>
      <c r="D2444" s="184">
        <v>0</v>
      </c>
      <c r="E2444" s="184">
        <v>0</v>
      </c>
      <c r="F2444" s="184">
        <v>0</v>
      </c>
      <c r="G2444" s="347">
        <f t="shared" si="151"/>
        <v>2323901.56605</v>
      </c>
      <c r="H2444" s="341" t="s">
        <v>1030</v>
      </c>
    </row>
    <row r="2445" spans="1:8" hidden="1" outlineLevel="1">
      <c r="A2445" s="244" t="s">
        <v>786</v>
      </c>
      <c r="B2445" s="364">
        <f t="shared" si="152"/>
        <v>107292.07256999999</v>
      </c>
      <c r="C2445" s="184">
        <v>0</v>
      </c>
      <c r="D2445" s="184">
        <v>0</v>
      </c>
      <c r="E2445" s="184">
        <v>0</v>
      </c>
      <c r="F2445" s="184">
        <v>0</v>
      </c>
      <c r="G2445" s="347">
        <f t="shared" si="151"/>
        <v>107292.07256999999</v>
      </c>
      <c r="H2445" s="341" t="s">
        <v>787</v>
      </c>
    </row>
    <row r="2446" spans="1:8" hidden="1" outlineLevel="1">
      <c r="A2446" s="244" t="s">
        <v>740</v>
      </c>
      <c r="B2446" s="364">
        <f t="shared" si="152"/>
        <v>18415.309770600001</v>
      </c>
      <c r="C2446" s="184">
        <v>0</v>
      </c>
      <c r="D2446" s="184">
        <v>0</v>
      </c>
      <c r="E2446" s="184">
        <v>0</v>
      </c>
      <c r="F2446" s="184">
        <v>0</v>
      </c>
      <c r="G2446" s="347">
        <f t="shared" si="151"/>
        <v>18415.309770600001</v>
      </c>
      <c r="H2446" s="341" t="s">
        <v>741</v>
      </c>
    </row>
    <row r="2447" spans="1:8" hidden="1" outlineLevel="1">
      <c r="A2447" s="244" t="s">
        <v>1293</v>
      </c>
      <c r="B2447" s="364">
        <f t="shared" si="152"/>
        <v>96261.270329999999</v>
      </c>
      <c r="C2447" s="184">
        <v>0</v>
      </c>
      <c r="D2447" s="184">
        <v>0</v>
      </c>
      <c r="E2447" s="184">
        <v>0</v>
      </c>
      <c r="F2447" s="184">
        <v>0</v>
      </c>
      <c r="G2447" s="347">
        <f t="shared" si="151"/>
        <v>96261.270329999999</v>
      </c>
      <c r="H2447" s="341" t="s">
        <v>1294</v>
      </c>
    </row>
    <row r="2448" spans="1:8" hidden="1" outlineLevel="1">
      <c r="A2448" s="244" t="s">
        <v>1015</v>
      </c>
      <c r="B2448" s="364">
        <f t="shared" si="152"/>
        <v>128194.72604999998</v>
      </c>
      <c r="C2448" s="184">
        <v>0</v>
      </c>
      <c r="D2448" s="184">
        <v>0</v>
      </c>
      <c r="E2448" s="184">
        <v>0</v>
      </c>
      <c r="F2448" s="184">
        <v>0</v>
      </c>
      <c r="G2448" s="347">
        <f t="shared" si="151"/>
        <v>128194.72604999998</v>
      </c>
      <c r="H2448" s="341" t="s">
        <v>1016</v>
      </c>
    </row>
    <row r="2449" spans="1:8" hidden="1" outlineLevel="1">
      <c r="A2449" s="244" t="s">
        <v>1051</v>
      </c>
      <c r="B2449" s="364">
        <f t="shared" si="152"/>
        <v>863896.65537000005</v>
      </c>
      <c r="C2449" s="184">
        <v>0</v>
      </c>
      <c r="D2449" s="184">
        <v>0</v>
      </c>
      <c r="E2449" s="184">
        <v>0</v>
      </c>
      <c r="F2449" s="184">
        <v>0</v>
      </c>
      <c r="G2449" s="347">
        <f t="shared" si="151"/>
        <v>863896.65537000005</v>
      </c>
      <c r="H2449" s="341" t="s">
        <v>1052</v>
      </c>
    </row>
    <row r="2450" spans="1:8" hidden="1" outlineLevel="1">
      <c r="A2450" s="244" t="s">
        <v>1165</v>
      </c>
      <c r="B2450" s="364">
        <f t="shared" si="152"/>
        <v>616820.28174000001</v>
      </c>
      <c r="C2450" s="184">
        <v>0</v>
      </c>
      <c r="D2450" s="184">
        <v>0</v>
      </c>
      <c r="E2450" s="184">
        <v>0</v>
      </c>
      <c r="F2450" s="184">
        <v>0</v>
      </c>
      <c r="G2450" s="347">
        <f t="shared" si="151"/>
        <v>616820.28174000001</v>
      </c>
      <c r="H2450" s="341" t="s">
        <v>1166</v>
      </c>
    </row>
    <row r="2451" spans="1:8" hidden="1" outlineLevel="1">
      <c r="A2451" s="244" t="s">
        <v>1199</v>
      </c>
      <c r="B2451" s="364">
        <f t="shared" si="152"/>
        <v>142157.68614000001</v>
      </c>
      <c r="C2451" s="184">
        <v>0</v>
      </c>
      <c r="D2451" s="184">
        <v>0</v>
      </c>
      <c r="E2451" s="184">
        <v>0</v>
      </c>
      <c r="F2451" s="184">
        <v>0</v>
      </c>
      <c r="G2451" s="347">
        <f t="shared" si="151"/>
        <v>142157.68614000001</v>
      </c>
      <c r="H2451" s="341" t="s">
        <v>1200</v>
      </c>
    </row>
    <row r="2452" spans="1:8" hidden="1" outlineLevel="1">
      <c r="A2452" s="244" t="s">
        <v>924</v>
      </c>
      <c r="B2452" s="364">
        <f t="shared" si="152"/>
        <v>524686.13520900009</v>
      </c>
      <c r="C2452" s="184">
        <v>0</v>
      </c>
      <c r="D2452" s="184">
        <v>0</v>
      </c>
      <c r="E2452" s="184">
        <v>0</v>
      </c>
      <c r="F2452" s="184">
        <v>0</v>
      </c>
      <c r="G2452" s="347">
        <f t="shared" si="151"/>
        <v>524686.13520900009</v>
      </c>
      <c r="H2452" s="341" t="s">
        <v>925</v>
      </c>
    </row>
    <row r="2453" spans="1:8" hidden="1" outlineLevel="1">
      <c r="A2453" s="244" t="s">
        <v>834</v>
      </c>
      <c r="B2453" s="364">
        <f t="shared" si="152"/>
        <v>665742.59981999989</v>
      </c>
      <c r="C2453" s="184">
        <v>0</v>
      </c>
      <c r="D2453" s="184">
        <v>0</v>
      </c>
      <c r="E2453" s="184">
        <v>0</v>
      </c>
      <c r="F2453" s="184">
        <v>0</v>
      </c>
      <c r="G2453" s="347">
        <f t="shared" si="151"/>
        <v>665742.59981999989</v>
      </c>
      <c r="H2453" s="341" t="s">
        <v>835</v>
      </c>
    </row>
    <row r="2454" spans="1:8" hidden="1" outlineLevel="1">
      <c r="A2454" s="244" t="s">
        <v>884</v>
      </c>
      <c r="B2454" s="364">
        <f t="shared" si="152"/>
        <v>269392.33860000002</v>
      </c>
      <c r="C2454" s="184">
        <v>0</v>
      </c>
      <c r="D2454" s="184">
        <v>0</v>
      </c>
      <c r="E2454" s="184">
        <v>0</v>
      </c>
      <c r="F2454" s="184">
        <v>0</v>
      </c>
      <c r="G2454" s="347">
        <f t="shared" si="151"/>
        <v>269392.33860000002</v>
      </c>
      <c r="H2454" s="341" t="s">
        <v>885</v>
      </c>
    </row>
    <row r="2455" spans="1:8" hidden="1" outlineLevel="1">
      <c r="A2455" s="244" t="s">
        <v>770</v>
      </c>
      <c r="B2455" s="364">
        <f t="shared" si="152"/>
        <v>572890.77893999999</v>
      </c>
      <c r="C2455" s="184">
        <v>0</v>
      </c>
      <c r="D2455" s="184">
        <v>0</v>
      </c>
      <c r="E2455" s="184">
        <v>0</v>
      </c>
      <c r="F2455" s="184">
        <v>0</v>
      </c>
      <c r="G2455" s="347">
        <f t="shared" si="151"/>
        <v>572890.77893999999</v>
      </c>
      <c r="H2455" s="341" t="s">
        <v>771</v>
      </c>
    </row>
    <row r="2456" spans="1:8" hidden="1" outlineLevel="1">
      <c r="A2456" s="244" t="s">
        <v>1355</v>
      </c>
      <c r="B2456" s="364">
        <f t="shared" si="152"/>
        <v>12210524.520089999</v>
      </c>
      <c r="C2456" s="184">
        <v>0</v>
      </c>
      <c r="D2456" s="184">
        <v>0</v>
      </c>
      <c r="E2456" s="184">
        <f>E594*0.04/100</f>
        <v>11841.6756</v>
      </c>
      <c r="F2456" s="184">
        <v>0</v>
      </c>
      <c r="G2456" s="347">
        <f t="shared" si="151"/>
        <v>12222366.195689999</v>
      </c>
      <c r="H2456" s="341" t="s">
        <v>1356</v>
      </c>
    </row>
    <row r="2457" spans="1:8" hidden="1" outlineLevel="1">
      <c r="A2457" s="244" t="s">
        <v>1225</v>
      </c>
      <c r="B2457" s="364">
        <f t="shared" si="152"/>
        <v>1414808.97171</v>
      </c>
      <c r="C2457" s="184">
        <v>0</v>
      </c>
      <c r="D2457" s="184">
        <v>0</v>
      </c>
      <c r="E2457" s="184">
        <v>0</v>
      </c>
      <c r="F2457" s="184">
        <v>0</v>
      </c>
      <c r="G2457" s="347">
        <f t="shared" si="151"/>
        <v>1414808.97171</v>
      </c>
      <c r="H2457" s="341" t="s">
        <v>1226</v>
      </c>
    </row>
    <row r="2458" spans="1:8" hidden="1" outlineLevel="1">
      <c r="A2458" s="244" t="s">
        <v>1205</v>
      </c>
      <c r="B2458" s="364">
        <f t="shared" si="152"/>
        <v>124790.45376</v>
      </c>
      <c r="C2458" s="184">
        <v>0</v>
      </c>
      <c r="D2458" s="184">
        <v>0</v>
      </c>
      <c r="E2458" s="184">
        <v>0</v>
      </c>
      <c r="F2458" s="184">
        <v>0</v>
      </c>
      <c r="G2458" s="347">
        <f t="shared" si="151"/>
        <v>124790.45376</v>
      </c>
      <c r="H2458" s="341" t="s">
        <v>1206</v>
      </c>
    </row>
    <row r="2459" spans="1:8" hidden="1" outlineLevel="1">
      <c r="A2459" s="244" t="s">
        <v>1319</v>
      </c>
      <c r="B2459" s="364">
        <f t="shared" si="152"/>
        <v>35959698.348480001</v>
      </c>
      <c r="C2459" s="184">
        <v>0</v>
      </c>
      <c r="D2459" s="184">
        <v>0</v>
      </c>
      <c r="E2459" s="184">
        <f>E597*0.04/100</f>
        <v>109284.11079999999</v>
      </c>
      <c r="F2459" s="184">
        <v>0</v>
      </c>
      <c r="G2459" s="347">
        <f t="shared" si="151"/>
        <v>36068982.459279999</v>
      </c>
      <c r="H2459" s="341" t="s">
        <v>1320</v>
      </c>
    </row>
    <row r="2460" spans="1:8" hidden="1" outlineLevel="1">
      <c r="A2460" s="244" t="s">
        <v>1229</v>
      </c>
      <c r="B2460" s="364">
        <f t="shared" si="152"/>
        <v>318581.00264999998</v>
      </c>
      <c r="C2460" s="184">
        <v>0</v>
      </c>
      <c r="D2460" s="184">
        <v>0</v>
      </c>
      <c r="E2460" s="184">
        <v>0</v>
      </c>
      <c r="F2460" s="184">
        <v>0</v>
      </c>
      <c r="G2460" s="347">
        <f t="shared" si="151"/>
        <v>318581.00264999998</v>
      </c>
      <c r="H2460" s="341" t="s">
        <v>1230</v>
      </c>
    </row>
    <row r="2461" spans="1:8" hidden="1" outlineLevel="1">
      <c r="A2461" s="244" t="s">
        <v>1169</v>
      </c>
      <c r="B2461" s="364">
        <f t="shared" si="152"/>
        <v>326828.47856999998</v>
      </c>
      <c r="C2461" s="184">
        <v>0</v>
      </c>
      <c r="D2461" s="184">
        <v>0</v>
      </c>
      <c r="E2461" s="184">
        <v>0</v>
      </c>
      <c r="F2461" s="184">
        <v>0</v>
      </c>
      <c r="G2461" s="347">
        <f t="shared" si="151"/>
        <v>326828.47856999998</v>
      </c>
      <c r="H2461" s="341" t="s">
        <v>1170</v>
      </c>
    </row>
    <row r="2462" spans="1:8" hidden="1" outlineLevel="1">
      <c r="A2462" s="244" t="s">
        <v>730</v>
      </c>
      <c r="B2462" s="364">
        <f t="shared" si="152"/>
        <v>5966246.8470299998</v>
      </c>
      <c r="C2462" s="184">
        <v>0</v>
      </c>
      <c r="D2462" s="184">
        <v>0</v>
      </c>
      <c r="E2462" s="184">
        <f>E600*0.04/100</f>
        <v>5504.4495999999999</v>
      </c>
      <c r="F2462" s="184">
        <v>0</v>
      </c>
      <c r="G2462" s="347">
        <f t="shared" si="151"/>
        <v>5971751.2966299998</v>
      </c>
      <c r="H2462" s="341" t="s">
        <v>731</v>
      </c>
    </row>
    <row r="2463" spans="1:8" hidden="1" outlineLevel="1">
      <c r="A2463" s="244" t="s">
        <v>995</v>
      </c>
      <c r="B2463" s="364">
        <f t="shared" si="152"/>
        <v>385240.67868000001</v>
      </c>
      <c r="C2463" s="184">
        <v>0</v>
      </c>
      <c r="D2463" s="184">
        <v>0</v>
      </c>
      <c r="E2463" s="184">
        <v>0</v>
      </c>
      <c r="F2463" s="184">
        <v>0</v>
      </c>
      <c r="G2463" s="347">
        <f t="shared" ref="G2463:G2526" si="153">SUM(B2463:F2463)</f>
        <v>385240.67868000001</v>
      </c>
      <c r="H2463" s="341" t="s">
        <v>996</v>
      </c>
    </row>
    <row r="2464" spans="1:8" hidden="1" outlineLevel="1">
      <c r="A2464" s="244" t="s">
        <v>1349</v>
      </c>
      <c r="B2464" s="364">
        <f t="shared" ref="B2464:B2527" si="154">B602*0.591/100</f>
        <v>156581.72078999999</v>
      </c>
      <c r="C2464" s="184">
        <v>0</v>
      </c>
      <c r="D2464" s="184">
        <v>0</v>
      </c>
      <c r="E2464" s="184">
        <v>0</v>
      </c>
      <c r="F2464" s="184">
        <v>0</v>
      </c>
      <c r="G2464" s="347">
        <f t="shared" si="153"/>
        <v>156581.72078999999</v>
      </c>
      <c r="H2464" s="341" t="s">
        <v>1350</v>
      </c>
    </row>
    <row r="2465" spans="1:8" hidden="1" outlineLevel="1">
      <c r="A2465" s="244" t="s">
        <v>908</v>
      </c>
      <c r="B2465" s="364">
        <f t="shared" si="154"/>
        <v>219696.86249999999</v>
      </c>
      <c r="C2465" s="184">
        <v>0</v>
      </c>
      <c r="D2465" s="184">
        <v>0</v>
      </c>
      <c r="E2465" s="184">
        <v>0</v>
      </c>
      <c r="F2465" s="184">
        <v>0</v>
      </c>
      <c r="G2465" s="347">
        <f t="shared" si="153"/>
        <v>219696.86249999999</v>
      </c>
      <c r="H2465" s="341" t="s">
        <v>909</v>
      </c>
    </row>
    <row r="2466" spans="1:8" hidden="1" outlineLevel="1">
      <c r="A2466" s="244" t="s">
        <v>1360</v>
      </c>
      <c r="B2466" s="364">
        <f t="shared" si="154"/>
        <v>346638.92858999997</v>
      </c>
      <c r="C2466" s="184">
        <v>0</v>
      </c>
      <c r="D2466" s="184">
        <v>0</v>
      </c>
      <c r="E2466" s="184">
        <v>0</v>
      </c>
      <c r="F2466" s="184">
        <v>0</v>
      </c>
      <c r="G2466" s="347">
        <f t="shared" si="153"/>
        <v>346638.92858999997</v>
      </c>
      <c r="H2466" s="341" t="s">
        <v>1361</v>
      </c>
    </row>
    <row r="2467" spans="1:8" hidden="1" outlineLevel="1">
      <c r="A2467" s="244" t="s">
        <v>1057</v>
      </c>
      <c r="B2467" s="364">
        <f t="shared" si="154"/>
        <v>369054.24656999996</v>
      </c>
      <c r="C2467" s="184">
        <v>0</v>
      </c>
      <c r="D2467" s="184">
        <v>0</v>
      </c>
      <c r="E2467" s="184">
        <v>0</v>
      </c>
      <c r="F2467" s="184">
        <v>0</v>
      </c>
      <c r="G2467" s="347">
        <f t="shared" si="153"/>
        <v>369054.24656999996</v>
      </c>
      <c r="H2467" s="341" t="s">
        <v>1058</v>
      </c>
    </row>
    <row r="2468" spans="1:8" hidden="1" outlineLevel="1">
      <c r="A2468" s="244" t="s">
        <v>1193</v>
      </c>
      <c r="B2468" s="364">
        <f t="shared" si="154"/>
        <v>1408197.65004141</v>
      </c>
      <c r="C2468" s="184">
        <v>0</v>
      </c>
      <c r="D2468" s="184">
        <v>0</v>
      </c>
      <c r="E2468" s="184">
        <v>0</v>
      </c>
      <c r="F2468" s="184">
        <v>0</v>
      </c>
      <c r="G2468" s="347">
        <f t="shared" si="153"/>
        <v>1408197.65004141</v>
      </c>
      <c r="H2468" s="341" t="s">
        <v>1194</v>
      </c>
    </row>
    <row r="2469" spans="1:8" hidden="1" outlineLevel="1">
      <c r="A2469" s="244" t="s">
        <v>1151</v>
      </c>
      <c r="B2469" s="364">
        <f t="shared" si="154"/>
        <v>228797.49419999999</v>
      </c>
      <c r="C2469" s="184">
        <v>0</v>
      </c>
      <c r="D2469" s="184">
        <v>0</v>
      </c>
      <c r="E2469" s="184">
        <v>0</v>
      </c>
      <c r="F2469" s="184">
        <v>0</v>
      </c>
      <c r="G2469" s="347">
        <f t="shared" si="153"/>
        <v>228797.49419999999</v>
      </c>
      <c r="H2469" s="341" t="s">
        <v>1152</v>
      </c>
    </row>
    <row r="2470" spans="1:8" hidden="1" outlineLevel="1">
      <c r="A2470" s="244" t="s">
        <v>989</v>
      </c>
      <c r="B2470" s="364">
        <f t="shared" si="154"/>
        <v>356359.60794000002</v>
      </c>
      <c r="C2470" s="184">
        <v>0</v>
      </c>
      <c r="D2470" s="184">
        <v>0</v>
      </c>
      <c r="E2470" s="184">
        <v>0</v>
      </c>
      <c r="F2470" s="184">
        <v>0</v>
      </c>
      <c r="G2470" s="347">
        <f t="shared" si="153"/>
        <v>356359.60794000002</v>
      </c>
      <c r="H2470" s="341" t="s">
        <v>990</v>
      </c>
    </row>
    <row r="2471" spans="1:8" hidden="1" outlineLevel="1">
      <c r="A2471" s="244" t="s">
        <v>1309</v>
      </c>
      <c r="B2471" s="364">
        <f t="shared" si="154"/>
        <v>331850.97977999999</v>
      </c>
      <c r="C2471" s="184">
        <v>0</v>
      </c>
      <c r="D2471" s="184">
        <v>0</v>
      </c>
      <c r="E2471" s="184">
        <v>0</v>
      </c>
      <c r="F2471" s="184">
        <v>0</v>
      </c>
      <c r="G2471" s="347">
        <f t="shared" si="153"/>
        <v>331850.97977999999</v>
      </c>
      <c r="H2471" s="341" t="s">
        <v>1310</v>
      </c>
    </row>
    <row r="2472" spans="1:8" hidden="1" outlineLevel="1">
      <c r="A2472" s="244" t="s">
        <v>1149</v>
      </c>
      <c r="B2472" s="364">
        <f t="shared" si="154"/>
        <v>867928.6937699999</v>
      </c>
      <c r="C2472" s="184">
        <v>0</v>
      </c>
      <c r="D2472" s="184">
        <v>0</v>
      </c>
      <c r="E2472" s="184">
        <v>0</v>
      </c>
      <c r="F2472" s="184">
        <v>0</v>
      </c>
      <c r="G2472" s="347">
        <f t="shared" si="153"/>
        <v>867928.6937699999</v>
      </c>
      <c r="H2472" s="341" t="s">
        <v>1150</v>
      </c>
    </row>
    <row r="2473" spans="1:8" hidden="1" outlineLevel="1">
      <c r="A2473" s="244" t="s">
        <v>928</v>
      </c>
      <c r="B2473" s="364">
        <f t="shared" si="154"/>
        <v>296252.96354999999</v>
      </c>
      <c r="C2473" s="184">
        <v>0</v>
      </c>
      <c r="D2473" s="184">
        <v>0</v>
      </c>
      <c r="E2473" s="184">
        <v>0</v>
      </c>
      <c r="F2473" s="184">
        <v>0</v>
      </c>
      <c r="G2473" s="347">
        <f t="shared" si="153"/>
        <v>296252.96354999999</v>
      </c>
      <c r="H2473" s="341" t="s">
        <v>929</v>
      </c>
    </row>
    <row r="2474" spans="1:8" hidden="1" outlineLevel="1">
      <c r="A2474" s="244" t="s">
        <v>1303</v>
      </c>
      <c r="B2474" s="364">
        <f t="shared" si="154"/>
        <v>187356.03048000002</v>
      </c>
      <c r="C2474" s="184">
        <v>0</v>
      </c>
      <c r="D2474" s="184">
        <v>0</v>
      </c>
      <c r="E2474" s="184">
        <v>0</v>
      </c>
      <c r="F2474" s="184">
        <v>0</v>
      </c>
      <c r="G2474" s="347">
        <f t="shared" si="153"/>
        <v>187356.03048000002</v>
      </c>
      <c r="H2474" s="341" t="s">
        <v>1304</v>
      </c>
    </row>
    <row r="2475" spans="1:8" hidden="1" outlineLevel="1">
      <c r="A2475" s="244" t="s">
        <v>1299</v>
      </c>
      <c r="B2475" s="364">
        <f t="shared" si="154"/>
        <v>274189.20812549995</v>
      </c>
      <c r="C2475" s="184">
        <v>0</v>
      </c>
      <c r="D2475" s="184">
        <v>0</v>
      </c>
      <c r="E2475" s="184">
        <v>0</v>
      </c>
      <c r="F2475" s="184">
        <v>0</v>
      </c>
      <c r="G2475" s="347">
        <f t="shared" si="153"/>
        <v>274189.20812549995</v>
      </c>
      <c r="H2475" s="341" t="s">
        <v>1300</v>
      </c>
    </row>
    <row r="2476" spans="1:8" hidden="1" outlineLevel="1">
      <c r="A2476" s="244" t="s">
        <v>1157</v>
      </c>
      <c r="B2476" s="364">
        <f t="shared" si="154"/>
        <v>316446.55887000001</v>
      </c>
      <c r="C2476" s="184">
        <v>0</v>
      </c>
      <c r="D2476" s="184">
        <v>0</v>
      </c>
      <c r="E2476" s="184">
        <v>0</v>
      </c>
      <c r="F2476" s="184">
        <v>0</v>
      </c>
      <c r="G2476" s="347">
        <f t="shared" si="153"/>
        <v>316446.55887000001</v>
      </c>
      <c r="H2476" s="341" t="s">
        <v>1158</v>
      </c>
    </row>
    <row r="2477" spans="1:8" hidden="1" outlineLevel="1">
      <c r="A2477" s="244" t="s">
        <v>1313</v>
      </c>
      <c r="B2477" s="364">
        <f t="shared" si="154"/>
        <v>5580134.6206854591</v>
      </c>
      <c r="C2477" s="184">
        <v>0</v>
      </c>
      <c r="D2477" s="184">
        <v>0</v>
      </c>
      <c r="E2477" s="184">
        <v>0</v>
      </c>
      <c r="F2477" s="184">
        <v>0</v>
      </c>
      <c r="G2477" s="347">
        <f t="shared" si="153"/>
        <v>5580134.6206854591</v>
      </c>
      <c r="H2477" s="341" t="s">
        <v>1314</v>
      </c>
    </row>
    <row r="2478" spans="1:8" hidden="1" outlineLevel="1">
      <c r="A2478" s="244" t="s">
        <v>1637</v>
      </c>
      <c r="B2478" s="364">
        <f t="shared" si="154"/>
        <v>36974.254289999997</v>
      </c>
      <c r="C2478" s="184">
        <v>0</v>
      </c>
      <c r="D2478" s="184">
        <v>0</v>
      </c>
      <c r="E2478" s="184">
        <v>0</v>
      </c>
      <c r="F2478" s="184">
        <v>0</v>
      </c>
      <c r="G2478" s="347">
        <f t="shared" si="153"/>
        <v>36974.254289999997</v>
      </c>
      <c r="H2478" s="341" t="s">
        <v>1638</v>
      </c>
    </row>
    <row r="2479" spans="1:8" hidden="1" outlineLevel="1">
      <c r="A2479" s="244" t="s">
        <v>868</v>
      </c>
      <c r="B2479" s="364">
        <f t="shared" si="154"/>
        <v>110556.74475</v>
      </c>
      <c r="C2479" s="184">
        <v>0</v>
      </c>
      <c r="D2479" s="184">
        <v>0</v>
      </c>
      <c r="E2479" s="184">
        <v>0</v>
      </c>
      <c r="F2479" s="184">
        <v>0</v>
      </c>
      <c r="G2479" s="347">
        <f t="shared" si="153"/>
        <v>110556.74475</v>
      </c>
      <c r="H2479" s="341" t="s">
        <v>869</v>
      </c>
    </row>
    <row r="2480" spans="1:8" hidden="1" outlineLevel="1">
      <c r="A2480" s="244" t="s">
        <v>981</v>
      </c>
      <c r="B2480" s="364">
        <f t="shared" si="154"/>
        <v>1033534.0153199999</v>
      </c>
      <c r="C2480" s="184">
        <v>0</v>
      </c>
      <c r="D2480" s="184">
        <v>0</v>
      </c>
      <c r="E2480" s="184">
        <v>0</v>
      </c>
      <c r="F2480" s="184">
        <v>0</v>
      </c>
      <c r="G2480" s="347">
        <f t="shared" si="153"/>
        <v>1033534.0153199999</v>
      </c>
      <c r="H2480" s="341" t="s">
        <v>982</v>
      </c>
    </row>
    <row r="2481" spans="1:8" hidden="1" outlineLevel="1">
      <c r="A2481" s="244" t="s">
        <v>1239</v>
      </c>
      <c r="B2481" s="364">
        <f t="shared" si="154"/>
        <v>96254.284709999993</v>
      </c>
      <c r="C2481" s="184">
        <v>0</v>
      </c>
      <c r="D2481" s="184">
        <v>0</v>
      </c>
      <c r="E2481" s="184">
        <v>0</v>
      </c>
      <c r="F2481" s="184">
        <v>0</v>
      </c>
      <c r="G2481" s="347">
        <f t="shared" si="153"/>
        <v>96254.284709999993</v>
      </c>
      <c r="H2481" s="341" t="s">
        <v>1240</v>
      </c>
    </row>
    <row r="2482" spans="1:8" hidden="1" outlineLevel="1">
      <c r="A2482" s="244" t="s">
        <v>1147</v>
      </c>
      <c r="B2482" s="364">
        <f t="shared" si="154"/>
        <v>741246.17715</v>
      </c>
      <c r="C2482" s="184">
        <v>0</v>
      </c>
      <c r="D2482" s="184">
        <v>0</v>
      </c>
      <c r="E2482" s="184">
        <v>0</v>
      </c>
      <c r="F2482" s="184">
        <v>0</v>
      </c>
      <c r="G2482" s="347">
        <f t="shared" si="153"/>
        <v>741246.17715</v>
      </c>
      <c r="H2482" s="341" t="s">
        <v>1148</v>
      </c>
    </row>
    <row r="2483" spans="1:8" hidden="1" outlineLevel="1">
      <c r="A2483" s="244" t="s">
        <v>872</v>
      </c>
      <c r="B2483" s="364">
        <f t="shared" si="154"/>
        <v>84657.286739999981</v>
      </c>
      <c r="C2483" s="184">
        <v>0</v>
      </c>
      <c r="D2483" s="184">
        <v>0</v>
      </c>
      <c r="E2483" s="184">
        <v>0</v>
      </c>
      <c r="F2483" s="184">
        <v>0</v>
      </c>
      <c r="G2483" s="347">
        <f t="shared" si="153"/>
        <v>84657.286739999981</v>
      </c>
      <c r="H2483" s="341" t="s">
        <v>873</v>
      </c>
    </row>
    <row r="2484" spans="1:8" hidden="1" outlineLevel="1">
      <c r="A2484" s="244" t="s">
        <v>1127</v>
      </c>
      <c r="B2484" s="364">
        <f t="shared" si="154"/>
        <v>2161803.5517299999</v>
      </c>
      <c r="C2484" s="184">
        <v>0</v>
      </c>
      <c r="D2484" s="184">
        <v>0</v>
      </c>
      <c r="E2484" s="184">
        <v>0</v>
      </c>
      <c r="F2484" s="184">
        <v>0</v>
      </c>
      <c r="G2484" s="347">
        <f t="shared" si="153"/>
        <v>2161803.5517299999</v>
      </c>
      <c r="H2484" s="341" t="s">
        <v>1128</v>
      </c>
    </row>
    <row r="2485" spans="1:8" hidden="1" outlineLevel="1">
      <c r="A2485" s="244" t="s">
        <v>1065</v>
      </c>
      <c r="B2485" s="364">
        <f t="shared" si="154"/>
        <v>277652.68059</v>
      </c>
      <c r="C2485" s="184">
        <v>0</v>
      </c>
      <c r="D2485" s="184">
        <v>0</v>
      </c>
      <c r="E2485" s="184">
        <v>0</v>
      </c>
      <c r="F2485" s="184">
        <v>0</v>
      </c>
      <c r="G2485" s="347">
        <f t="shared" si="153"/>
        <v>277652.68059</v>
      </c>
      <c r="H2485" s="341" t="s">
        <v>1066</v>
      </c>
    </row>
    <row r="2486" spans="1:8" hidden="1" outlineLevel="1">
      <c r="A2486" s="244" t="s">
        <v>1305</v>
      </c>
      <c r="B2486" s="364">
        <f t="shared" si="154"/>
        <v>619945.56657000002</v>
      </c>
      <c r="C2486" s="184">
        <v>0</v>
      </c>
      <c r="D2486" s="184">
        <v>0</v>
      </c>
      <c r="E2486" s="184">
        <v>0</v>
      </c>
      <c r="F2486" s="184">
        <v>0</v>
      </c>
      <c r="G2486" s="347">
        <f t="shared" si="153"/>
        <v>619945.56657000002</v>
      </c>
      <c r="H2486" s="341" t="s">
        <v>1306</v>
      </c>
    </row>
    <row r="2487" spans="1:8" hidden="1" outlineLevel="1">
      <c r="A2487" s="244" t="s">
        <v>1295</v>
      </c>
      <c r="B2487" s="364">
        <f t="shared" si="154"/>
        <v>103449.26054999999</v>
      </c>
      <c r="C2487" s="184">
        <v>0</v>
      </c>
      <c r="D2487" s="184">
        <v>0</v>
      </c>
      <c r="E2487" s="184">
        <v>0</v>
      </c>
      <c r="F2487" s="184">
        <v>0</v>
      </c>
      <c r="G2487" s="347">
        <f t="shared" si="153"/>
        <v>103449.26054999999</v>
      </c>
      <c r="H2487" s="341" t="s">
        <v>1296</v>
      </c>
    </row>
    <row r="2488" spans="1:8" hidden="1" outlineLevel="1">
      <c r="A2488" s="244" t="s">
        <v>1342</v>
      </c>
      <c r="B2488" s="364">
        <f t="shared" si="154"/>
        <v>107707.40372999999</v>
      </c>
      <c r="C2488" s="184">
        <v>0</v>
      </c>
      <c r="D2488" s="184">
        <v>0</v>
      </c>
      <c r="E2488" s="184">
        <v>0</v>
      </c>
      <c r="F2488" s="184">
        <v>0</v>
      </c>
      <c r="G2488" s="347">
        <f t="shared" si="153"/>
        <v>107707.40372999999</v>
      </c>
      <c r="H2488" s="341" t="s">
        <v>1343</v>
      </c>
    </row>
    <row r="2489" spans="1:8" hidden="1" outlineLevel="1">
      <c r="A2489" s="244" t="s">
        <v>726</v>
      </c>
      <c r="B2489" s="364">
        <f t="shared" si="154"/>
        <v>6827932.0276800003</v>
      </c>
      <c r="C2489" s="184">
        <v>0</v>
      </c>
      <c r="D2489" s="184">
        <v>0</v>
      </c>
      <c r="E2489" s="184">
        <v>0</v>
      </c>
      <c r="F2489" s="184">
        <f>F627*0.03/100</f>
        <v>4589.6390999999994</v>
      </c>
      <c r="G2489" s="347">
        <f t="shared" si="153"/>
        <v>6832521.6667800006</v>
      </c>
      <c r="H2489" s="341" t="s">
        <v>727</v>
      </c>
    </row>
    <row r="2490" spans="1:8" hidden="1" outlineLevel="1">
      <c r="A2490" s="244" t="s">
        <v>1043</v>
      </c>
      <c r="B2490" s="364">
        <f t="shared" si="154"/>
        <v>941807.06837999995</v>
      </c>
      <c r="C2490" s="184">
        <v>0</v>
      </c>
      <c r="D2490" s="184">
        <v>0</v>
      </c>
      <c r="E2490" s="184">
        <v>0</v>
      </c>
      <c r="F2490" s="184">
        <v>0</v>
      </c>
      <c r="G2490" s="347">
        <f t="shared" si="153"/>
        <v>941807.06837999995</v>
      </c>
      <c r="H2490" s="341" t="s">
        <v>1044</v>
      </c>
    </row>
    <row r="2491" spans="1:8" hidden="1" outlineLevel="1">
      <c r="A2491" s="244" t="s">
        <v>1749</v>
      </c>
      <c r="B2491" s="364">
        <f t="shared" si="154"/>
        <v>9987.4449299999997</v>
      </c>
      <c r="C2491" s="184">
        <v>0</v>
      </c>
      <c r="D2491" s="184">
        <v>0</v>
      </c>
      <c r="E2491" s="184">
        <v>0</v>
      </c>
      <c r="F2491" s="184">
        <v>0</v>
      </c>
      <c r="G2491" s="347">
        <f t="shared" si="153"/>
        <v>9987.4449299999997</v>
      </c>
      <c r="H2491" s="341" t="s">
        <v>1750</v>
      </c>
    </row>
    <row r="2492" spans="1:8" hidden="1" outlineLevel="1">
      <c r="A2492" s="244" t="s">
        <v>1751</v>
      </c>
      <c r="B2492" s="364">
        <f t="shared" si="154"/>
        <v>131650.53944999998</v>
      </c>
      <c r="C2492" s="184">
        <v>0</v>
      </c>
      <c r="D2492" s="184">
        <v>0</v>
      </c>
      <c r="E2492" s="184">
        <v>0</v>
      </c>
      <c r="F2492" s="184">
        <v>0</v>
      </c>
      <c r="G2492" s="347">
        <f t="shared" si="153"/>
        <v>131650.53944999998</v>
      </c>
      <c r="H2492" s="341" t="s">
        <v>1752</v>
      </c>
    </row>
    <row r="2493" spans="1:8" hidden="1" outlineLevel="1">
      <c r="A2493" s="244" t="s">
        <v>748</v>
      </c>
      <c r="B2493" s="364">
        <f t="shared" si="154"/>
        <v>126130.09118999999</v>
      </c>
      <c r="C2493" s="184">
        <v>0</v>
      </c>
      <c r="D2493" s="184">
        <v>0</v>
      </c>
      <c r="E2493" s="184">
        <v>0</v>
      </c>
      <c r="F2493" s="184">
        <v>0</v>
      </c>
      <c r="G2493" s="347">
        <f t="shared" si="153"/>
        <v>126130.09118999999</v>
      </c>
      <c r="H2493" s="341" t="s">
        <v>749</v>
      </c>
    </row>
    <row r="2494" spans="1:8" hidden="1" outlineLevel="1">
      <c r="A2494" s="244" t="s">
        <v>1265</v>
      </c>
      <c r="B2494" s="364">
        <f t="shared" si="154"/>
        <v>520358.85152999999</v>
      </c>
      <c r="C2494" s="184">
        <v>0</v>
      </c>
      <c r="D2494" s="184">
        <v>0</v>
      </c>
      <c r="E2494" s="184">
        <v>0</v>
      </c>
      <c r="F2494" s="184">
        <v>0</v>
      </c>
      <c r="G2494" s="347">
        <f t="shared" si="153"/>
        <v>520358.85152999999</v>
      </c>
      <c r="H2494" s="341" t="s">
        <v>1266</v>
      </c>
    </row>
    <row r="2495" spans="1:8" hidden="1" outlineLevel="1">
      <c r="A2495" s="244" t="s">
        <v>732</v>
      </c>
      <c r="B2495" s="364">
        <f t="shared" si="154"/>
        <v>269097.82546953001</v>
      </c>
      <c r="C2495" s="184">
        <v>0</v>
      </c>
      <c r="D2495" s="184">
        <v>0</v>
      </c>
      <c r="E2495" s="184">
        <v>0</v>
      </c>
      <c r="F2495" s="184">
        <v>0</v>
      </c>
      <c r="G2495" s="347">
        <f t="shared" si="153"/>
        <v>269097.82546953001</v>
      </c>
      <c r="H2495" s="341" t="s">
        <v>733</v>
      </c>
    </row>
    <row r="2496" spans="1:8" hidden="1" outlineLevel="1">
      <c r="A2496" s="244" t="s">
        <v>734</v>
      </c>
      <c r="B2496" s="364">
        <f t="shared" si="154"/>
        <v>4993270.8819000004</v>
      </c>
      <c r="C2496" s="184">
        <v>0</v>
      </c>
      <c r="D2496" s="184">
        <v>0</v>
      </c>
      <c r="E2496" s="184">
        <v>0</v>
      </c>
      <c r="F2496" s="184">
        <v>0</v>
      </c>
      <c r="G2496" s="347">
        <f t="shared" si="153"/>
        <v>4993270.8819000004</v>
      </c>
      <c r="H2496" s="341" t="s">
        <v>735</v>
      </c>
    </row>
    <row r="2497" spans="1:8" hidden="1" outlineLevel="1">
      <c r="A2497" s="244" t="s">
        <v>1283</v>
      </c>
      <c r="B2497" s="364">
        <f t="shared" si="154"/>
        <v>400390.93412999995</v>
      </c>
      <c r="C2497" s="184">
        <v>0</v>
      </c>
      <c r="D2497" s="184">
        <v>0</v>
      </c>
      <c r="E2497" s="184">
        <v>0</v>
      </c>
      <c r="F2497" s="184">
        <v>0</v>
      </c>
      <c r="G2497" s="347">
        <f t="shared" si="153"/>
        <v>400390.93412999995</v>
      </c>
      <c r="H2497" s="341" t="s">
        <v>1284</v>
      </c>
    </row>
    <row r="2498" spans="1:8" hidden="1" outlineLevel="1">
      <c r="A2498" s="244" t="s">
        <v>1047</v>
      </c>
      <c r="B2498" s="364">
        <f t="shared" si="154"/>
        <v>207757.35047999999</v>
      </c>
      <c r="C2498" s="184">
        <v>0</v>
      </c>
      <c r="D2498" s="184">
        <v>0</v>
      </c>
      <c r="E2498" s="184">
        <v>0</v>
      </c>
      <c r="F2498" s="184">
        <v>0</v>
      </c>
      <c r="G2498" s="347">
        <f t="shared" si="153"/>
        <v>207757.35047999999</v>
      </c>
      <c r="H2498" s="341" t="s">
        <v>1048</v>
      </c>
    </row>
    <row r="2499" spans="1:8" hidden="1" outlineLevel="1">
      <c r="A2499" s="244" t="s">
        <v>802</v>
      </c>
      <c r="B2499" s="364">
        <f t="shared" si="154"/>
        <v>816778.03973999992</v>
      </c>
      <c r="C2499" s="184">
        <v>0</v>
      </c>
      <c r="D2499" s="184">
        <v>0</v>
      </c>
      <c r="E2499" s="184">
        <v>0</v>
      </c>
      <c r="F2499" s="184">
        <v>0</v>
      </c>
      <c r="G2499" s="347">
        <f t="shared" si="153"/>
        <v>816778.03973999992</v>
      </c>
      <c r="H2499" s="341" t="s">
        <v>803</v>
      </c>
    </row>
    <row r="2500" spans="1:8" hidden="1" outlineLevel="1">
      <c r="A2500" s="244" t="s">
        <v>828</v>
      </c>
      <c r="B2500" s="364">
        <f t="shared" si="154"/>
        <v>393876.99122999999</v>
      </c>
      <c r="C2500" s="184">
        <v>0</v>
      </c>
      <c r="D2500" s="184">
        <v>0</v>
      </c>
      <c r="E2500" s="184">
        <v>0</v>
      </c>
      <c r="F2500" s="184">
        <v>0</v>
      </c>
      <c r="G2500" s="347">
        <f t="shared" si="153"/>
        <v>393876.99122999999</v>
      </c>
      <c r="H2500" s="341" t="s">
        <v>829</v>
      </c>
    </row>
    <row r="2501" spans="1:8" hidden="1" outlineLevel="1">
      <c r="A2501" s="244" t="s">
        <v>812</v>
      </c>
      <c r="B2501" s="364">
        <f t="shared" si="154"/>
        <v>189772.07393999997</v>
      </c>
      <c r="C2501" s="184">
        <v>0</v>
      </c>
      <c r="D2501" s="184">
        <v>0</v>
      </c>
      <c r="E2501" s="184">
        <v>0</v>
      </c>
      <c r="F2501" s="184">
        <v>0</v>
      </c>
      <c r="G2501" s="347">
        <f t="shared" si="153"/>
        <v>189772.07393999997</v>
      </c>
      <c r="H2501" s="341" t="s">
        <v>1753</v>
      </c>
    </row>
    <row r="2502" spans="1:8" hidden="1" outlineLevel="1">
      <c r="A2502" s="244" t="s">
        <v>1754</v>
      </c>
      <c r="B2502" s="364">
        <f t="shared" si="154"/>
        <v>64977.837780000002</v>
      </c>
      <c r="C2502" s="184">
        <v>0</v>
      </c>
      <c r="D2502" s="184">
        <v>0</v>
      </c>
      <c r="E2502" s="184">
        <v>0</v>
      </c>
      <c r="F2502" s="184">
        <v>0</v>
      </c>
      <c r="G2502" s="347">
        <f t="shared" si="153"/>
        <v>64977.837780000002</v>
      </c>
      <c r="H2502" s="341" t="s">
        <v>1755</v>
      </c>
    </row>
    <row r="2503" spans="1:8" hidden="1" outlineLevel="1">
      <c r="A2503" s="244" t="s">
        <v>1233</v>
      </c>
      <c r="B2503" s="364">
        <f t="shared" si="154"/>
        <v>277963.84208999999</v>
      </c>
      <c r="C2503" s="184">
        <v>0</v>
      </c>
      <c r="D2503" s="184">
        <v>0</v>
      </c>
      <c r="E2503" s="184">
        <v>0</v>
      </c>
      <c r="F2503" s="184">
        <v>0</v>
      </c>
      <c r="G2503" s="347">
        <f t="shared" si="153"/>
        <v>277963.84208999999</v>
      </c>
      <c r="H2503" s="341" t="s">
        <v>1234</v>
      </c>
    </row>
    <row r="2504" spans="1:8" hidden="1" outlineLevel="1">
      <c r="A2504" s="244" t="s">
        <v>952</v>
      </c>
      <c r="B2504" s="364">
        <f t="shared" si="154"/>
        <v>26539573.37232</v>
      </c>
      <c r="C2504" s="184">
        <v>0</v>
      </c>
      <c r="D2504" s="184">
        <v>0</v>
      </c>
      <c r="E2504" s="184">
        <v>0</v>
      </c>
      <c r="F2504" s="184">
        <f>F642*0.03/100</f>
        <v>29020.743899999998</v>
      </c>
      <c r="G2504" s="347">
        <f t="shared" si="153"/>
        <v>26568594.116220001</v>
      </c>
      <c r="H2504" s="341" t="s">
        <v>953</v>
      </c>
    </row>
    <row r="2505" spans="1:8" hidden="1" outlineLevel="1">
      <c r="A2505" s="244" t="s">
        <v>1095</v>
      </c>
      <c r="B2505" s="364">
        <f t="shared" si="154"/>
        <v>233715.47115</v>
      </c>
      <c r="C2505" s="184">
        <v>0</v>
      </c>
      <c r="D2505" s="184">
        <v>0</v>
      </c>
      <c r="E2505" s="184">
        <v>0</v>
      </c>
      <c r="F2505" s="184">
        <v>0</v>
      </c>
      <c r="G2505" s="347">
        <f t="shared" si="153"/>
        <v>233715.47115</v>
      </c>
      <c r="H2505" s="341" t="s">
        <v>1096</v>
      </c>
    </row>
    <row r="2506" spans="1:8" hidden="1" outlineLevel="1">
      <c r="A2506" s="244" t="s">
        <v>782</v>
      </c>
      <c r="B2506" s="364">
        <f t="shared" si="154"/>
        <v>1149439.8478799998</v>
      </c>
      <c r="C2506" s="184">
        <v>0</v>
      </c>
      <c r="D2506" s="184">
        <v>0</v>
      </c>
      <c r="E2506" s="184">
        <v>0</v>
      </c>
      <c r="F2506" s="184">
        <v>0</v>
      </c>
      <c r="G2506" s="347">
        <f t="shared" si="153"/>
        <v>1149439.8478799998</v>
      </c>
      <c r="H2506" s="341" t="s">
        <v>1756</v>
      </c>
    </row>
    <row r="2507" spans="1:8" hidden="1" outlineLevel="1">
      <c r="A2507" s="244" t="s">
        <v>772</v>
      </c>
      <c r="B2507" s="364">
        <f t="shared" si="154"/>
        <v>38870.460059999998</v>
      </c>
      <c r="C2507" s="184">
        <v>0</v>
      </c>
      <c r="D2507" s="184">
        <v>0</v>
      </c>
      <c r="E2507" s="184">
        <v>0</v>
      </c>
      <c r="F2507" s="184">
        <v>0</v>
      </c>
      <c r="G2507" s="347">
        <f t="shared" si="153"/>
        <v>38870.460059999998</v>
      </c>
      <c r="H2507" s="341" t="s">
        <v>773</v>
      </c>
    </row>
    <row r="2508" spans="1:8" hidden="1" outlineLevel="1">
      <c r="A2508" s="244" t="s">
        <v>932</v>
      </c>
      <c r="B2508" s="364">
        <f t="shared" si="154"/>
        <v>6480507.7369199991</v>
      </c>
      <c r="C2508" s="184">
        <v>0</v>
      </c>
      <c r="D2508" s="184">
        <f>D646*0.08865/100</f>
        <v>5397.8603805000012</v>
      </c>
      <c r="E2508" s="184">
        <v>0</v>
      </c>
      <c r="F2508" s="184">
        <v>0</v>
      </c>
      <c r="G2508" s="347">
        <f t="shared" si="153"/>
        <v>6485905.5973004987</v>
      </c>
      <c r="H2508" s="341" t="s">
        <v>933</v>
      </c>
    </row>
    <row r="2509" spans="1:8" hidden="1" outlineLevel="1">
      <c r="A2509" s="244" t="s">
        <v>1757</v>
      </c>
      <c r="B2509" s="364">
        <f t="shared" si="154"/>
        <v>38591.774009999994</v>
      </c>
      <c r="C2509" s="184">
        <v>0</v>
      </c>
      <c r="D2509" s="184">
        <v>0</v>
      </c>
      <c r="E2509" s="184">
        <v>0</v>
      </c>
      <c r="F2509" s="184">
        <v>0</v>
      </c>
      <c r="G2509" s="347">
        <f t="shared" si="153"/>
        <v>38591.774009999994</v>
      </c>
      <c r="H2509" s="341" t="s">
        <v>1758</v>
      </c>
    </row>
    <row r="2510" spans="1:8" hidden="1" outlineLevel="1">
      <c r="A2510" s="244" t="s">
        <v>1005</v>
      </c>
      <c r="B2510" s="364">
        <f t="shared" si="154"/>
        <v>346832.98934999993</v>
      </c>
      <c r="C2510" s="184">
        <v>0</v>
      </c>
      <c r="D2510" s="184">
        <v>0</v>
      </c>
      <c r="E2510" s="184">
        <v>0</v>
      </c>
      <c r="F2510" s="184">
        <v>0</v>
      </c>
      <c r="G2510" s="347">
        <f t="shared" si="153"/>
        <v>346832.98934999993</v>
      </c>
      <c r="H2510" s="341" t="s">
        <v>1006</v>
      </c>
    </row>
    <row r="2511" spans="1:8" hidden="1" outlineLevel="1">
      <c r="A2511" s="244" t="s">
        <v>1301</v>
      </c>
      <c r="B2511" s="364">
        <f t="shared" si="154"/>
        <v>36544.295879999998</v>
      </c>
      <c r="C2511" s="184">
        <v>0</v>
      </c>
      <c r="D2511" s="184">
        <v>0</v>
      </c>
      <c r="E2511" s="184">
        <v>0</v>
      </c>
      <c r="F2511" s="184">
        <v>0</v>
      </c>
      <c r="G2511" s="347">
        <f t="shared" si="153"/>
        <v>36544.295879999998</v>
      </c>
      <c r="H2511" s="341" t="s">
        <v>1302</v>
      </c>
    </row>
    <row r="2512" spans="1:8" hidden="1" outlineLevel="1">
      <c r="A2512" s="244" t="s">
        <v>1033</v>
      </c>
      <c r="B2512" s="364">
        <f t="shared" si="154"/>
        <v>104883.96623999999</v>
      </c>
      <c r="C2512" s="184">
        <v>0</v>
      </c>
      <c r="D2512" s="184">
        <v>0</v>
      </c>
      <c r="E2512" s="184">
        <v>0</v>
      </c>
      <c r="F2512" s="184">
        <v>0</v>
      </c>
      <c r="G2512" s="347">
        <f t="shared" si="153"/>
        <v>104883.96623999999</v>
      </c>
      <c r="H2512" s="341" t="s">
        <v>1034</v>
      </c>
    </row>
    <row r="2513" spans="1:8" hidden="1" outlineLevel="1">
      <c r="A2513" s="244" t="s">
        <v>750</v>
      </c>
      <c r="B2513" s="364">
        <f t="shared" si="154"/>
        <v>44920.556609999992</v>
      </c>
      <c r="C2513" s="184">
        <v>0</v>
      </c>
      <c r="D2513" s="184">
        <v>0</v>
      </c>
      <c r="E2513" s="184">
        <v>0</v>
      </c>
      <c r="F2513" s="184">
        <v>0</v>
      </c>
      <c r="G2513" s="347">
        <f t="shared" si="153"/>
        <v>44920.556609999992</v>
      </c>
      <c r="H2513" s="341" t="s">
        <v>751</v>
      </c>
    </row>
    <row r="2514" spans="1:8" hidden="1" outlineLevel="1">
      <c r="A2514" s="244" t="s">
        <v>746</v>
      </c>
      <c r="B2514" s="364">
        <f t="shared" si="154"/>
        <v>56040.771240000002</v>
      </c>
      <c r="C2514" s="184">
        <v>0</v>
      </c>
      <c r="D2514" s="184">
        <v>0</v>
      </c>
      <c r="E2514" s="184">
        <v>0</v>
      </c>
      <c r="F2514" s="184">
        <v>0</v>
      </c>
      <c r="G2514" s="347">
        <f t="shared" si="153"/>
        <v>56040.771240000002</v>
      </c>
      <c r="H2514" s="341" t="s">
        <v>747</v>
      </c>
    </row>
    <row r="2515" spans="1:8" hidden="1" outlineLevel="1">
      <c r="A2515" s="244" t="s">
        <v>858</v>
      </c>
      <c r="B2515" s="364">
        <f t="shared" si="154"/>
        <v>411412.46948999999</v>
      </c>
      <c r="C2515" s="184">
        <v>0</v>
      </c>
      <c r="D2515" s="184">
        <v>0</v>
      </c>
      <c r="E2515" s="184">
        <v>0</v>
      </c>
      <c r="F2515" s="184">
        <v>0</v>
      </c>
      <c r="G2515" s="347">
        <f t="shared" si="153"/>
        <v>411412.46948999999</v>
      </c>
      <c r="H2515" s="341" t="s">
        <v>859</v>
      </c>
    </row>
    <row r="2516" spans="1:8" hidden="1" outlineLevel="1">
      <c r="A2516" s="244" t="s">
        <v>1759</v>
      </c>
      <c r="B2516" s="364">
        <f t="shared" si="154"/>
        <v>86759.083679999982</v>
      </c>
      <c r="C2516" s="184">
        <v>0</v>
      </c>
      <c r="D2516" s="184">
        <v>0</v>
      </c>
      <c r="E2516" s="184">
        <v>0</v>
      </c>
      <c r="F2516" s="184">
        <v>0</v>
      </c>
      <c r="G2516" s="347">
        <f t="shared" si="153"/>
        <v>86759.083679999982</v>
      </c>
      <c r="H2516" s="341" t="s">
        <v>1760</v>
      </c>
    </row>
    <row r="2517" spans="1:8" hidden="1" outlineLevel="1">
      <c r="A2517" s="244" t="s">
        <v>1235</v>
      </c>
      <c r="B2517" s="364">
        <f t="shared" si="154"/>
        <v>162964.78673999998</v>
      </c>
      <c r="C2517" s="184">
        <v>0</v>
      </c>
      <c r="D2517" s="184">
        <v>0</v>
      </c>
      <c r="E2517" s="184">
        <v>0</v>
      </c>
      <c r="F2517" s="184">
        <v>0</v>
      </c>
      <c r="G2517" s="347">
        <f t="shared" si="153"/>
        <v>162964.78673999998</v>
      </c>
      <c r="H2517" s="341" t="s">
        <v>1236</v>
      </c>
    </row>
    <row r="2518" spans="1:8" hidden="1" outlineLevel="1">
      <c r="A2518" s="244" t="s">
        <v>1159</v>
      </c>
      <c r="B2518" s="364">
        <f t="shared" si="154"/>
        <v>211018.34073</v>
      </c>
      <c r="C2518" s="184">
        <v>0</v>
      </c>
      <c r="D2518" s="184">
        <v>0</v>
      </c>
      <c r="E2518" s="184">
        <v>0</v>
      </c>
      <c r="F2518" s="184">
        <v>0</v>
      </c>
      <c r="G2518" s="347">
        <f t="shared" si="153"/>
        <v>211018.34073</v>
      </c>
      <c r="H2518" s="341" t="s">
        <v>1160</v>
      </c>
    </row>
    <row r="2519" spans="1:8" hidden="1" outlineLevel="1">
      <c r="A2519" s="244" t="s">
        <v>880</v>
      </c>
      <c r="B2519" s="364">
        <f t="shared" si="154"/>
        <v>459756.27539999998</v>
      </c>
      <c r="C2519" s="184">
        <v>0</v>
      </c>
      <c r="D2519" s="184">
        <v>0</v>
      </c>
      <c r="E2519" s="184">
        <v>0</v>
      </c>
      <c r="F2519" s="184">
        <v>0</v>
      </c>
      <c r="G2519" s="347">
        <f t="shared" si="153"/>
        <v>459756.27539999998</v>
      </c>
      <c r="H2519" s="341" t="s">
        <v>881</v>
      </c>
    </row>
    <row r="2520" spans="1:8" hidden="1" outlineLevel="1">
      <c r="A2520" s="244" t="s">
        <v>1323</v>
      </c>
      <c r="B2520" s="364">
        <f t="shared" si="154"/>
        <v>262146.78265737003</v>
      </c>
      <c r="C2520" s="184">
        <v>0</v>
      </c>
      <c r="D2520" s="184">
        <v>0</v>
      </c>
      <c r="E2520" s="184">
        <v>0</v>
      </c>
      <c r="F2520" s="184">
        <v>0</v>
      </c>
      <c r="G2520" s="347">
        <f t="shared" si="153"/>
        <v>262146.78265737003</v>
      </c>
      <c r="H2520" s="341" t="s">
        <v>1324</v>
      </c>
    </row>
    <row r="2521" spans="1:8" hidden="1" outlineLevel="1">
      <c r="A2521" s="244" t="s">
        <v>1311</v>
      </c>
      <c r="B2521" s="364">
        <f t="shared" si="154"/>
        <v>435452.32235999999</v>
      </c>
      <c r="C2521" s="184">
        <v>0</v>
      </c>
      <c r="D2521" s="184">
        <v>0</v>
      </c>
      <c r="E2521" s="184">
        <v>0</v>
      </c>
      <c r="F2521" s="184">
        <v>0</v>
      </c>
      <c r="G2521" s="347">
        <f t="shared" si="153"/>
        <v>435452.32235999999</v>
      </c>
      <c r="H2521" s="341" t="s">
        <v>1312</v>
      </c>
    </row>
    <row r="2522" spans="1:8" hidden="1" outlineLevel="1">
      <c r="A2522" s="244" t="s">
        <v>1761</v>
      </c>
      <c r="B2522" s="364">
        <f t="shared" si="154"/>
        <v>53554.23921</v>
      </c>
      <c r="C2522" s="184">
        <v>0</v>
      </c>
      <c r="D2522" s="184">
        <v>0</v>
      </c>
      <c r="E2522" s="184">
        <v>0</v>
      </c>
      <c r="F2522" s="184">
        <v>0</v>
      </c>
      <c r="G2522" s="347">
        <f t="shared" si="153"/>
        <v>53554.23921</v>
      </c>
      <c r="H2522" s="341" t="s">
        <v>1762</v>
      </c>
    </row>
    <row r="2523" spans="1:8" hidden="1" outlineLevel="1">
      <c r="A2523" s="244" t="s">
        <v>1017</v>
      </c>
      <c r="B2523" s="364">
        <f t="shared" si="154"/>
        <v>323562.23433000001</v>
      </c>
      <c r="C2523" s="184">
        <v>0</v>
      </c>
      <c r="D2523" s="184">
        <v>0</v>
      </c>
      <c r="E2523" s="184">
        <v>0</v>
      </c>
      <c r="F2523" s="184">
        <v>0</v>
      </c>
      <c r="G2523" s="347">
        <f t="shared" si="153"/>
        <v>323562.23433000001</v>
      </c>
      <c r="H2523" s="341" t="s">
        <v>1018</v>
      </c>
    </row>
    <row r="2524" spans="1:8" hidden="1" outlineLevel="1">
      <c r="A2524" s="244" t="s">
        <v>973</v>
      </c>
      <c r="B2524" s="364">
        <f t="shared" si="154"/>
        <v>882232.98590999993</v>
      </c>
      <c r="C2524" s="184">
        <v>0</v>
      </c>
      <c r="D2524" s="184">
        <v>0</v>
      </c>
      <c r="E2524" s="184">
        <v>0</v>
      </c>
      <c r="F2524" s="184">
        <v>0</v>
      </c>
      <c r="G2524" s="347">
        <f t="shared" si="153"/>
        <v>882232.98590999993</v>
      </c>
      <c r="H2524" s="341" t="s">
        <v>974</v>
      </c>
    </row>
    <row r="2525" spans="1:8" hidden="1" outlineLevel="1">
      <c r="A2525" s="244" t="s">
        <v>1215</v>
      </c>
      <c r="B2525" s="364">
        <f t="shared" si="154"/>
        <v>291213.08694000001</v>
      </c>
      <c r="C2525" s="184">
        <v>0</v>
      </c>
      <c r="D2525" s="184">
        <v>0</v>
      </c>
      <c r="E2525" s="184">
        <v>0</v>
      </c>
      <c r="F2525" s="184">
        <v>0</v>
      </c>
      <c r="G2525" s="347">
        <f t="shared" si="153"/>
        <v>291213.08694000001</v>
      </c>
      <c r="H2525" s="341" t="s">
        <v>1216</v>
      </c>
    </row>
    <row r="2526" spans="1:8" hidden="1" outlineLevel="1">
      <c r="A2526" s="244" t="s">
        <v>1357</v>
      </c>
      <c r="B2526" s="364">
        <f t="shared" si="154"/>
        <v>1637482.3791800097</v>
      </c>
      <c r="C2526" s="184">
        <v>0</v>
      </c>
      <c r="D2526" s="184">
        <v>0</v>
      </c>
      <c r="E2526" s="184">
        <v>0</v>
      </c>
      <c r="F2526" s="184">
        <v>0</v>
      </c>
      <c r="G2526" s="347">
        <f t="shared" si="153"/>
        <v>1637482.3791800097</v>
      </c>
      <c r="H2526" s="341" t="s">
        <v>1358</v>
      </c>
    </row>
    <row r="2527" spans="1:8" hidden="1" outlineLevel="1">
      <c r="A2527" s="244" t="s">
        <v>836</v>
      </c>
      <c r="B2527" s="364">
        <f t="shared" si="154"/>
        <v>1111839.40545</v>
      </c>
      <c r="C2527" s="184">
        <v>0</v>
      </c>
      <c r="D2527" s="184">
        <v>0</v>
      </c>
      <c r="E2527" s="184">
        <v>0</v>
      </c>
      <c r="F2527" s="184">
        <v>0</v>
      </c>
      <c r="G2527" s="347">
        <f t="shared" ref="G2527:G2590" si="155">SUM(B2527:F2527)</f>
        <v>1111839.40545</v>
      </c>
      <c r="H2527" s="341" t="s">
        <v>837</v>
      </c>
    </row>
    <row r="2528" spans="1:8" hidden="1" outlineLevel="1">
      <c r="A2528" s="244" t="s">
        <v>892</v>
      </c>
      <c r="B2528" s="364">
        <f t="shared" ref="B2528:B2591" si="156">B666*0.591/100</f>
        <v>2002948.6439999999</v>
      </c>
      <c r="C2528" s="184">
        <v>0</v>
      </c>
      <c r="D2528" s="184">
        <v>0</v>
      </c>
      <c r="E2528" s="184">
        <v>0</v>
      </c>
      <c r="F2528" s="184">
        <v>0</v>
      </c>
      <c r="G2528" s="347">
        <f t="shared" si="155"/>
        <v>2002948.6439999999</v>
      </c>
      <c r="H2528" s="341" t="s">
        <v>893</v>
      </c>
    </row>
    <row r="2529" spans="1:8" hidden="1" outlineLevel="1">
      <c r="A2529" s="244" t="s">
        <v>870</v>
      </c>
      <c r="B2529" s="364">
        <f t="shared" si="156"/>
        <v>75573.297599999991</v>
      </c>
      <c r="C2529" s="184">
        <v>0</v>
      </c>
      <c r="D2529" s="184">
        <v>0</v>
      </c>
      <c r="E2529" s="184">
        <v>0</v>
      </c>
      <c r="F2529" s="184">
        <v>0</v>
      </c>
      <c r="G2529" s="347">
        <f t="shared" si="155"/>
        <v>75573.297599999991</v>
      </c>
      <c r="H2529" s="341" t="s">
        <v>871</v>
      </c>
    </row>
    <row r="2530" spans="1:8" hidden="1" outlineLevel="1">
      <c r="A2530" s="244" t="s">
        <v>1271</v>
      </c>
      <c r="B2530" s="364">
        <f t="shared" si="156"/>
        <v>91555.515570000003</v>
      </c>
      <c r="C2530" s="184">
        <v>0</v>
      </c>
      <c r="D2530" s="184">
        <v>0</v>
      </c>
      <c r="E2530" s="184">
        <v>0</v>
      </c>
      <c r="F2530" s="184">
        <v>0</v>
      </c>
      <c r="G2530" s="347">
        <f t="shared" si="155"/>
        <v>91555.515570000003</v>
      </c>
      <c r="H2530" s="341" t="s">
        <v>1272</v>
      </c>
    </row>
    <row r="2531" spans="1:8" hidden="1" outlineLevel="1">
      <c r="A2531" s="244" t="s">
        <v>1325</v>
      </c>
      <c r="B2531" s="364">
        <f t="shared" si="156"/>
        <v>364411.79382000002</v>
      </c>
      <c r="C2531" s="184">
        <v>0</v>
      </c>
      <c r="D2531" s="184">
        <v>0</v>
      </c>
      <c r="E2531" s="184">
        <v>0</v>
      </c>
      <c r="F2531" s="184">
        <v>0</v>
      </c>
      <c r="G2531" s="347">
        <f t="shared" si="155"/>
        <v>364411.79382000002</v>
      </c>
      <c r="H2531" s="341" t="s">
        <v>1326</v>
      </c>
    </row>
    <row r="2532" spans="1:8" hidden="1" outlineLevel="1">
      <c r="A2532" s="244" t="s">
        <v>1307</v>
      </c>
      <c r="B2532" s="364">
        <f t="shared" si="156"/>
        <v>2196231.07473</v>
      </c>
      <c r="C2532" s="184">
        <v>0</v>
      </c>
      <c r="D2532" s="184">
        <v>0</v>
      </c>
      <c r="E2532" s="184">
        <v>0</v>
      </c>
      <c r="F2532" s="184">
        <v>0</v>
      </c>
      <c r="G2532" s="347">
        <f t="shared" si="155"/>
        <v>2196231.07473</v>
      </c>
      <c r="H2532" s="341" t="s">
        <v>1308</v>
      </c>
    </row>
    <row r="2533" spans="1:8" hidden="1" outlineLevel="1">
      <c r="A2533" s="244" t="s">
        <v>1763</v>
      </c>
      <c r="B2533" s="364">
        <f t="shared" si="156"/>
        <v>4764481.3070999999</v>
      </c>
      <c r="C2533" s="184">
        <v>0</v>
      </c>
      <c r="D2533" s="184">
        <v>0</v>
      </c>
      <c r="E2533" s="184">
        <v>0</v>
      </c>
      <c r="F2533" s="184">
        <v>0</v>
      </c>
      <c r="G2533" s="347">
        <f t="shared" si="155"/>
        <v>4764481.3070999999</v>
      </c>
      <c r="H2533" s="341" t="s">
        <v>1764</v>
      </c>
    </row>
    <row r="2534" spans="1:8" hidden="1" outlineLevel="1">
      <c r="A2534" s="244" t="s">
        <v>804</v>
      </c>
      <c r="B2534" s="364">
        <f t="shared" si="156"/>
        <v>3550647.1984799998</v>
      </c>
      <c r="C2534" s="184">
        <v>0</v>
      </c>
      <c r="D2534" s="184">
        <v>0</v>
      </c>
      <c r="E2534" s="184">
        <v>0</v>
      </c>
      <c r="F2534" s="184">
        <v>0</v>
      </c>
      <c r="G2534" s="347">
        <f t="shared" si="155"/>
        <v>3550647.1984799998</v>
      </c>
      <c r="H2534" s="341" t="s">
        <v>805</v>
      </c>
    </row>
    <row r="2535" spans="1:8" hidden="1" outlineLevel="1">
      <c r="A2535" s="244" t="s">
        <v>1263</v>
      </c>
      <c r="B2535" s="364">
        <f t="shared" si="156"/>
        <v>188983.97544000001</v>
      </c>
      <c r="C2535" s="184">
        <v>0</v>
      </c>
      <c r="D2535" s="184">
        <v>0</v>
      </c>
      <c r="E2535" s="184">
        <v>0</v>
      </c>
      <c r="F2535" s="184">
        <v>0</v>
      </c>
      <c r="G2535" s="347">
        <f t="shared" si="155"/>
        <v>188983.97544000001</v>
      </c>
      <c r="H2535" s="341" t="s">
        <v>1264</v>
      </c>
    </row>
    <row r="2536" spans="1:8" hidden="1" outlineLevel="1">
      <c r="A2536" s="244" t="s">
        <v>1097</v>
      </c>
      <c r="B2536" s="364">
        <f t="shared" si="156"/>
        <v>2170878.2739899997</v>
      </c>
      <c r="C2536" s="184">
        <v>0</v>
      </c>
      <c r="D2536" s="184">
        <v>0</v>
      </c>
      <c r="E2536" s="184">
        <v>0</v>
      </c>
      <c r="F2536" s="184">
        <v>0</v>
      </c>
      <c r="G2536" s="347">
        <f t="shared" si="155"/>
        <v>2170878.2739899997</v>
      </c>
      <c r="H2536" s="341" t="s">
        <v>1098</v>
      </c>
    </row>
    <row r="2537" spans="1:8" hidden="1" outlineLevel="1">
      <c r="A2537" s="244" t="s">
        <v>760</v>
      </c>
      <c r="B2537" s="364">
        <f t="shared" si="156"/>
        <v>386600.26235999999</v>
      </c>
      <c r="C2537" s="184">
        <v>0</v>
      </c>
      <c r="D2537" s="184">
        <v>0</v>
      </c>
      <c r="E2537" s="184">
        <v>0</v>
      </c>
      <c r="F2537" s="184">
        <v>0</v>
      </c>
      <c r="G2537" s="347">
        <f t="shared" si="155"/>
        <v>386600.26235999999</v>
      </c>
      <c r="H2537" s="341" t="s">
        <v>761</v>
      </c>
    </row>
    <row r="2538" spans="1:8" hidden="1" outlineLevel="1">
      <c r="A2538" s="244" t="s">
        <v>1765</v>
      </c>
      <c r="B2538" s="364">
        <f t="shared" si="156"/>
        <v>68748.583259999999</v>
      </c>
      <c r="C2538" s="184">
        <v>0</v>
      </c>
      <c r="D2538" s="184">
        <v>0</v>
      </c>
      <c r="E2538" s="184">
        <v>0</v>
      </c>
      <c r="F2538" s="184">
        <v>0</v>
      </c>
      <c r="G2538" s="347">
        <f t="shared" si="155"/>
        <v>68748.583259999999</v>
      </c>
      <c r="H2538" s="341" t="s">
        <v>1766</v>
      </c>
    </row>
    <row r="2539" spans="1:8" hidden="1" outlineLevel="1">
      <c r="A2539" s="244" t="s">
        <v>628</v>
      </c>
      <c r="B2539" s="364">
        <f t="shared" si="156"/>
        <v>424574.8137</v>
      </c>
      <c r="C2539" s="184">
        <v>0</v>
      </c>
      <c r="D2539" s="184">
        <v>0</v>
      </c>
      <c r="E2539" s="184">
        <v>0</v>
      </c>
      <c r="F2539" s="184">
        <v>0</v>
      </c>
      <c r="G2539" s="347">
        <f t="shared" si="155"/>
        <v>424574.8137</v>
      </c>
      <c r="H2539" s="341" t="s">
        <v>1327</v>
      </c>
    </row>
    <row r="2540" spans="1:8" hidden="1" outlineLevel="1">
      <c r="A2540" s="244" t="s">
        <v>1275</v>
      </c>
      <c r="B2540" s="364">
        <f t="shared" si="156"/>
        <v>224993.60543999998</v>
      </c>
      <c r="C2540" s="184">
        <v>0</v>
      </c>
      <c r="D2540" s="184">
        <v>0</v>
      </c>
      <c r="E2540" s="184">
        <v>0</v>
      </c>
      <c r="F2540" s="184">
        <v>0</v>
      </c>
      <c r="G2540" s="347">
        <f t="shared" si="155"/>
        <v>224993.60543999998</v>
      </c>
      <c r="H2540" s="341" t="s">
        <v>1276</v>
      </c>
    </row>
    <row r="2541" spans="1:8" hidden="1" outlineLevel="1">
      <c r="A2541" s="244" t="s">
        <v>824</v>
      </c>
      <c r="B2541" s="364">
        <f t="shared" si="156"/>
        <v>856790.1936</v>
      </c>
      <c r="C2541" s="184">
        <v>0</v>
      </c>
      <c r="D2541" s="184">
        <v>0</v>
      </c>
      <c r="E2541" s="184">
        <v>0</v>
      </c>
      <c r="F2541" s="184">
        <v>0</v>
      </c>
      <c r="G2541" s="347">
        <f t="shared" si="155"/>
        <v>856790.1936</v>
      </c>
      <c r="H2541" s="341" t="s">
        <v>825</v>
      </c>
    </row>
    <row r="2542" spans="1:8" hidden="1" outlineLevel="1">
      <c r="A2542" s="244" t="s">
        <v>830</v>
      </c>
      <c r="B2542" s="364">
        <f t="shared" si="156"/>
        <v>343765.97120999999</v>
      </c>
      <c r="C2542" s="184">
        <v>0</v>
      </c>
      <c r="D2542" s="184">
        <v>0</v>
      </c>
      <c r="E2542" s="184">
        <v>0</v>
      </c>
      <c r="F2542" s="184">
        <v>0</v>
      </c>
      <c r="G2542" s="347">
        <f t="shared" si="155"/>
        <v>343765.97120999999</v>
      </c>
      <c r="H2542" s="341" t="s">
        <v>831</v>
      </c>
    </row>
    <row r="2543" spans="1:8" hidden="1" outlineLevel="1">
      <c r="A2543" s="244" t="s">
        <v>882</v>
      </c>
      <c r="B2543" s="364">
        <f t="shared" si="156"/>
        <v>125751.03560999999</v>
      </c>
      <c r="C2543" s="184">
        <v>0</v>
      </c>
      <c r="D2543" s="184">
        <v>0</v>
      </c>
      <c r="E2543" s="184">
        <v>0</v>
      </c>
      <c r="F2543" s="184">
        <v>0</v>
      </c>
      <c r="G2543" s="347">
        <f t="shared" si="155"/>
        <v>125751.03560999999</v>
      </c>
      <c r="H2543" s="341" t="s">
        <v>883</v>
      </c>
    </row>
    <row r="2544" spans="1:8" hidden="1" outlineLevel="1">
      <c r="A2544" s="244" t="s">
        <v>1281</v>
      </c>
      <c r="B2544" s="364">
        <f t="shared" si="156"/>
        <v>697581.08184</v>
      </c>
      <c r="C2544" s="184">
        <v>0</v>
      </c>
      <c r="D2544" s="184">
        <v>0</v>
      </c>
      <c r="E2544" s="184">
        <v>0</v>
      </c>
      <c r="F2544" s="184">
        <v>0</v>
      </c>
      <c r="G2544" s="347">
        <f t="shared" si="155"/>
        <v>697581.08184</v>
      </c>
      <c r="H2544" s="341" t="s">
        <v>1282</v>
      </c>
    </row>
    <row r="2545" spans="1:8" hidden="1" outlineLevel="1">
      <c r="A2545" s="244" t="s">
        <v>1767</v>
      </c>
      <c r="B2545" s="364">
        <f t="shared" si="156"/>
        <v>31323.372329999998</v>
      </c>
      <c r="C2545" s="184">
        <v>0</v>
      </c>
      <c r="D2545" s="184">
        <v>0</v>
      </c>
      <c r="E2545" s="184">
        <v>0</v>
      </c>
      <c r="F2545" s="184">
        <v>0</v>
      </c>
      <c r="G2545" s="347">
        <f t="shared" si="155"/>
        <v>31323.372329999998</v>
      </c>
      <c r="H2545" s="341" t="s">
        <v>1768</v>
      </c>
    </row>
    <row r="2546" spans="1:8" hidden="1" outlineLevel="1">
      <c r="A2546" s="244" t="s">
        <v>938</v>
      </c>
      <c r="B2546" s="364">
        <f t="shared" si="156"/>
        <v>8609.1324599999989</v>
      </c>
      <c r="C2546" s="184">
        <v>0</v>
      </c>
      <c r="D2546" s="184">
        <v>0</v>
      </c>
      <c r="E2546" s="184">
        <v>0</v>
      </c>
      <c r="F2546" s="184">
        <v>0</v>
      </c>
      <c r="G2546" s="347">
        <f t="shared" si="155"/>
        <v>8609.1324599999989</v>
      </c>
      <c r="H2546" s="341" t="s">
        <v>939</v>
      </c>
    </row>
    <row r="2547" spans="1:8" hidden="1" outlineLevel="1">
      <c r="A2547" s="244" t="s">
        <v>1769</v>
      </c>
      <c r="B2547" s="364">
        <f t="shared" si="156"/>
        <v>26484.110669999998</v>
      </c>
      <c r="C2547" s="184">
        <v>0</v>
      </c>
      <c r="D2547" s="184">
        <v>0</v>
      </c>
      <c r="E2547" s="184">
        <v>0</v>
      </c>
      <c r="F2547" s="184">
        <v>0</v>
      </c>
      <c r="G2547" s="347">
        <f t="shared" si="155"/>
        <v>26484.110669999998</v>
      </c>
      <c r="H2547" s="341" t="s">
        <v>1770</v>
      </c>
    </row>
    <row r="2548" spans="1:8" hidden="1" outlineLevel="1">
      <c r="A2548" s="244" t="s">
        <v>810</v>
      </c>
      <c r="B2548" s="364">
        <f t="shared" si="156"/>
        <v>2369891.1293699997</v>
      </c>
      <c r="C2548" s="184">
        <v>0</v>
      </c>
      <c r="D2548" s="184">
        <v>0</v>
      </c>
      <c r="E2548" s="184">
        <v>0</v>
      </c>
      <c r="F2548" s="184">
        <v>0</v>
      </c>
      <c r="G2548" s="347">
        <f t="shared" si="155"/>
        <v>2369891.1293699997</v>
      </c>
      <c r="H2548" s="341" t="s">
        <v>811</v>
      </c>
    </row>
    <row r="2549" spans="1:8" hidden="1" outlineLevel="1">
      <c r="A2549" s="244" t="s">
        <v>758</v>
      </c>
      <c r="B2549" s="364">
        <f t="shared" si="156"/>
        <v>77544.678570000004</v>
      </c>
      <c r="C2549" s="184">
        <v>0</v>
      </c>
      <c r="D2549" s="184">
        <v>0</v>
      </c>
      <c r="E2549" s="184">
        <v>0</v>
      </c>
      <c r="F2549" s="184">
        <v>0</v>
      </c>
      <c r="G2549" s="347">
        <f t="shared" si="155"/>
        <v>77544.678570000004</v>
      </c>
      <c r="H2549" s="341" t="s">
        <v>759</v>
      </c>
    </row>
    <row r="2550" spans="1:8" hidden="1" outlineLevel="1">
      <c r="A2550" s="244" t="s">
        <v>1131</v>
      </c>
      <c r="B2550" s="364">
        <f t="shared" si="156"/>
        <v>250662.09474</v>
      </c>
      <c r="C2550" s="184">
        <v>0</v>
      </c>
      <c r="D2550" s="184">
        <v>0</v>
      </c>
      <c r="E2550" s="184">
        <v>0</v>
      </c>
      <c r="F2550" s="184">
        <v>0</v>
      </c>
      <c r="G2550" s="347">
        <f t="shared" si="155"/>
        <v>250662.09474</v>
      </c>
      <c r="H2550" s="341" t="s">
        <v>1132</v>
      </c>
    </row>
    <row r="2551" spans="1:8" hidden="1" outlineLevel="1">
      <c r="A2551" s="244" t="s">
        <v>950</v>
      </c>
      <c r="B2551" s="364">
        <f t="shared" si="156"/>
        <v>171021.74612699999</v>
      </c>
      <c r="C2551" s="184">
        <v>0</v>
      </c>
      <c r="D2551" s="184">
        <v>0</v>
      </c>
      <c r="E2551" s="184">
        <v>0</v>
      </c>
      <c r="F2551" s="184">
        <v>0</v>
      </c>
      <c r="G2551" s="347">
        <f t="shared" si="155"/>
        <v>171021.74612699999</v>
      </c>
      <c r="H2551" s="341" t="s">
        <v>951</v>
      </c>
    </row>
    <row r="2552" spans="1:8" hidden="1" outlineLevel="1">
      <c r="A2552" s="244" t="s">
        <v>1045</v>
      </c>
      <c r="B2552" s="364">
        <f t="shared" si="156"/>
        <v>1009863.64383</v>
      </c>
      <c r="C2552" s="184">
        <v>0</v>
      </c>
      <c r="D2552" s="184">
        <v>0</v>
      </c>
      <c r="E2552" s="184">
        <v>0</v>
      </c>
      <c r="F2552" s="184">
        <v>0</v>
      </c>
      <c r="G2552" s="347">
        <f t="shared" si="155"/>
        <v>1009863.64383</v>
      </c>
      <c r="H2552" s="341" t="s">
        <v>1046</v>
      </c>
    </row>
    <row r="2553" spans="1:8" hidden="1" outlineLevel="1">
      <c r="A2553" s="244" t="s">
        <v>754</v>
      </c>
      <c r="B2553" s="364">
        <f t="shared" si="156"/>
        <v>48370.775603999995</v>
      </c>
      <c r="C2553" s="184">
        <v>0</v>
      </c>
      <c r="D2553" s="184">
        <v>0</v>
      </c>
      <c r="E2553" s="184">
        <v>0</v>
      </c>
      <c r="F2553" s="184">
        <v>0</v>
      </c>
      <c r="G2553" s="347">
        <f t="shared" si="155"/>
        <v>48370.775603999995</v>
      </c>
      <c r="H2553" s="341" t="s">
        <v>755</v>
      </c>
    </row>
    <row r="2554" spans="1:8" hidden="1" outlineLevel="1">
      <c r="A2554" s="244" t="s">
        <v>1771</v>
      </c>
      <c r="B2554" s="364">
        <f t="shared" si="156"/>
        <v>35010.37311</v>
      </c>
      <c r="C2554" s="184">
        <v>0</v>
      </c>
      <c r="D2554" s="184">
        <v>0</v>
      </c>
      <c r="E2554" s="184">
        <v>0</v>
      </c>
      <c r="F2554" s="184">
        <v>0</v>
      </c>
      <c r="G2554" s="347">
        <f t="shared" si="155"/>
        <v>35010.37311</v>
      </c>
      <c r="H2554" s="341" t="s">
        <v>1772</v>
      </c>
    </row>
    <row r="2555" spans="1:8" hidden="1" outlineLevel="1">
      <c r="A2555" s="244" t="s">
        <v>848</v>
      </c>
      <c r="B2555" s="364">
        <f t="shared" si="156"/>
        <v>653583.43673999992</v>
      </c>
      <c r="C2555" s="184">
        <v>0</v>
      </c>
      <c r="D2555" s="184">
        <v>0</v>
      </c>
      <c r="E2555" s="184">
        <v>0</v>
      </c>
      <c r="F2555" s="184">
        <v>0</v>
      </c>
      <c r="G2555" s="347">
        <f t="shared" si="155"/>
        <v>653583.43673999992</v>
      </c>
      <c r="H2555" s="341" t="s">
        <v>849</v>
      </c>
    </row>
    <row r="2556" spans="1:8" hidden="1" outlineLevel="1">
      <c r="A2556" s="244" t="s">
        <v>1336</v>
      </c>
      <c r="B2556" s="364">
        <f t="shared" si="156"/>
        <v>827397.31094999996</v>
      </c>
      <c r="C2556" s="184">
        <v>0</v>
      </c>
      <c r="D2556" s="184">
        <v>0</v>
      </c>
      <c r="E2556" s="184">
        <v>0</v>
      </c>
      <c r="F2556" s="184">
        <v>0</v>
      </c>
      <c r="G2556" s="347">
        <f t="shared" si="155"/>
        <v>827397.31094999996</v>
      </c>
      <c r="H2556" s="341" t="s">
        <v>1337</v>
      </c>
    </row>
    <row r="2557" spans="1:8" hidden="1" outlineLevel="1">
      <c r="A2557" s="244" t="s">
        <v>1315</v>
      </c>
      <c r="B2557" s="364">
        <f t="shared" si="156"/>
        <v>297086.72271</v>
      </c>
      <c r="C2557" s="184">
        <v>0</v>
      </c>
      <c r="D2557" s="184">
        <v>0</v>
      </c>
      <c r="E2557" s="184">
        <v>0</v>
      </c>
      <c r="F2557" s="184">
        <v>0</v>
      </c>
      <c r="G2557" s="347">
        <f t="shared" si="155"/>
        <v>297086.72271</v>
      </c>
      <c r="H2557" s="341" t="s">
        <v>1316</v>
      </c>
    </row>
    <row r="2558" spans="1:8" hidden="1" outlineLevel="1">
      <c r="A2558" s="244" t="s">
        <v>722</v>
      </c>
      <c r="B2558" s="364">
        <f t="shared" si="156"/>
        <v>48093.676979999997</v>
      </c>
      <c r="C2558" s="184">
        <v>0</v>
      </c>
      <c r="D2558" s="184">
        <v>0</v>
      </c>
      <c r="E2558" s="184">
        <v>0</v>
      </c>
      <c r="F2558" s="184">
        <v>0</v>
      </c>
      <c r="G2558" s="347">
        <f t="shared" si="155"/>
        <v>48093.676979999997</v>
      </c>
      <c r="H2558" s="341" t="s">
        <v>723</v>
      </c>
    </row>
    <row r="2559" spans="1:8" hidden="1" outlineLevel="1">
      <c r="A2559" s="244" t="s">
        <v>916</v>
      </c>
      <c r="B2559" s="364">
        <f t="shared" si="156"/>
        <v>63545.81523</v>
      </c>
      <c r="C2559" s="184">
        <v>0</v>
      </c>
      <c r="D2559" s="184">
        <v>0</v>
      </c>
      <c r="E2559" s="184">
        <v>0</v>
      </c>
      <c r="F2559" s="184">
        <v>0</v>
      </c>
      <c r="G2559" s="347">
        <f t="shared" si="155"/>
        <v>63545.81523</v>
      </c>
      <c r="H2559" s="341" t="s">
        <v>917</v>
      </c>
    </row>
    <row r="2560" spans="1:8" hidden="1" outlineLevel="1">
      <c r="A2560" s="244" t="s">
        <v>330</v>
      </c>
      <c r="B2560" s="364">
        <f t="shared" si="156"/>
        <v>322232.92167000001</v>
      </c>
      <c r="C2560" s="184">
        <v>0</v>
      </c>
      <c r="D2560" s="184">
        <v>0</v>
      </c>
      <c r="E2560" s="184">
        <v>0</v>
      </c>
      <c r="F2560" s="184">
        <v>0</v>
      </c>
      <c r="G2560" s="347">
        <f t="shared" si="155"/>
        <v>322232.92167000001</v>
      </c>
      <c r="H2560" s="341" t="s">
        <v>721</v>
      </c>
    </row>
    <row r="2561" spans="1:8" hidden="1" outlineLevel="1">
      <c r="A2561" s="244" t="s">
        <v>1079</v>
      </c>
      <c r="B2561" s="364">
        <f t="shared" si="156"/>
        <v>464725.53933</v>
      </c>
      <c r="C2561" s="184">
        <v>0</v>
      </c>
      <c r="D2561" s="184">
        <v>0</v>
      </c>
      <c r="E2561" s="184">
        <v>0</v>
      </c>
      <c r="F2561" s="184">
        <v>0</v>
      </c>
      <c r="G2561" s="347">
        <f t="shared" si="155"/>
        <v>464725.53933</v>
      </c>
      <c r="H2561" s="341" t="s">
        <v>1080</v>
      </c>
    </row>
    <row r="2562" spans="1:8" hidden="1" outlineLevel="1">
      <c r="A2562" s="244" t="s">
        <v>1115</v>
      </c>
      <c r="B2562" s="364">
        <f t="shared" si="156"/>
        <v>592113.81632999994</v>
      </c>
      <c r="C2562" s="184">
        <v>0</v>
      </c>
      <c r="D2562" s="184">
        <v>0</v>
      </c>
      <c r="E2562" s="184">
        <v>0</v>
      </c>
      <c r="F2562" s="184">
        <v>0</v>
      </c>
      <c r="G2562" s="347">
        <f t="shared" si="155"/>
        <v>592113.81632999994</v>
      </c>
      <c r="H2562" s="341" t="s">
        <v>1116</v>
      </c>
    </row>
    <row r="2563" spans="1:8" hidden="1" outlineLevel="1">
      <c r="A2563" s="244" t="s">
        <v>814</v>
      </c>
      <c r="B2563" s="364">
        <f t="shared" si="156"/>
        <v>11442.486929999999</v>
      </c>
      <c r="C2563" s="184">
        <v>0</v>
      </c>
      <c r="D2563" s="184">
        <v>0</v>
      </c>
      <c r="E2563" s="184">
        <v>0</v>
      </c>
      <c r="F2563" s="184">
        <v>0</v>
      </c>
      <c r="G2563" s="347">
        <f t="shared" si="155"/>
        <v>11442.486929999999</v>
      </c>
      <c r="H2563" s="341" t="s">
        <v>815</v>
      </c>
    </row>
    <row r="2564" spans="1:8" hidden="1" outlineLevel="1">
      <c r="A2564" s="244" t="s">
        <v>1773</v>
      </c>
      <c r="B2564" s="364">
        <f t="shared" si="156"/>
        <v>18293.246639999998</v>
      </c>
      <c r="C2564" s="184">
        <v>0</v>
      </c>
      <c r="D2564" s="184">
        <v>0</v>
      </c>
      <c r="E2564" s="184">
        <v>0</v>
      </c>
      <c r="F2564" s="184">
        <v>0</v>
      </c>
      <c r="G2564" s="347">
        <f t="shared" si="155"/>
        <v>18293.246639999998</v>
      </c>
      <c r="H2564" s="341" t="s">
        <v>1774</v>
      </c>
    </row>
    <row r="2565" spans="1:8" hidden="1" outlineLevel="1">
      <c r="A2565" s="244" t="s">
        <v>1338</v>
      </c>
      <c r="B2565" s="364">
        <f t="shared" si="156"/>
        <v>2238216.4239299996</v>
      </c>
      <c r="C2565" s="184">
        <v>0</v>
      </c>
      <c r="D2565" s="184">
        <v>0</v>
      </c>
      <c r="E2565" s="184">
        <v>0</v>
      </c>
      <c r="F2565" s="184">
        <v>0</v>
      </c>
      <c r="G2565" s="347">
        <f t="shared" si="155"/>
        <v>2238216.4239299996</v>
      </c>
      <c r="H2565" s="341" t="s">
        <v>1339</v>
      </c>
    </row>
    <row r="2566" spans="1:8" hidden="1" outlineLevel="1">
      <c r="A2566" s="244" t="s">
        <v>7</v>
      </c>
      <c r="B2566" s="364">
        <f t="shared" si="156"/>
        <v>1116546.9745799999</v>
      </c>
      <c r="C2566" s="184">
        <v>0</v>
      </c>
      <c r="D2566" s="184">
        <v>0</v>
      </c>
      <c r="E2566" s="184">
        <v>0</v>
      </c>
      <c r="F2566" s="184">
        <v>0</v>
      </c>
      <c r="G2566" s="347">
        <f t="shared" si="155"/>
        <v>1116546.9745799999</v>
      </c>
      <c r="H2566" s="341" t="s">
        <v>8</v>
      </c>
    </row>
    <row r="2567" spans="1:8" hidden="1" outlineLevel="1">
      <c r="A2567" s="244" t="s">
        <v>940</v>
      </c>
      <c r="B2567" s="364">
        <f t="shared" si="156"/>
        <v>43687.263719999995</v>
      </c>
      <c r="C2567" s="184">
        <v>0</v>
      </c>
      <c r="D2567" s="184">
        <v>0</v>
      </c>
      <c r="E2567" s="184">
        <v>0</v>
      </c>
      <c r="F2567" s="184">
        <v>0</v>
      </c>
      <c r="G2567" s="347">
        <f t="shared" si="155"/>
        <v>43687.263719999995</v>
      </c>
      <c r="H2567" s="341" t="s">
        <v>941</v>
      </c>
    </row>
    <row r="2568" spans="1:8" hidden="1" outlineLevel="1">
      <c r="A2568" s="244" t="s">
        <v>1775</v>
      </c>
      <c r="B2568" s="364">
        <f t="shared" si="156"/>
        <v>27475.282679999997</v>
      </c>
      <c r="C2568" s="184">
        <v>0</v>
      </c>
      <c r="D2568" s="184">
        <v>0</v>
      </c>
      <c r="E2568" s="184">
        <v>0</v>
      </c>
      <c r="F2568" s="184">
        <v>0</v>
      </c>
      <c r="G2568" s="347">
        <f t="shared" si="155"/>
        <v>27475.282679999997</v>
      </c>
      <c r="H2568" s="341" t="s">
        <v>1776</v>
      </c>
    </row>
    <row r="2569" spans="1:8" hidden="1" outlineLevel="1">
      <c r="A2569" s="244" t="s">
        <v>846</v>
      </c>
      <c r="B2569" s="364">
        <f t="shared" si="156"/>
        <v>58088.444399999993</v>
      </c>
      <c r="C2569" s="184">
        <v>0</v>
      </c>
      <c r="D2569" s="184">
        <v>0</v>
      </c>
      <c r="E2569" s="184">
        <v>0</v>
      </c>
      <c r="F2569" s="184">
        <v>0</v>
      </c>
      <c r="G2569" s="347">
        <f t="shared" si="155"/>
        <v>58088.444399999993</v>
      </c>
      <c r="H2569" s="341" t="s">
        <v>847</v>
      </c>
    </row>
    <row r="2570" spans="1:8" hidden="1" outlineLevel="1">
      <c r="A2570" s="244" t="s">
        <v>920</v>
      </c>
      <c r="B2570" s="364">
        <f t="shared" si="156"/>
        <v>54086.848409999999</v>
      </c>
      <c r="C2570" s="184">
        <v>0</v>
      </c>
      <c r="D2570" s="184">
        <v>0</v>
      </c>
      <c r="E2570" s="184">
        <v>0</v>
      </c>
      <c r="F2570" s="184">
        <v>0</v>
      </c>
      <c r="G2570" s="347">
        <f t="shared" si="155"/>
        <v>54086.848409999999</v>
      </c>
      <c r="H2570" s="341" t="s">
        <v>921</v>
      </c>
    </row>
    <row r="2571" spans="1:8" hidden="1" outlineLevel="1">
      <c r="A2571" s="244" t="s">
        <v>1353</v>
      </c>
      <c r="B2571" s="364">
        <f t="shared" si="156"/>
        <v>166960.60866</v>
      </c>
      <c r="C2571" s="184">
        <v>0</v>
      </c>
      <c r="D2571" s="184">
        <v>0</v>
      </c>
      <c r="E2571" s="184">
        <v>0</v>
      </c>
      <c r="F2571" s="184">
        <v>0</v>
      </c>
      <c r="G2571" s="347">
        <f t="shared" si="155"/>
        <v>166960.60866</v>
      </c>
      <c r="H2571" s="341" t="s">
        <v>1354</v>
      </c>
    </row>
    <row r="2572" spans="1:8" hidden="1" outlineLevel="1">
      <c r="A2572" s="244" t="s">
        <v>1777</v>
      </c>
      <c r="B2572" s="364">
        <f t="shared" si="156"/>
        <v>87064.898107500005</v>
      </c>
      <c r="C2572" s="184">
        <v>0</v>
      </c>
      <c r="D2572" s="184">
        <v>0</v>
      </c>
      <c r="E2572" s="184">
        <v>0</v>
      </c>
      <c r="F2572" s="184">
        <v>0</v>
      </c>
      <c r="G2572" s="347">
        <f t="shared" si="155"/>
        <v>87064.898107500005</v>
      </c>
      <c r="H2572" s="341" t="s">
        <v>1778</v>
      </c>
    </row>
    <row r="2573" spans="1:8" hidden="1" outlineLevel="1">
      <c r="A2573" s="244" t="s">
        <v>1077</v>
      </c>
      <c r="B2573" s="364">
        <f t="shared" si="156"/>
        <v>276238.64807999996</v>
      </c>
      <c r="C2573" s="184">
        <v>0</v>
      </c>
      <c r="D2573" s="184">
        <v>0</v>
      </c>
      <c r="E2573" s="184">
        <v>0</v>
      </c>
      <c r="F2573" s="184">
        <v>0</v>
      </c>
      <c r="G2573" s="347">
        <f t="shared" si="155"/>
        <v>276238.64807999996</v>
      </c>
      <c r="H2573" s="341" t="s">
        <v>1078</v>
      </c>
    </row>
    <row r="2574" spans="1:8" hidden="1" outlineLevel="1">
      <c r="A2574" s="244" t="s">
        <v>774</v>
      </c>
      <c r="B2574" s="364">
        <f t="shared" si="156"/>
        <v>777783.44013</v>
      </c>
      <c r="C2574" s="184">
        <v>0</v>
      </c>
      <c r="D2574" s="184">
        <v>0</v>
      </c>
      <c r="E2574" s="184">
        <v>0</v>
      </c>
      <c r="F2574" s="184">
        <v>0</v>
      </c>
      <c r="G2574" s="347">
        <f t="shared" si="155"/>
        <v>777783.44013</v>
      </c>
      <c r="H2574" s="341" t="s">
        <v>775</v>
      </c>
    </row>
    <row r="2575" spans="1:8" hidden="1" outlineLevel="1">
      <c r="A2575" s="244" t="s">
        <v>1779</v>
      </c>
      <c r="B2575" s="364">
        <f t="shared" si="156"/>
        <v>21920.290469999996</v>
      </c>
      <c r="C2575" s="184">
        <v>0</v>
      </c>
      <c r="D2575" s="184">
        <v>0</v>
      </c>
      <c r="E2575" s="184">
        <v>0</v>
      </c>
      <c r="F2575" s="184">
        <v>0</v>
      </c>
      <c r="G2575" s="347">
        <f t="shared" si="155"/>
        <v>21920.290469999996</v>
      </c>
      <c r="H2575" s="341" t="s">
        <v>1780</v>
      </c>
    </row>
    <row r="2576" spans="1:8" hidden="1" outlineLevel="1">
      <c r="A2576" s="244" t="s">
        <v>886</v>
      </c>
      <c r="B2576" s="364">
        <f t="shared" si="156"/>
        <v>43859.203349999996</v>
      </c>
      <c r="C2576" s="184">
        <v>0</v>
      </c>
      <c r="D2576" s="184">
        <v>0</v>
      </c>
      <c r="E2576" s="184">
        <v>0</v>
      </c>
      <c r="F2576" s="184">
        <v>0</v>
      </c>
      <c r="G2576" s="347">
        <f t="shared" si="155"/>
        <v>43859.203349999996</v>
      </c>
      <c r="H2576" s="341" t="s">
        <v>887</v>
      </c>
    </row>
    <row r="2577" spans="1:8" hidden="1" outlineLevel="1">
      <c r="A2577" s="244" t="s">
        <v>1257</v>
      </c>
      <c r="B2577" s="364">
        <f t="shared" si="156"/>
        <v>585265.03499249998</v>
      </c>
      <c r="C2577" s="184">
        <v>0</v>
      </c>
      <c r="D2577" s="184">
        <v>0</v>
      </c>
      <c r="E2577" s="184">
        <v>0</v>
      </c>
      <c r="F2577" s="184">
        <v>0</v>
      </c>
      <c r="G2577" s="347">
        <f t="shared" si="155"/>
        <v>585265.03499249998</v>
      </c>
      <c r="H2577" s="341" t="s">
        <v>1258</v>
      </c>
    </row>
    <row r="2578" spans="1:8" hidden="1" outlineLevel="1">
      <c r="A2578" s="244" t="s">
        <v>1781</v>
      </c>
      <c r="B2578" s="364">
        <f t="shared" si="156"/>
        <v>16320.725039999999</v>
      </c>
      <c r="C2578" s="184">
        <v>0</v>
      </c>
      <c r="D2578" s="184">
        <v>0</v>
      </c>
      <c r="E2578" s="184">
        <v>0</v>
      </c>
      <c r="F2578" s="184">
        <v>0</v>
      </c>
      <c r="G2578" s="347">
        <f t="shared" si="155"/>
        <v>16320.725039999999</v>
      </c>
      <c r="H2578" s="341" t="s">
        <v>1782</v>
      </c>
    </row>
    <row r="2579" spans="1:8" hidden="1" outlineLevel="1">
      <c r="A2579" s="244" t="s">
        <v>922</v>
      </c>
      <c r="B2579" s="364">
        <f t="shared" si="156"/>
        <v>1537008.0973199999</v>
      </c>
      <c r="C2579" s="184">
        <v>0</v>
      </c>
      <c r="D2579" s="184">
        <v>0</v>
      </c>
      <c r="E2579" s="184">
        <v>0</v>
      </c>
      <c r="F2579" s="184">
        <v>0</v>
      </c>
      <c r="G2579" s="347">
        <f t="shared" si="155"/>
        <v>1537008.0973199999</v>
      </c>
      <c r="H2579" s="341" t="s">
        <v>923</v>
      </c>
    </row>
    <row r="2580" spans="1:8" hidden="1" outlineLevel="1">
      <c r="A2580" s="244" t="s">
        <v>115</v>
      </c>
      <c r="B2580" s="364">
        <f t="shared" si="156"/>
        <v>5713901.9861699995</v>
      </c>
      <c r="C2580" s="184">
        <v>0</v>
      </c>
      <c r="D2580" s="184">
        <v>0</v>
      </c>
      <c r="E2580" s="184">
        <v>0</v>
      </c>
      <c r="F2580" s="184">
        <v>0</v>
      </c>
      <c r="G2580" s="347">
        <f t="shared" si="155"/>
        <v>5713901.9861699995</v>
      </c>
      <c r="H2580" s="341" t="s">
        <v>958</v>
      </c>
    </row>
    <row r="2581" spans="1:8" hidden="1" outlineLevel="1">
      <c r="A2581" s="244" t="s">
        <v>1783</v>
      </c>
      <c r="B2581" s="364">
        <f t="shared" si="156"/>
        <v>21526.643100000001</v>
      </c>
      <c r="C2581" s="184">
        <v>0</v>
      </c>
      <c r="D2581" s="184">
        <v>0</v>
      </c>
      <c r="E2581" s="184">
        <v>0</v>
      </c>
      <c r="F2581" s="184">
        <v>0</v>
      </c>
      <c r="G2581" s="347">
        <f t="shared" si="155"/>
        <v>21526.643100000001</v>
      </c>
      <c r="H2581" s="341" t="s">
        <v>1784</v>
      </c>
    </row>
    <row r="2582" spans="1:8" hidden="1" outlineLevel="1">
      <c r="A2582" s="244" t="s">
        <v>1009</v>
      </c>
      <c r="B2582" s="364">
        <f t="shared" si="156"/>
        <v>182452.08978000001</v>
      </c>
      <c r="C2582" s="184">
        <v>0</v>
      </c>
      <c r="D2582" s="184">
        <v>0</v>
      </c>
      <c r="E2582" s="184">
        <v>0</v>
      </c>
      <c r="F2582" s="184">
        <v>0</v>
      </c>
      <c r="G2582" s="347">
        <f t="shared" si="155"/>
        <v>182452.08978000001</v>
      </c>
      <c r="H2582" s="341" t="s">
        <v>1010</v>
      </c>
    </row>
    <row r="2583" spans="1:8" hidden="1" outlineLevel="1">
      <c r="A2583" s="244" t="s">
        <v>934</v>
      </c>
      <c r="B2583" s="364">
        <f t="shared" si="156"/>
        <v>4475698.53627</v>
      </c>
      <c r="C2583" s="184">
        <v>0</v>
      </c>
      <c r="D2583" s="184">
        <v>0</v>
      </c>
      <c r="E2583" s="184">
        <f>E721*0.04/100</f>
        <v>1710.4244000000001</v>
      </c>
      <c r="F2583" s="184">
        <v>0</v>
      </c>
      <c r="G2583" s="347">
        <f t="shared" si="155"/>
        <v>4477408.9606699999</v>
      </c>
      <c r="H2583" s="341" t="s">
        <v>935</v>
      </c>
    </row>
    <row r="2584" spans="1:8" hidden="1" outlineLevel="1">
      <c r="A2584" s="244" t="s">
        <v>1785</v>
      </c>
      <c r="B2584" s="364">
        <f t="shared" si="156"/>
        <v>21778.35</v>
      </c>
      <c r="C2584" s="184">
        <v>0</v>
      </c>
      <c r="D2584" s="184">
        <v>0</v>
      </c>
      <c r="E2584" s="184">
        <v>0</v>
      </c>
      <c r="F2584" s="184">
        <v>0</v>
      </c>
      <c r="G2584" s="347">
        <f t="shared" si="155"/>
        <v>21778.35</v>
      </c>
      <c r="H2584" s="341" t="s">
        <v>1786</v>
      </c>
    </row>
    <row r="2585" spans="1:8" hidden="1" outlineLevel="1">
      <c r="A2585" s="244" t="s">
        <v>1340</v>
      </c>
      <c r="B2585" s="364">
        <f t="shared" si="156"/>
        <v>986247.70479929983</v>
      </c>
      <c r="C2585" s="184">
        <v>0</v>
      </c>
      <c r="D2585" s="184">
        <v>0</v>
      </c>
      <c r="E2585" s="184">
        <v>0</v>
      </c>
      <c r="F2585" s="184">
        <v>0</v>
      </c>
      <c r="G2585" s="347">
        <f t="shared" si="155"/>
        <v>986247.70479929983</v>
      </c>
      <c r="H2585" s="341" t="s">
        <v>1341</v>
      </c>
    </row>
    <row r="2586" spans="1:8" hidden="1" outlineLevel="1">
      <c r="A2586" s="244" t="s">
        <v>738</v>
      </c>
      <c r="B2586" s="364">
        <f t="shared" si="156"/>
        <v>525224.70819000003</v>
      </c>
      <c r="C2586" s="184">
        <v>0</v>
      </c>
      <c r="D2586" s="184">
        <v>0</v>
      </c>
      <c r="E2586" s="184">
        <v>0</v>
      </c>
      <c r="F2586" s="184">
        <v>0</v>
      </c>
      <c r="G2586" s="347">
        <f t="shared" si="155"/>
        <v>525224.70819000003</v>
      </c>
      <c r="H2586" s="341" t="s">
        <v>739</v>
      </c>
    </row>
    <row r="2587" spans="1:8" hidden="1" outlineLevel="1">
      <c r="A2587" s="244" t="s">
        <v>1787</v>
      </c>
      <c r="B2587" s="364">
        <f t="shared" si="156"/>
        <v>13046.915999999999</v>
      </c>
      <c r="C2587" s="184">
        <v>0</v>
      </c>
      <c r="D2587" s="184">
        <v>0</v>
      </c>
      <c r="E2587" s="184">
        <v>0</v>
      </c>
      <c r="F2587" s="184">
        <v>0</v>
      </c>
      <c r="G2587" s="347">
        <f t="shared" si="155"/>
        <v>13046.915999999999</v>
      </c>
      <c r="H2587" s="341" t="s">
        <v>1788</v>
      </c>
    </row>
    <row r="2588" spans="1:8" hidden="1" outlineLevel="1">
      <c r="A2588" s="244" t="s">
        <v>959</v>
      </c>
      <c r="B2588" s="364">
        <f t="shared" si="156"/>
        <v>7791112.3198979385</v>
      </c>
      <c r="C2588" s="184">
        <v>0</v>
      </c>
      <c r="D2588" s="184">
        <v>0</v>
      </c>
      <c r="E2588" s="184">
        <v>0</v>
      </c>
      <c r="F2588" s="184">
        <v>0</v>
      </c>
      <c r="G2588" s="347">
        <f t="shared" si="155"/>
        <v>7791112.3198979385</v>
      </c>
      <c r="H2588" s="341" t="s">
        <v>960</v>
      </c>
    </row>
    <row r="2589" spans="1:8" hidden="1" outlineLevel="1">
      <c r="A2589" s="244" t="s">
        <v>816</v>
      </c>
      <c r="B2589" s="364">
        <f t="shared" si="156"/>
        <v>48882203.068499997</v>
      </c>
      <c r="C2589" s="184">
        <v>0</v>
      </c>
      <c r="D2589" s="184">
        <v>0</v>
      </c>
      <c r="E2589" s="184">
        <v>0</v>
      </c>
      <c r="F2589" s="184">
        <v>0</v>
      </c>
      <c r="G2589" s="347">
        <f t="shared" si="155"/>
        <v>48882203.068499997</v>
      </c>
      <c r="H2589" s="341" t="s">
        <v>817</v>
      </c>
    </row>
    <row r="2590" spans="1:8" hidden="1" outlineLevel="1">
      <c r="A2590" s="244" t="s">
        <v>878</v>
      </c>
      <c r="B2590" s="364">
        <f t="shared" si="156"/>
        <v>140860.81346999999</v>
      </c>
      <c r="C2590" s="184">
        <v>0</v>
      </c>
      <c r="D2590" s="184">
        <v>0</v>
      </c>
      <c r="E2590" s="184">
        <v>0</v>
      </c>
      <c r="F2590" s="184">
        <v>0</v>
      </c>
      <c r="G2590" s="347">
        <f t="shared" si="155"/>
        <v>140860.81346999999</v>
      </c>
      <c r="H2590" s="341" t="s">
        <v>879</v>
      </c>
    </row>
    <row r="2591" spans="1:8" hidden="1" outlineLevel="1">
      <c r="A2591" s="244" t="s">
        <v>724</v>
      </c>
      <c r="B2591" s="364">
        <f t="shared" si="156"/>
        <v>105154031.35526998</v>
      </c>
      <c r="C2591" s="184">
        <v>0</v>
      </c>
      <c r="D2591" s="184">
        <v>0</v>
      </c>
      <c r="E2591" s="184">
        <v>0</v>
      </c>
      <c r="F2591" s="184">
        <v>0</v>
      </c>
      <c r="G2591" s="347">
        <f t="shared" ref="G2591:G2652" si="157">SUM(B2591:F2591)</f>
        <v>105154031.35526998</v>
      </c>
      <c r="H2591" s="341" t="s">
        <v>725</v>
      </c>
    </row>
    <row r="2592" spans="1:8" hidden="1" outlineLevel="1">
      <c r="A2592" s="244" t="s">
        <v>971</v>
      </c>
      <c r="B2592" s="364">
        <f t="shared" ref="B2592:B2652" si="158">B730*0.591/100</f>
        <v>23163452.327160001</v>
      </c>
      <c r="C2592" s="184">
        <v>0</v>
      </c>
      <c r="D2592" s="184">
        <v>0</v>
      </c>
      <c r="E2592" s="184">
        <v>0</v>
      </c>
      <c r="F2592" s="184">
        <v>0</v>
      </c>
      <c r="G2592" s="347">
        <f t="shared" si="157"/>
        <v>23163452.327160001</v>
      </c>
      <c r="H2592" s="341" t="s">
        <v>1639</v>
      </c>
    </row>
    <row r="2593" spans="1:8" hidden="1" outlineLevel="1">
      <c r="A2593" s="244" t="s">
        <v>900</v>
      </c>
      <c r="B2593" s="364">
        <f t="shared" si="158"/>
        <v>3839730.9124199999</v>
      </c>
      <c r="C2593" s="184">
        <v>0</v>
      </c>
      <c r="D2593" s="184">
        <v>0</v>
      </c>
      <c r="E2593" s="184">
        <v>0</v>
      </c>
      <c r="F2593" s="184">
        <v>0</v>
      </c>
      <c r="G2593" s="347">
        <f t="shared" si="157"/>
        <v>3839730.9124199999</v>
      </c>
      <c r="H2593" s="341" t="s">
        <v>901</v>
      </c>
    </row>
    <row r="2594" spans="1:8" hidden="1" outlineLevel="1">
      <c r="A2594" s="244" t="s">
        <v>1789</v>
      </c>
      <c r="B2594" s="364">
        <f t="shared" si="158"/>
        <v>1203534.0010499998</v>
      </c>
      <c r="C2594" s="184">
        <v>0</v>
      </c>
      <c r="D2594" s="184">
        <v>0</v>
      </c>
      <c r="E2594" s="184">
        <v>0</v>
      </c>
      <c r="F2594" s="184">
        <v>0</v>
      </c>
      <c r="G2594" s="347">
        <f t="shared" si="157"/>
        <v>1203534.0010499998</v>
      </c>
      <c r="H2594" s="341" t="s">
        <v>1790</v>
      </c>
    </row>
    <row r="2595" spans="1:8" hidden="1" outlineLevel="1">
      <c r="A2595" s="244" t="s">
        <v>422</v>
      </c>
      <c r="B2595" s="364">
        <f t="shared" si="158"/>
        <v>23496612.838829998</v>
      </c>
      <c r="C2595" s="184">
        <v>0</v>
      </c>
      <c r="D2595" s="184">
        <v>0</v>
      </c>
      <c r="E2595" s="184">
        <v>0</v>
      </c>
      <c r="F2595" s="184">
        <v>0</v>
      </c>
      <c r="G2595" s="347">
        <f t="shared" si="157"/>
        <v>23496612.838829998</v>
      </c>
      <c r="H2595" s="341" t="s">
        <v>423</v>
      </c>
    </row>
    <row r="2596" spans="1:8" hidden="1" outlineLevel="1">
      <c r="A2596" s="244" t="s">
        <v>1041</v>
      </c>
      <c r="B2596" s="364">
        <f t="shared" si="158"/>
        <v>416093.49680999992</v>
      </c>
      <c r="C2596" s="184">
        <v>0</v>
      </c>
      <c r="D2596" s="184">
        <v>0</v>
      </c>
      <c r="E2596" s="184">
        <v>0</v>
      </c>
      <c r="F2596" s="184">
        <v>0</v>
      </c>
      <c r="G2596" s="347">
        <f t="shared" si="157"/>
        <v>416093.49680999992</v>
      </c>
      <c r="H2596" s="341" t="s">
        <v>1042</v>
      </c>
    </row>
    <row r="2597" spans="1:8" hidden="1" outlineLevel="1">
      <c r="A2597" s="244" t="s">
        <v>946</v>
      </c>
      <c r="B2597" s="364">
        <f t="shared" si="158"/>
        <v>25893531.769319996</v>
      </c>
      <c r="C2597" s="184">
        <v>0</v>
      </c>
      <c r="D2597" s="184">
        <v>0</v>
      </c>
      <c r="E2597" s="184">
        <f>E735*0.04/100</f>
        <v>23070.763999999999</v>
      </c>
      <c r="F2597" s="184">
        <v>0</v>
      </c>
      <c r="G2597" s="347">
        <f t="shared" si="157"/>
        <v>25916602.533319995</v>
      </c>
      <c r="H2597" s="341" t="s">
        <v>947</v>
      </c>
    </row>
    <row r="2598" spans="1:8" hidden="1" outlineLevel="1">
      <c r="A2598" s="244" t="s">
        <v>309</v>
      </c>
      <c r="B2598" s="364">
        <f t="shared" si="158"/>
        <v>29638053.929219998</v>
      </c>
      <c r="C2598" s="184">
        <v>0</v>
      </c>
      <c r="D2598" s="184">
        <v>0</v>
      </c>
      <c r="E2598" s="184">
        <v>0</v>
      </c>
      <c r="F2598" s="184">
        <v>0</v>
      </c>
      <c r="G2598" s="347">
        <f t="shared" si="157"/>
        <v>29638053.929219998</v>
      </c>
      <c r="H2598" s="341" t="s">
        <v>310</v>
      </c>
    </row>
    <row r="2599" spans="1:8" hidden="1" outlineLevel="1">
      <c r="A2599" s="244" t="s">
        <v>610</v>
      </c>
      <c r="B2599" s="364">
        <f t="shared" si="158"/>
        <v>23618995.203989998</v>
      </c>
      <c r="C2599" s="184">
        <v>0</v>
      </c>
      <c r="D2599" s="184">
        <v>0</v>
      </c>
      <c r="E2599" s="184">
        <v>0</v>
      </c>
      <c r="F2599" s="184">
        <v>0</v>
      </c>
      <c r="G2599" s="347">
        <f t="shared" si="157"/>
        <v>23618995.203989998</v>
      </c>
      <c r="H2599" s="341" t="s">
        <v>611</v>
      </c>
    </row>
    <row r="2600" spans="1:8" hidden="1" outlineLevel="1">
      <c r="A2600" s="244" t="s">
        <v>1791</v>
      </c>
      <c r="B2600" s="364">
        <f t="shared" si="158"/>
        <v>64930.303649999994</v>
      </c>
      <c r="C2600" s="184">
        <v>0</v>
      </c>
      <c r="D2600" s="184">
        <v>0</v>
      </c>
      <c r="E2600" s="184">
        <v>0</v>
      </c>
      <c r="F2600" s="184">
        <v>0</v>
      </c>
      <c r="G2600" s="347">
        <f t="shared" si="157"/>
        <v>64930.303649999994</v>
      </c>
      <c r="H2600" s="341" t="s">
        <v>1792</v>
      </c>
    </row>
    <row r="2601" spans="1:8" hidden="1" outlineLevel="1">
      <c r="A2601" s="244" t="s">
        <v>1362</v>
      </c>
      <c r="B2601" s="364">
        <f t="shared" si="158"/>
        <v>21550.909559999996</v>
      </c>
      <c r="C2601" s="184">
        <v>0</v>
      </c>
      <c r="D2601" s="184">
        <v>0</v>
      </c>
      <c r="E2601" s="184">
        <v>0</v>
      </c>
      <c r="F2601" s="184">
        <v>0</v>
      </c>
      <c r="G2601" s="347">
        <f t="shared" si="157"/>
        <v>21550.909559999996</v>
      </c>
      <c r="H2601" s="341" t="s">
        <v>1363</v>
      </c>
    </row>
    <row r="2602" spans="1:8" hidden="1" outlineLevel="1">
      <c r="A2602" s="244" t="s">
        <v>778</v>
      </c>
      <c r="B2602" s="364">
        <f t="shared" si="158"/>
        <v>35042.872199999998</v>
      </c>
      <c r="C2602" s="184">
        <v>0</v>
      </c>
      <c r="D2602" s="184">
        <v>0</v>
      </c>
      <c r="E2602" s="184">
        <v>0</v>
      </c>
      <c r="F2602" s="184">
        <v>0</v>
      </c>
      <c r="G2602" s="347">
        <f t="shared" si="157"/>
        <v>35042.872199999998</v>
      </c>
      <c r="H2602" s="341" t="s">
        <v>779</v>
      </c>
    </row>
    <row r="2603" spans="1:8" hidden="1" outlineLevel="1">
      <c r="A2603" s="244" t="s">
        <v>1793</v>
      </c>
      <c r="B2603" s="364">
        <f t="shared" si="158"/>
        <v>2377.6284599999999</v>
      </c>
      <c r="C2603" s="184">
        <v>0</v>
      </c>
      <c r="D2603" s="184">
        <v>0</v>
      </c>
      <c r="E2603" s="184">
        <v>0</v>
      </c>
      <c r="F2603" s="184">
        <v>0</v>
      </c>
      <c r="G2603" s="347">
        <f t="shared" si="157"/>
        <v>2377.6284599999999</v>
      </c>
      <c r="H2603" s="341" t="s">
        <v>1794</v>
      </c>
    </row>
    <row r="2604" spans="1:8" hidden="1" outlineLevel="1">
      <c r="A2604" s="244" t="s">
        <v>912</v>
      </c>
      <c r="B2604" s="364">
        <f t="shared" si="158"/>
        <v>699774.6548153999</v>
      </c>
      <c r="C2604" s="184">
        <v>0</v>
      </c>
      <c r="D2604" s="184">
        <v>0</v>
      </c>
      <c r="E2604" s="184">
        <v>0</v>
      </c>
      <c r="F2604" s="184">
        <v>0</v>
      </c>
      <c r="G2604" s="347">
        <f t="shared" si="157"/>
        <v>699774.6548153999</v>
      </c>
      <c r="H2604" s="341" t="s">
        <v>913</v>
      </c>
    </row>
    <row r="2605" spans="1:8" hidden="1" outlineLevel="1">
      <c r="A2605" s="244" t="s">
        <v>788</v>
      </c>
      <c r="B2605" s="364">
        <f t="shared" si="158"/>
        <v>520264.55156999995</v>
      </c>
      <c r="C2605" s="184">
        <v>0</v>
      </c>
      <c r="D2605" s="184">
        <v>0</v>
      </c>
      <c r="E2605" s="184">
        <v>0</v>
      </c>
      <c r="F2605" s="184">
        <v>0</v>
      </c>
      <c r="G2605" s="347">
        <f t="shared" si="157"/>
        <v>520264.55156999995</v>
      </c>
      <c r="H2605" s="341" t="s">
        <v>789</v>
      </c>
    </row>
    <row r="2606" spans="1:8" hidden="1" outlineLevel="1">
      <c r="A2606" s="244" t="s">
        <v>806</v>
      </c>
      <c r="B2606" s="364">
        <f t="shared" si="158"/>
        <v>401325.53561999998</v>
      </c>
      <c r="C2606" s="184">
        <v>0</v>
      </c>
      <c r="D2606" s="184">
        <v>0</v>
      </c>
      <c r="E2606" s="184">
        <v>0</v>
      </c>
      <c r="F2606" s="184">
        <v>0</v>
      </c>
      <c r="G2606" s="347">
        <f t="shared" si="157"/>
        <v>401325.53561999998</v>
      </c>
      <c r="H2606" s="341" t="s">
        <v>807</v>
      </c>
    </row>
    <row r="2607" spans="1:8" hidden="1" outlineLevel="1">
      <c r="A2607" s="244" t="s">
        <v>1795</v>
      </c>
      <c r="B2607" s="364">
        <f t="shared" si="158"/>
        <v>309.89085</v>
      </c>
      <c r="C2607" s="184">
        <v>0</v>
      </c>
      <c r="D2607" s="184">
        <v>0</v>
      </c>
      <c r="E2607" s="184">
        <v>0</v>
      </c>
      <c r="F2607" s="184">
        <v>0</v>
      </c>
      <c r="G2607" s="347">
        <f t="shared" si="157"/>
        <v>309.89085</v>
      </c>
      <c r="H2607" s="341" t="s">
        <v>1796</v>
      </c>
    </row>
    <row r="2608" spans="1:8" hidden="1" outlineLevel="1">
      <c r="A2608" s="244" t="s">
        <v>1797</v>
      </c>
      <c r="B2608" s="364">
        <f t="shared" si="158"/>
        <v>0</v>
      </c>
      <c r="C2608" s="184">
        <v>0</v>
      </c>
      <c r="D2608" s="184">
        <v>0</v>
      </c>
      <c r="E2608" s="184">
        <v>0</v>
      </c>
      <c r="F2608" s="184">
        <v>0</v>
      </c>
      <c r="G2608" s="347">
        <f t="shared" si="157"/>
        <v>0</v>
      </c>
      <c r="H2608" s="341" t="s">
        <v>1798</v>
      </c>
    </row>
    <row r="2609" spans="1:8" hidden="1" outlineLevel="1">
      <c r="A2609" s="244" t="s">
        <v>1219</v>
      </c>
      <c r="B2609" s="364">
        <f t="shared" si="158"/>
        <v>547559.53787999996</v>
      </c>
      <c r="C2609" s="184">
        <v>0</v>
      </c>
      <c r="D2609" s="184">
        <v>0</v>
      </c>
      <c r="E2609" s="184">
        <v>0</v>
      </c>
      <c r="F2609" s="184">
        <v>0</v>
      </c>
      <c r="G2609" s="347">
        <f t="shared" si="157"/>
        <v>547559.53787999996</v>
      </c>
      <c r="H2609" s="341" t="s">
        <v>1220</v>
      </c>
    </row>
    <row r="2610" spans="1:8" hidden="1" outlineLevel="1">
      <c r="A2610" s="244" t="s">
        <v>898</v>
      </c>
      <c r="B2610" s="364">
        <f t="shared" si="158"/>
        <v>2168756.8735799999</v>
      </c>
      <c r="C2610" s="184">
        <v>0</v>
      </c>
      <c r="D2610" s="184">
        <v>0</v>
      </c>
      <c r="E2610" s="184">
        <v>0</v>
      </c>
      <c r="F2610" s="184">
        <v>0</v>
      </c>
      <c r="G2610" s="347">
        <f t="shared" si="157"/>
        <v>2168756.8735799999</v>
      </c>
      <c r="H2610" s="341" t="s">
        <v>899</v>
      </c>
    </row>
    <row r="2611" spans="1:8" hidden="1" outlineLevel="1">
      <c r="A2611" s="244" t="s">
        <v>350</v>
      </c>
      <c r="B2611" s="364">
        <f t="shared" si="158"/>
        <v>86726.962830000004</v>
      </c>
      <c r="C2611" s="184">
        <v>0</v>
      </c>
      <c r="D2611" s="184">
        <v>0</v>
      </c>
      <c r="E2611" s="184">
        <v>0</v>
      </c>
      <c r="F2611" s="184">
        <v>0</v>
      </c>
      <c r="G2611" s="347">
        <f t="shared" si="157"/>
        <v>86726.962830000004</v>
      </c>
      <c r="H2611" s="341" t="s">
        <v>351</v>
      </c>
    </row>
    <row r="2612" spans="1:8" hidden="1" outlineLevel="1">
      <c r="A2612" s="244" t="s">
        <v>281</v>
      </c>
      <c r="B2612" s="364">
        <f t="shared" si="158"/>
        <v>0</v>
      </c>
      <c r="C2612" s="184">
        <v>0</v>
      </c>
      <c r="D2612" s="184">
        <v>0</v>
      </c>
      <c r="E2612" s="184">
        <v>0</v>
      </c>
      <c r="F2612" s="184">
        <v>0</v>
      </c>
      <c r="G2612" s="347">
        <f t="shared" si="157"/>
        <v>0</v>
      </c>
      <c r="H2612" s="341" t="s">
        <v>282</v>
      </c>
    </row>
    <row r="2613" spans="1:8" hidden="1" outlineLevel="1">
      <c r="A2613" s="244" t="s">
        <v>1364</v>
      </c>
      <c r="B2613" s="364">
        <f t="shared" si="158"/>
        <v>1711112.6371500001</v>
      </c>
      <c r="C2613" s="184">
        <v>0</v>
      </c>
      <c r="D2613" s="184">
        <v>0</v>
      </c>
      <c r="E2613" s="184">
        <v>0</v>
      </c>
      <c r="F2613" s="184">
        <v>0</v>
      </c>
      <c r="G2613" s="347">
        <f t="shared" si="157"/>
        <v>1711112.6371500001</v>
      </c>
      <c r="H2613" s="341" t="s">
        <v>1365</v>
      </c>
    </row>
    <row r="2614" spans="1:8" hidden="1" outlineLevel="1">
      <c r="A2614" s="244" t="s">
        <v>798</v>
      </c>
      <c r="B2614" s="364">
        <f t="shared" si="158"/>
        <v>194968.34687999997</v>
      </c>
      <c r="C2614" s="184">
        <v>0</v>
      </c>
      <c r="D2614" s="184">
        <v>0</v>
      </c>
      <c r="E2614" s="184">
        <v>0</v>
      </c>
      <c r="F2614" s="184">
        <v>0</v>
      </c>
      <c r="G2614" s="347">
        <f t="shared" si="157"/>
        <v>194968.34687999997</v>
      </c>
      <c r="H2614" s="341" t="s">
        <v>799</v>
      </c>
    </row>
    <row r="2615" spans="1:8" hidden="1" outlineLevel="1">
      <c r="A2615" s="244" t="s">
        <v>1799</v>
      </c>
      <c r="B2615" s="364">
        <f t="shared" si="158"/>
        <v>33870.050429999996</v>
      </c>
      <c r="C2615" s="184">
        <v>0</v>
      </c>
      <c r="D2615" s="184">
        <v>0</v>
      </c>
      <c r="E2615" s="184">
        <v>0</v>
      </c>
      <c r="F2615" s="184">
        <v>0</v>
      </c>
      <c r="G2615" s="347">
        <f t="shared" si="157"/>
        <v>33870.050429999996</v>
      </c>
      <c r="H2615" s="341" t="s">
        <v>1800</v>
      </c>
    </row>
    <row r="2616" spans="1:8" hidden="1" outlineLevel="1">
      <c r="A2616" s="244" t="s">
        <v>1037</v>
      </c>
      <c r="B2616" s="364">
        <f t="shared" si="158"/>
        <v>619988.31950999994</v>
      </c>
      <c r="C2616" s="184">
        <v>0</v>
      </c>
      <c r="D2616" s="184">
        <v>0</v>
      </c>
      <c r="E2616" s="184">
        <v>0</v>
      </c>
      <c r="F2616" s="184">
        <v>0</v>
      </c>
      <c r="G2616" s="347">
        <f t="shared" si="157"/>
        <v>619988.31950999994</v>
      </c>
      <c r="H2616" s="341" t="s">
        <v>1038</v>
      </c>
    </row>
    <row r="2617" spans="1:8" hidden="1" outlineLevel="1">
      <c r="A2617" s="244" t="s">
        <v>1121</v>
      </c>
      <c r="B2617" s="364">
        <f t="shared" si="158"/>
        <v>519120.37556999997</v>
      </c>
      <c r="C2617" s="184">
        <v>0</v>
      </c>
      <c r="D2617" s="184">
        <v>0</v>
      </c>
      <c r="E2617" s="184">
        <v>0</v>
      </c>
      <c r="F2617" s="184">
        <v>0</v>
      </c>
      <c r="G2617" s="347">
        <f t="shared" si="157"/>
        <v>519120.37556999997</v>
      </c>
      <c r="H2617" s="341" t="s">
        <v>1122</v>
      </c>
    </row>
    <row r="2618" spans="1:8" hidden="1" outlineLevel="1">
      <c r="A2618" s="244" t="s">
        <v>1666</v>
      </c>
      <c r="B2618" s="364">
        <f t="shared" si="158"/>
        <v>806581.23896999995</v>
      </c>
      <c r="C2618" s="184">
        <v>0</v>
      </c>
      <c r="D2618" s="184">
        <v>0</v>
      </c>
      <c r="E2618" s="184">
        <f>E756*0.04/100</f>
        <v>230089.8964</v>
      </c>
      <c r="F2618" s="184">
        <f>F756*0.03/100</f>
        <v>1271481.6768</v>
      </c>
      <c r="G2618" s="347">
        <f t="shared" si="157"/>
        <v>2308152.8121699998</v>
      </c>
      <c r="H2618" s="341" t="s">
        <v>1707</v>
      </c>
    </row>
    <row r="2619" spans="1:8" hidden="1" outlineLevel="1">
      <c r="A2619" s="244" t="s">
        <v>1710</v>
      </c>
      <c r="B2619" s="364">
        <f t="shared" si="158"/>
        <v>1638377.55204</v>
      </c>
      <c r="C2619" s="184">
        <v>0</v>
      </c>
      <c r="D2619" s="184">
        <v>0</v>
      </c>
      <c r="E2619" s="184">
        <v>0</v>
      </c>
      <c r="F2619" s="184">
        <v>0</v>
      </c>
      <c r="G2619" s="347">
        <f t="shared" si="157"/>
        <v>1638377.55204</v>
      </c>
      <c r="H2619" s="341" t="s">
        <v>1711</v>
      </c>
    </row>
    <row r="2620" spans="1:8" hidden="1" outlineLevel="1">
      <c r="A2620" s="244" t="s">
        <v>808</v>
      </c>
      <c r="B2620" s="364">
        <f t="shared" si="158"/>
        <v>456686.86961999995</v>
      </c>
      <c r="C2620" s="184">
        <v>0</v>
      </c>
      <c r="D2620" s="184">
        <v>0</v>
      </c>
      <c r="E2620" s="184">
        <v>0</v>
      </c>
      <c r="F2620" s="184">
        <v>0</v>
      </c>
      <c r="G2620" s="347">
        <f t="shared" si="157"/>
        <v>456686.86961999995</v>
      </c>
      <c r="H2620" s="341" t="s">
        <v>809</v>
      </c>
    </row>
    <row r="2621" spans="1:8" hidden="1" outlineLevel="1">
      <c r="A2621" s="244" t="s">
        <v>1801</v>
      </c>
      <c r="B2621" s="364">
        <f t="shared" si="158"/>
        <v>114004.85150999999</v>
      </c>
      <c r="C2621" s="184">
        <v>0</v>
      </c>
      <c r="D2621" s="184">
        <v>0</v>
      </c>
      <c r="E2621" s="184">
        <v>0</v>
      </c>
      <c r="F2621" s="184">
        <v>0</v>
      </c>
      <c r="G2621" s="347">
        <f t="shared" si="157"/>
        <v>114004.85150999999</v>
      </c>
      <c r="H2621" s="341" t="s">
        <v>1802</v>
      </c>
    </row>
    <row r="2622" spans="1:8" hidden="1" outlineLevel="1">
      <c r="A2622" s="244" t="s">
        <v>558</v>
      </c>
      <c r="B2622" s="364">
        <f t="shared" si="158"/>
        <v>412586.36687999999</v>
      </c>
      <c r="C2622" s="184">
        <v>0</v>
      </c>
      <c r="D2622" s="184">
        <v>0</v>
      </c>
      <c r="E2622" s="184">
        <v>0</v>
      </c>
      <c r="F2622" s="184">
        <v>0</v>
      </c>
      <c r="G2622" s="347">
        <f t="shared" si="157"/>
        <v>412586.36687999999</v>
      </c>
      <c r="H2622" s="341" t="s">
        <v>559</v>
      </c>
    </row>
    <row r="2623" spans="1:8" hidden="1" outlineLevel="1">
      <c r="A2623" s="244" t="s">
        <v>1803</v>
      </c>
      <c r="B2623" s="364">
        <f t="shared" si="158"/>
        <v>28278.924479999998</v>
      </c>
      <c r="C2623" s="184">
        <v>0</v>
      </c>
      <c r="D2623" s="184">
        <v>0</v>
      </c>
      <c r="E2623" s="184">
        <v>0</v>
      </c>
      <c r="F2623" s="184">
        <v>0</v>
      </c>
      <c r="G2623" s="347">
        <f t="shared" si="157"/>
        <v>28278.924479999998</v>
      </c>
      <c r="H2623" s="341" t="s">
        <v>1804</v>
      </c>
    </row>
    <row r="2624" spans="1:8" hidden="1" outlineLevel="1">
      <c r="A2624" s="244" t="s">
        <v>384</v>
      </c>
      <c r="B2624" s="364">
        <f t="shared" si="158"/>
        <v>1257251.9886299998</v>
      </c>
      <c r="C2624" s="184">
        <v>0</v>
      </c>
      <c r="D2624" s="184">
        <v>0</v>
      </c>
      <c r="E2624" s="184">
        <v>0</v>
      </c>
      <c r="F2624" s="184">
        <v>0</v>
      </c>
      <c r="G2624" s="347">
        <f t="shared" si="157"/>
        <v>1257251.9886299998</v>
      </c>
      <c r="H2624" s="341" t="s">
        <v>1359</v>
      </c>
    </row>
    <row r="2625" spans="1:8" hidden="1" outlineLevel="1">
      <c r="A2625" s="244" t="s">
        <v>1139</v>
      </c>
      <c r="B2625" s="364">
        <f t="shared" si="158"/>
        <v>851872.38803999987</v>
      </c>
      <c r="C2625" s="184">
        <v>0</v>
      </c>
      <c r="D2625" s="184">
        <v>0</v>
      </c>
      <c r="E2625" s="184">
        <v>0</v>
      </c>
      <c r="F2625" s="184">
        <v>0</v>
      </c>
      <c r="G2625" s="347">
        <f t="shared" si="157"/>
        <v>851872.38803999987</v>
      </c>
      <c r="H2625" s="341" t="s">
        <v>1140</v>
      </c>
    </row>
    <row r="2626" spans="1:8" hidden="1" outlineLevel="1">
      <c r="A2626" s="244" t="s">
        <v>1211</v>
      </c>
      <c r="B2626" s="364">
        <f t="shared" si="158"/>
        <v>71224.926449999999</v>
      </c>
      <c r="C2626" s="184">
        <v>0</v>
      </c>
      <c r="D2626" s="184">
        <v>0</v>
      </c>
      <c r="E2626" s="184">
        <v>0</v>
      </c>
      <c r="F2626" s="184">
        <v>0</v>
      </c>
      <c r="G2626" s="347">
        <f t="shared" si="157"/>
        <v>71224.926449999999</v>
      </c>
      <c r="H2626" s="341" t="s">
        <v>1212</v>
      </c>
    </row>
    <row r="2627" spans="1:8" hidden="1" outlineLevel="1">
      <c r="A2627" s="244" t="s">
        <v>1297</v>
      </c>
      <c r="B2627" s="364">
        <f t="shared" si="158"/>
        <v>622988.73785999999</v>
      </c>
      <c r="C2627" s="184">
        <v>0</v>
      </c>
      <c r="D2627" s="184">
        <v>0</v>
      </c>
      <c r="E2627" s="184">
        <v>0</v>
      </c>
      <c r="F2627" s="184">
        <v>0</v>
      </c>
      <c r="G2627" s="347">
        <f t="shared" si="157"/>
        <v>622988.73785999999</v>
      </c>
      <c r="H2627" s="341" t="s">
        <v>1298</v>
      </c>
    </row>
    <row r="2628" spans="1:8" hidden="1" outlineLevel="1">
      <c r="A2628" s="244" t="s">
        <v>1287</v>
      </c>
      <c r="B2628" s="364">
        <f t="shared" si="158"/>
        <v>920240.24910000002</v>
      </c>
      <c r="C2628" s="184">
        <v>0</v>
      </c>
      <c r="D2628" s="184">
        <v>0</v>
      </c>
      <c r="E2628" s="184">
        <v>0</v>
      </c>
      <c r="F2628" s="184">
        <v>0</v>
      </c>
      <c r="G2628" s="347">
        <f t="shared" si="157"/>
        <v>920240.24910000002</v>
      </c>
      <c r="H2628" s="341" t="s">
        <v>1288</v>
      </c>
    </row>
    <row r="2629" spans="1:8" hidden="1" outlineLevel="1">
      <c r="A2629" s="244" t="s">
        <v>1289</v>
      </c>
      <c r="B2629" s="364">
        <f t="shared" si="158"/>
        <v>1161863.16432</v>
      </c>
      <c r="C2629" s="184">
        <v>0</v>
      </c>
      <c r="D2629" s="184">
        <v>0</v>
      </c>
      <c r="E2629" s="184">
        <v>0</v>
      </c>
      <c r="F2629" s="184">
        <v>0</v>
      </c>
      <c r="G2629" s="347">
        <f t="shared" si="157"/>
        <v>1161863.16432</v>
      </c>
      <c r="H2629" s="341" t="s">
        <v>1290</v>
      </c>
    </row>
    <row r="2630" spans="1:8" hidden="1" outlineLevel="1">
      <c r="A2630" s="244" t="s">
        <v>1135</v>
      </c>
      <c r="B2630" s="364">
        <f t="shared" si="158"/>
        <v>101614.83201</v>
      </c>
      <c r="C2630" s="184">
        <v>0</v>
      </c>
      <c r="D2630" s="184">
        <v>0</v>
      </c>
      <c r="E2630" s="184">
        <v>0</v>
      </c>
      <c r="F2630" s="184">
        <v>0</v>
      </c>
      <c r="G2630" s="347">
        <f t="shared" si="157"/>
        <v>101614.83201</v>
      </c>
      <c r="H2630" s="341" t="s">
        <v>1136</v>
      </c>
    </row>
    <row r="2631" spans="1:8" hidden="1" outlineLevel="1">
      <c r="A2631" s="244" t="s">
        <v>1173</v>
      </c>
      <c r="B2631" s="364">
        <f t="shared" si="158"/>
        <v>253577.74004999999</v>
      </c>
      <c r="C2631" s="184">
        <v>0</v>
      </c>
      <c r="D2631" s="184">
        <v>0</v>
      </c>
      <c r="E2631" s="184">
        <v>0</v>
      </c>
      <c r="F2631" s="184">
        <v>0</v>
      </c>
      <c r="G2631" s="347">
        <f t="shared" si="157"/>
        <v>253577.74004999999</v>
      </c>
      <c r="H2631" s="341" t="s">
        <v>1174</v>
      </c>
    </row>
    <row r="2632" spans="1:8" hidden="1" outlineLevel="1">
      <c r="A2632" s="244" t="s">
        <v>1805</v>
      </c>
      <c r="B2632" s="364">
        <f t="shared" si="158"/>
        <v>99008.126040000003</v>
      </c>
      <c r="C2632" s="184">
        <v>0</v>
      </c>
      <c r="D2632" s="184">
        <v>0</v>
      </c>
      <c r="E2632" s="184">
        <v>0</v>
      </c>
      <c r="F2632" s="184">
        <v>0</v>
      </c>
      <c r="G2632" s="347">
        <f t="shared" si="157"/>
        <v>99008.126040000003</v>
      </c>
      <c r="H2632" s="341" t="s">
        <v>1806</v>
      </c>
    </row>
    <row r="2633" spans="1:8" hidden="1" outlineLevel="1">
      <c r="A2633" s="244" t="s">
        <v>1366</v>
      </c>
      <c r="B2633" s="364">
        <f t="shared" si="158"/>
        <v>661984.04076</v>
      </c>
      <c r="C2633" s="184">
        <v>0</v>
      </c>
      <c r="D2633" s="184">
        <v>0</v>
      </c>
      <c r="E2633" s="184">
        <v>0</v>
      </c>
      <c r="F2633" s="184">
        <v>0</v>
      </c>
      <c r="G2633" s="347">
        <f t="shared" si="157"/>
        <v>661984.04076</v>
      </c>
      <c r="H2633" s="341" t="s">
        <v>1367</v>
      </c>
    </row>
    <row r="2634" spans="1:8" hidden="1" outlineLevel="1">
      <c r="A2634" s="244" t="s">
        <v>1807</v>
      </c>
      <c r="B2634" s="364">
        <f t="shared" si="158"/>
        <v>529902.05949000001</v>
      </c>
      <c r="C2634" s="184">
        <v>0</v>
      </c>
      <c r="D2634" s="184">
        <v>0</v>
      </c>
      <c r="E2634" s="184">
        <v>0</v>
      </c>
      <c r="F2634" s="184">
        <v>0</v>
      </c>
      <c r="G2634" s="347">
        <f t="shared" si="157"/>
        <v>529902.05949000001</v>
      </c>
      <c r="H2634" s="341" t="s">
        <v>1808</v>
      </c>
    </row>
    <row r="2635" spans="1:8" hidden="1" outlineLevel="1">
      <c r="A2635" s="244" t="s">
        <v>954</v>
      </c>
      <c r="B2635" s="364">
        <f t="shared" si="158"/>
        <v>28087.907369999997</v>
      </c>
      <c r="C2635" s="184">
        <v>0</v>
      </c>
      <c r="D2635" s="184">
        <v>0</v>
      </c>
      <c r="E2635" s="184">
        <v>0</v>
      </c>
      <c r="F2635" s="184">
        <v>0</v>
      </c>
      <c r="G2635" s="347">
        <f t="shared" si="157"/>
        <v>28087.907369999997</v>
      </c>
      <c r="H2635" s="341" t="s">
        <v>955</v>
      </c>
    </row>
    <row r="2636" spans="1:8" hidden="1" outlineLevel="1">
      <c r="A2636" s="244" t="s">
        <v>1133</v>
      </c>
      <c r="B2636" s="364">
        <f t="shared" si="158"/>
        <v>869501.77619999985</v>
      </c>
      <c r="C2636" s="184">
        <v>0</v>
      </c>
      <c r="D2636" s="184">
        <v>0</v>
      </c>
      <c r="E2636" s="184">
        <v>0</v>
      </c>
      <c r="F2636" s="184">
        <v>0</v>
      </c>
      <c r="G2636" s="347">
        <f t="shared" si="157"/>
        <v>869501.77619999985</v>
      </c>
      <c r="H2636" s="341" t="s">
        <v>1134</v>
      </c>
    </row>
    <row r="2637" spans="1:8" hidden="1" outlineLevel="1">
      <c r="A2637" s="244" t="s">
        <v>948</v>
      </c>
      <c r="B2637" s="364">
        <f t="shared" si="158"/>
        <v>827867.30369999993</v>
      </c>
      <c r="C2637" s="184">
        <v>0</v>
      </c>
      <c r="D2637" s="184">
        <v>0</v>
      </c>
      <c r="E2637" s="184">
        <v>0</v>
      </c>
      <c r="F2637" s="184">
        <v>0</v>
      </c>
      <c r="G2637" s="347">
        <f t="shared" si="157"/>
        <v>827867.30369999993</v>
      </c>
      <c r="H2637" s="341" t="s">
        <v>949</v>
      </c>
    </row>
    <row r="2638" spans="1:8" hidden="1" outlineLevel="1">
      <c r="A2638" s="244" t="s">
        <v>1809</v>
      </c>
      <c r="B2638" s="364">
        <f t="shared" si="158"/>
        <v>95860.749629999991</v>
      </c>
      <c r="C2638" s="184">
        <v>0</v>
      </c>
      <c r="D2638" s="184">
        <v>0</v>
      </c>
      <c r="E2638" s="184">
        <v>0</v>
      </c>
      <c r="F2638" s="184">
        <v>0</v>
      </c>
      <c r="G2638" s="347">
        <f t="shared" si="157"/>
        <v>95860.749629999991</v>
      </c>
      <c r="H2638" s="341" t="s">
        <v>1370</v>
      </c>
    </row>
    <row r="2639" spans="1:8" hidden="1" outlineLevel="1">
      <c r="A2639" s="244" t="s">
        <v>1249</v>
      </c>
      <c r="B2639" s="364">
        <f t="shared" si="158"/>
        <v>419825.15945999994</v>
      </c>
      <c r="C2639" s="184">
        <v>0</v>
      </c>
      <c r="D2639" s="184">
        <v>0</v>
      </c>
      <c r="E2639" s="184">
        <v>0</v>
      </c>
      <c r="F2639" s="184">
        <v>0</v>
      </c>
      <c r="G2639" s="347">
        <f t="shared" si="157"/>
        <v>419825.15945999994</v>
      </c>
      <c r="H2639" s="341" t="s">
        <v>1250</v>
      </c>
    </row>
    <row r="2640" spans="1:8" hidden="1" outlineLevel="1">
      <c r="A2640" s="244" t="s">
        <v>93</v>
      </c>
      <c r="B2640" s="364">
        <f t="shared" si="158"/>
        <v>35327.633729999994</v>
      </c>
      <c r="C2640" s="184">
        <v>0</v>
      </c>
      <c r="D2640" s="184">
        <v>0</v>
      </c>
      <c r="E2640" s="184">
        <v>0</v>
      </c>
      <c r="F2640" s="184">
        <v>0</v>
      </c>
      <c r="G2640" s="347">
        <f t="shared" si="157"/>
        <v>35327.633729999994</v>
      </c>
      <c r="H2640" s="341" t="s">
        <v>94</v>
      </c>
    </row>
    <row r="2641" spans="1:8" hidden="1" outlineLevel="1">
      <c r="A2641" s="244" t="s">
        <v>1810</v>
      </c>
      <c r="B2641" s="364">
        <f t="shared" si="158"/>
        <v>333633.6249</v>
      </c>
      <c r="C2641" s="184">
        <v>0</v>
      </c>
      <c r="D2641" s="184">
        <v>0</v>
      </c>
      <c r="E2641" s="184">
        <v>0</v>
      </c>
      <c r="F2641" s="184">
        <v>0</v>
      </c>
      <c r="G2641" s="347">
        <f t="shared" si="157"/>
        <v>333633.6249</v>
      </c>
      <c r="H2641" s="341" t="s">
        <v>1811</v>
      </c>
    </row>
    <row r="2642" spans="1:8" hidden="1" outlineLevel="1">
      <c r="A2642" s="244" t="s">
        <v>277</v>
      </c>
      <c r="B2642" s="364">
        <f t="shared" si="158"/>
        <v>167950.56912</v>
      </c>
      <c r="C2642" s="184">
        <v>0</v>
      </c>
      <c r="D2642" s="184">
        <v>0</v>
      </c>
      <c r="E2642" s="184">
        <v>0</v>
      </c>
      <c r="F2642" s="184">
        <v>0</v>
      </c>
      <c r="G2642" s="347">
        <f t="shared" si="157"/>
        <v>167950.56912</v>
      </c>
      <c r="H2642" s="341" t="s">
        <v>278</v>
      </c>
    </row>
    <row r="2643" spans="1:8" hidden="1" outlineLevel="1">
      <c r="A2643" s="244" t="s">
        <v>1368</v>
      </c>
      <c r="B2643" s="364">
        <f t="shared" si="158"/>
        <v>110886.375</v>
      </c>
      <c r="C2643" s="184">
        <v>0</v>
      </c>
      <c r="D2643" s="184">
        <v>0</v>
      </c>
      <c r="E2643" s="184">
        <v>0</v>
      </c>
      <c r="F2643" s="184">
        <v>0</v>
      </c>
      <c r="G2643" s="347">
        <f t="shared" si="157"/>
        <v>110886.375</v>
      </c>
      <c r="H2643" s="341" t="s">
        <v>1369</v>
      </c>
    </row>
    <row r="2644" spans="1:8" hidden="1" outlineLevel="1">
      <c r="A2644" s="244" t="s">
        <v>926</v>
      </c>
      <c r="B2644" s="364">
        <f t="shared" si="158"/>
        <v>1703785.8623999998</v>
      </c>
      <c r="C2644" s="184">
        <v>0</v>
      </c>
      <c r="D2644" s="184">
        <v>0</v>
      </c>
      <c r="E2644" s="184">
        <v>0</v>
      </c>
      <c r="F2644" s="184">
        <v>0</v>
      </c>
      <c r="G2644" s="347">
        <f t="shared" si="157"/>
        <v>1703785.8623999998</v>
      </c>
      <c r="H2644" s="341" t="s">
        <v>927</v>
      </c>
    </row>
    <row r="2645" spans="1:8" hidden="1" outlineLevel="1">
      <c r="A2645" s="244" t="s">
        <v>728</v>
      </c>
      <c r="B2645" s="364">
        <f t="shared" si="158"/>
        <v>499283.01247380004</v>
      </c>
      <c r="C2645" s="184">
        <v>0</v>
      </c>
      <c r="D2645" s="184">
        <v>0</v>
      </c>
      <c r="E2645" s="184">
        <v>0</v>
      </c>
      <c r="F2645" s="184">
        <v>0</v>
      </c>
      <c r="G2645" s="347">
        <f t="shared" si="157"/>
        <v>499283.01247380004</v>
      </c>
      <c r="H2645" s="341" t="s">
        <v>729</v>
      </c>
    </row>
    <row r="2646" spans="1:8" hidden="1" outlineLevel="1">
      <c r="A2646" s="244" t="s">
        <v>1171</v>
      </c>
      <c r="B2646" s="364">
        <f t="shared" si="158"/>
        <v>390661.94029649993</v>
      </c>
      <c r="C2646" s="184">
        <v>0</v>
      </c>
      <c r="D2646" s="184">
        <v>0</v>
      </c>
      <c r="E2646" s="184">
        <v>0</v>
      </c>
      <c r="F2646" s="184">
        <v>0</v>
      </c>
      <c r="G2646" s="347">
        <f t="shared" si="157"/>
        <v>390661.94029649993</v>
      </c>
      <c r="H2646" s="341" t="s">
        <v>1172</v>
      </c>
    </row>
    <row r="2647" spans="1:8" hidden="1" outlineLevel="1">
      <c r="A2647" s="244" t="s">
        <v>1291</v>
      </c>
      <c r="B2647" s="364">
        <f t="shared" si="158"/>
        <v>438151.92259650002</v>
      </c>
      <c r="C2647" s="184">
        <v>0</v>
      </c>
      <c r="D2647" s="184">
        <v>0</v>
      </c>
      <c r="E2647" s="184">
        <v>0</v>
      </c>
      <c r="F2647" s="184">
        <v>0</v>
      </c>
      <c r="G2647" s="347">
        <f t="shared" si="157"/>
        <v>438151.92259650002</v>
      </c>
      <c r="H2647" s="341" t="s">
        <v>1292</v>
      </c>
    </row>
    <row r="2648" spans="1:8" hidden="1" outlineLevel="1">
      <c r="A2648" s="244" t="s">
        <v>1069</v>
      </c>
      <c r="B2648" s="364">
        <f t="shared" si="158"/>
        <v>397605.58658999996</v>
      </c>
      <c r="C2648" s="184">
        <v>0</v>
      </c>
      <c r="D2648" s="184">
        <v>0</v>
      </c>
      <c r="E2648" s="184">
        <v>0</v>
      </c>
      <c r="F2648" s="184">
        <v>0</v>
      </c>
      <c r="G2648" s="347">
        <f t="shared" si="157"/>
        <v>397605.58658999996</v>
      </c>
      <c r="H2648" s="341" t="s">
        <v>1070</v>
      </c>
    </row>
    <row r="2649" spans="1:8" hidden="1" outlineLevel="1">
      <c r="A2649" s="244" t="s">
        <v>963</v>
      </c>
      <c r="B2649" s="364">
        <f t="shared" si="158"/>
        <v>329721.84908999997</v>
      </c>
      <c r="C2649" s="184">
        <v>0</v>
      </c>
      <c r="D2649" s="184">
        <v>0</v>
      </c>
      <c r="E2649" s="184">
        <v>0</v>
      </c>
      <c r="F2649" s="184">
        <v>0</v>
      </c>
      <c r="G2649" s="347">
        <f t="shared" si="157"/>
        <v>329721.84908999997</v>
      </c>
      <c r="H2649" s="341" t="s">
        <v>964</v>
      </c>
    </row>
    <row r="2650" spans="1:8" hidden="1" outlineLevel="1">
      <c r="A2650" s="244" t="s">
        <v>319</v>
      </c>
      <c r="B2650" s="364">
        <f t="shared" si="158"/>
        <v>106711.1061543</v>
      </c>
      <c r="C2650" s="184">
        <v>0</v>
      </c>
      <c r="D2650" s="184">
        <v>0</v>
      </c>
      <c r="E2650" s="184">
        <v>0</v>
      </c>
      <c r="F2650" s="184">
        <v>0</v>
      </c>
      <c r="G2650" s="347">
        <f t="shared" si="157"/>
        <v>106711.1061543</v>
      </c>
      <c r="H2650" s="341" t="s">
        <v>320</v>
      </c>
    </row>
    <row r="2651" spans="1:8" hidden="1" outlineLevel="1">
      <c r="A2651" s="244" t="s">
        <v>1812</v>
      </c>
      <c r="B2651" s="364">
        <f t="shared" si="158"/>
        <v>181633.46022000001</v>
      </c>
      <c r="C2651" s="184">
        <v>0</v>
      </c>
      <c r="D2651" s="184">
        <v>0</v>
      </c>
      <c r="E2651" s="184">
        <v>0</v>
      </c>
      <c r="F2651" s="184">
        <v>0</v>
      </c>
      <c r="G2651" s="347">
        <f t="shared" si="157"/>
        <v>181633.46022000001</v>
      </c>
      <c r="H2651" s="341" t="s">
        <v>1813</v>
      </c>
    </row>
    <row r="2652" spans="1:8" hidden="1" outlineLevel="1">
      <c r="A2652" s="244" t="s">
        <v>1814</v>
      </c>
      <c r="B2652" s="364">
        <f t="shared" si="158"/>
        <v>19822.488689999998</v>
      </c>
      <c r="C2652" s="184">
        <v>0</v>
      </c>
      <c r="D2652" s="184">
        <v>0</v>
      </c>
      <c r="E2652" s="184">
        <v>0</v>
      </c>
      <c r="F2652" s="184">
        <v>0</v>
      </c>
      <c r="G2652" s="347">
        <f t="shared" si="157"/>
        <v>19822.488689999998</v>
      </c>
      <c r="H2652" s="341" t="s">
        <v>1815</v>
      </c>
    </row>
    <row r="2653" spans="1:8" ht="13.5" collapsed="1" thickBot="1">
      <c r="A2653" s="249" t="str">
        <f>A791</f>
        <v>Regelzone TransnetBW (gesamt)</v>
      </c>
      <c r="B2653" s="353">
        <f>SUM(B2654:B2793)</f>
        <v>282723590.75</v>
      </c>
      <c r="C2653" s="354">
        <f t="shared" ref="C2653:G2653" si="159">SUM(C2654:C2793)</f>
        <v>0</v>
      </c>
      <c r="D2653" s="354">
        <f t="shared" si="159"/>
        <v>0</v>
      </c>
      <c r="E2653" s="354">
        <f t="shared" si="159"/>
        <v>85630.5</v>
      </c>
      <c r="F2653" s="354">
        <f t="shared" si="159"/>
        <v>626107.3899999999</v>
      </c>
      <c r="G2653" s="355">
        <f t="shared" si="159"/>
        <v>283435328.63999999</v>
      </c>
    </row>
    <row r="2654" spans="1:8" hidden="1" outlineLevel="1">
      <c r="A2654" s="244" t="s">
        <v>1548</v>
      </c>
      <c r="B2654" s="364">
        <v>1353634.42</v>
      </c>
      <c r="C2654" s="184">
        <v>0</v>
      </c>
      <c r="D2654" s="184">
        <v>0</v>
      </c>
      <c r="E2654" s="184">
        <v>0</v>
      </c>
      <c r="F2654" s="184">
        <v>0</v>
      </c>
      <c r="G2654" s="347">
        <f>B2654+C2654+D2654+E2654+F2654</f>
        <v>1353634.42</v>
      </c>
      <c r="H2654" s="341" t="s">
        <v>1549</v>
      </c>
    </row>
    <row r="2655" spans="1:8" hidden="1" outlineLevel="1">
      <c r="A2655" s="244" t="s">
        <v>1428</v>
      </c>
      <c r="B2655" s="364">
        <v>2750286.65</v>
      </c>
      <c r="C2655" s="184">
        <v>0</v>
      </c>
      <c r="D2655" s="184">
        <v>0</v>
      </c>
      <c r="E2655" s="184">
        <v>0</v>
      </c>
      <c r="F2655" s="184">
        <v>0</v>
      </c>
      <c r="G2655" s="347">
        <f t="shared" ref="G2655:G2718" si="160">B2655+C2655+D2655+E2655+F2655</f>
        <v>2750286.65</v>
      </c>
      <c r="H2655" s="341" t="s">
        <v>1429</v>
      </c>
    </row>
    <row r="2656" spans="1:8" hidden="1" outlineLevel="1">
      <c r="A2656" s="244" t="s">
        <v>1538</v>
      </c>
      <c r="B2656" s="364">
        <v>7846238.7199999997</v>
      </c>
      <c r="C2656" s="184">
        <v>0</v>
      </c>
      <c r="D2656" s="184">
        <v>0</v>
      </c>
      <c r="E2656" s="184">
        <v>6035.96</v>
      </c>
      <c r="F2656" s="184">
        <v>0</v>
      </c>
      <c r="G2656" s="347">
        <f t="shared" si="160"/>
        <v>7852274.6799999997</v>
      </c>
      <c r="H2656" s="341" t="s">
        <v>1539</v>
      </c>
    </row>
    <row r="2657" spans="1:8" hidden="1" outlineLevel="1">
      <c r="A2657" s="244" t="s">
        <v>1816</v>
      </c>
      <c r="B2657" s="364">
        <v>69886.41</v>
      </c>
      <c r="C2657" s="184">
        <v>0</v>
      </c>
      <c r="D2657" s="184">
        <v>0</v>
      </c>
      <c r="E2657" s="184">
        <v>0</v>
      </c>
      <c r="F2657" s="184">
        <v>0</v>
      </c>
      <c r="G2657" s="347">
        <f t="shared" si="160"/>
        <v>69886.41</v>
      </c>
      <c r="H2657" s="341" t="s">
        <v>1817</v>
      </c>
    </row>
    <row r="2658" spans="1:8" hidden="1" outlineLevel="1">
      <c r="A2658" s="244" t="s">
        <v>1706</v>
      </c>
      <c r="B2658" s="364">
        <v>337206.14</v>
      </c>
      <c r="C2658" s="184">
        <v>0</v>
      </c>
      <c r="D2658" s="184">
        <v>0</v>
      </c>
      <c r="E2658" s="184">
        <v>71554.259999999995</v>
      </c>
      <c r="F2658" s="184">
        <v>588081.9</v>
      </c>
      <c r="G2658" s="347">
        <f t="shared" si="160"/>
        <v>996842.3</v>
      </c>
      <c r="H2658" s="341" t="s">
        <v>1707</v>
      </c>
    </row>
    <row r="2659" spans="1:8" hidden="1" outlineLevel="1">
      <c r="A2659" s="244" t="s">
        <v>1422</v>
      </c>
      <c r="B2659" s="364">
        <v>773045.9</v>
      </c>
      <c r="C2659" s="184">
        <v>0</v>
      </c>
      <c r="D2659" s="184">
        <v>0</v>
      </c>
      <c r="E2659" s="184">
        <v>0</v>
      </c>
      <c r="F2659" s="184">
        <v>0</v>
      </c>
      <c r="G2659" s="347">
        <f t="shared" si="160"/>
        <v>773045.9</v>
      </c>
      <c r="H2659" s="341" t="s">
        <v>1423</v>
      </c>
    </row>
    <row r="2660" spans="1:8" hidden="1" outlineLevel="1">
      <c r="A2660" s="244" t="s">
        <v>350</v>
      </c>
      <c r="B2660" s="364">
        <v>11285.29</v>
      </c>
      <c r="C2660" s="184">
        <v>0</v>
      </c>
      <c r="D2660" s="184">
        <v>0</v>
      </c>
      <c r="E2660" s="184">
        <v>0</v>
      </c>
      <c r="F2660" s="184">
        <v>0</v>
      </c>
      <c r="G2660" s="347">
        <f t="shared" si="160"/>
        <v>11285.29</v>
      </c>
      <c r="H2660" s="341" t="s">
        <v>351</v>
      </c>
    </row>
    <row r="2661" spans="1:8" hidden="1" outlineLevel="1">
      <c r="A2661" s="244" t="s">
        <v>93</v>
      </c>
      <c r="B2661" s="364">
        <v>23124.3</v>
      </c>
      <c r="C2661" s="184">
        <v>0</v>
      </c>
      <c r="D2661" s="184">
        <v>0</v>
      </c>
      <c r="E2661" s="184">
        <v>0</v>
      </c>
      <c r="F2661" s="184">
        <v>0</v>
      </c>
      <c r="G2661" s="347">
        <f t="shared" si="160"/>
        <v>23124.3</v>
      </c>
      <c r="H2661" s="341" t="s">
        <v>94</v>
      </c>
    </row>
    <row r="2662" spans="1:8" hidden="1" outlineLevel="1">
      <c r="A2662" s="244" t="s">
        <v>1574</v>
      </c>
      <c r="B2662" s="364">
        <v>1053153.79</v>
      </c>
      <c r="C2662" s="184">
        <v>0</v>
      </c>
      <c r="D2662" s="184">
        <v>0</v>
      </c>
      <c r="E2662" s="184">
        <v>0</v>
      </c>
      <c r="F2662" s="184">
        <v>0</v>
      </c>
      <c r="G2662" s="347">
        <f t="shared" si="160"/>
        <v>1053153.79</v>
      </c>
      <c r="H2662" s="341" t="s">
        <v>1575</v>
      </c>
    </row>
    <row r="2663" spans="1:8" hidden="1" outlineLevel="1">
      <c r="A2663" s="244" t="s">
        <v>1432</v>
      </c>
      <c r="B2663" s="364">
        <v>486901.49</v>
      </c>
      <c r="C2663" s="184">
        <v>0</v>
      </c>
      <c r="D2663" s="184">
        <v>0</v>
      </c>
      <c r="E2663" s="184">
        <v>0</v>
      </c>
      <c r="F2663" s="184">
        <v>0</v>
      </c>
      <c r="G2663" s="347">
        <f t="shared" si="160"/>
        <v>486901.49</v>
      </c>
      <c r="H2663" s="341" t="s">
        <v>1433</v>
      </c>
    </row>
    <row r="2664" spans="1:8" hidden="1" outlineLevel="1">
      <c r="A2664" s="244" t="s">
        <v>1482</v>
      </c>
      <c r="B2664" s="364">
        <v>103544.72</v>
      </c>
      <c r="C2664" s="184">
        <v>0</v>
      </c>
      <c r="D2664" s="184">
        <v>0</v>
      </c>
      <c r="E2664" s="184">
        <v>0</v>
      </c>
      <c r="F2664" s="184">
        <v>0</v>
      </c>
      <c r="G2664" s="347">
        <f t="shared" si="160"/>
        <v>103544.72</v>
      </c>
      <c r="H2664" s="341" t="s">
        <v>1483</v>
      </c>
    </row>
    <row r="2665" spans="1:8" hidden="1" outlineLevel="1">
      <c r="A2665" s="244" t="s">
        <v>1430</v>
      </c>
      <c r="B2665" s="364">
        <v>150546.34</v>
      </c>
      <c r="C2665" s="184">
        <v>0</v>
      </c>
      <c r="D2665" s="184">
        <v>0</v>
      </c>
      <c r="E2665" s="184">
        <v>0</v>
      </c>
      <c r="F2665" s="184">
        <v>0</v>
      </c>
      <c r="G2665" s="347">
        <f t="shared" si="160"/>
        <v>150546.34</v>
      </c>
      <c r="H2665" s="341" t="s">
        <v>1431</v>
      </c>
    </row>
    <row r="2666" spans="1:8" hidden="1" outlineLevel="1">
      <c r="A2666" s="244" t="s">
        <v>1402</v>
      </c>
      <c r="B2666" s="364">
        <v>1004209.57</v>
      </c>
      <c r="C2666" s="184">
        <v>0</v>
      </c>
      <c r="D2666" s="184">
        <v>0</v>
      </c>
      <c r="E2666" s="184">
        <v>0</v>
      </c>
      <c r="F2666" s="184">
        <v>0</v>
      </c>
      <c r="G2666" s="347">
        <f t="shared" si="160"/>
        <v>1004209.57</v>
      </c>
      <c r="H2666" s="341" t="s">
        <v>1403</v>
      </c>
    </row>
    <row r="2667" spans="1:8" hidden="1" outlineLevel="1">
      <c r="A2667" s="244" t="s">
        <v>1588</v>
      </c>
      <c r="B2667" s="364">
        <v>237694.18</v>
      </c>
      <c r="C2667" s="184">
        <v>0</v>
      </c>
      <c r="D2667" s="184">
        <v>0</v>
      </c>
      <c r="E2667" s="184">
        <v>0</v>
      </c>
      <c r="F2667" s="184">
        <v>0</v>
      </c>
      <c r="G2667" s="347">
        <f t="shared" si="160"/>
        <v>237694.18</v>
      </c>
      <c r="H2667" s="341" t="s">
        <v>1589</v>
      </c>
    </row>
    <row r="2668" spans="1:8" hidden="1" outlineLevel="1">
      <c r="A2668" s="244" t="s">
        <v>1818</v>
      </c>
      <c r="B2668" s="364">
        <v>61926.3</v>
      </c>
      <c r="C2668" s="184">
        <v>0</v>
      </c>
      <c r="D2668" s="184">
        <v>0</v>
      </c>
      <c r="E2668" s="184">
        <v>0</v>
      </c>
      <c r="F2668" s="184">
        <v>0</v>
      </c>
      <c r="G2668" s="347">
        <f t="shared" si="160"/>
        <v>61926.3</v>
      </c>
      <c r="H2668" s="341" t="s">
        <v>1819</v>
      </c>
    </row>
    <row r="2669" spans="1:8" hidden="1" outlineLevel="1">
      <c r="A2669" s="244" t="s">
        <v>1384</v>
      </c>
      <c r="B2669" s="364">
        <v>243165.27</v>
      </c>
      <c r="C2669" s="184">
        <v>0</v>
      </c>
      <c r="D2669" s="184">
        <v>0</v>
      </c>
      <c r="E2669" s="184">
        <v>0</v>
      </c>
      <c r="F2669" s="184">
        <v>0</v>
      </c>
      <c r="G2669" s="347">
        <f t="shared" si="160"/>
        <v>243165.27</v>
      </c>
      <c r="H2669" s="341" t="s">
        <v>1385</v>
      </c>
    </row>
    <row r="2670" spans="1:8" hidden="1" outlineLevel="1">
      <c r="A2670" s="244" t="s">
        <v>1566</v>
      </c>
      <c r="B2670" s="364">
        <v>217839.15</v>
      </c>
      <c r="C2670" s="184">
        <v>0</v>
      </c>
      <c r="D2670" s="184">
        <v>0</v>
      </c>
      <c r="E2670" s="184">
        <v>0</v>
      </c>
      <c r="F2670" s="184">
        <v>0</v>
      </c>
      <c r="G2670" s="347">
        <f t="shared" si="160"/>
        <v>217839.15</v>
      </c>
      <c r="H2670" s="341" t="s">
        <v>1567</v>
      </c>
    </row>
    <row r="2671" spans="1:8" hidden="1" outlineLevel="1">
      <c r="A2671" s="244" t="s">
        <v>1382</v>
      </c>
      <c r="B2671" s="364">
        <v>474990.67</v>
      </c>
      <c r="C2671" s="184">
        <v>0</v>
      </c>
      <c r="D2671" s="184">
        <v>0</v>
      </c>
      <c r="E2671" s="184">
        <v>0</v>
      </c>
      <c r="F2671" s="184">
        <v>0</v>
      </c>
      <c r="G2671" s="347">
        <f t="shared" si="160"/>
        <v>474990.67</v>
      </c>
      <c r="H2671" s="341" t="s">
        <v>1383</v>
      </c>
    </row>
    <row r="2672" spans="1:8" hidden="1" outlineLevel="1">
      <c r="A2672" s="244" t="s">
        <v>1570</v>
      </c>
      <c r="B2672" s="364">
        <v>498745.98</v>
      </c>
      <c r="C2672" s="184">
        <v>0</v>
      </c>
      <c r="D2672" s="184">
        <v>0</v>
      </c>
      <c r="E2672" s="184">
        <v>0</v>
      </c>
      <c r="F2672" s="184">
        <v>0</v>
      </c>
      <c r="G2672" s="347">
        <f t="shared" si="160"/>
        <v>498745.98</v>
      </c>
      <c r="H2672" s="341" t="s">
        <v>1571</v>
      </c>
    </row>
    <row r="2673" spans="1:8" hidden="1" outlineLevel="1">
      <c r="A2673" s="244" t="s">
        <v>1466</v>
      </c>
      <c r="B2673" s="364">
        <v>1503301.86</v>
      </c>
      <c r="C2673" s="184">
        <v>0</v>
      </c>
      <c r="D2673" s="184">
        <v>0</v>
      </c>
      <c r="E2673" s="184">
        <v>0</v>
      </c>
      <c r="F2673" s="184">
        <v>0</v>
      </c>
      <c r="G2673" s="347">
        <f t="shared" si="160"/>
        <v>1503301.86</v>
      </c>
      <c r="H2673" s="341" t="s">
        <v>1467</v>
      </c>
    </row>
    <row r="2674" spans="1:8" hidden="1" outlineLevel="1">
      <c r="A2674" s="244" t="s">
        <v>1540</v>
      </c>
      <c r="B2674" s="364">
        <v>143730.74</v>
      </c>
      <c r="C2674" s="184">
        <v>0</v>
      </c>
      <c r="D2674" s="184">
        <v>0</v>
      </c>
      <c r="E2674" s="184">
        <v>0</v>
      </c>
      <c r="F2674" s="184">
        <v>0</v>
      </c>
      <c r="G2674" s="347">
        <f t="shared" si="160"/>
        <v>143730.74</v>
      </c>
      <c r="H2674" s="341" t="s">
        <v>1541</v>
      </c>
    </row>
    <row r="2675" spans="1:8" hidden="1" outlineLevel="1">
      <c r="A2675" s="244" t="s">
        <v>1376</v>
      </c>
      <c r="B2675" s="364">
        <v>1355246.56</v>
      </c>
      <c r="C2675" s="184">
        <v>0</v>
      </c>
      <c r="D2675" s="184">
        <v>0</v>
      </c>
      <c r="E2675" s="184">
        <v>0</v>
      </c>
      <c r="F2675" s="184">
        <v>0</v>
      </c>
      <c r="G2675" s="347">
        <f t="shared" si="160"/>
        <v>1355246.56</v>
      </c>
      <c r="H2675" s="341" t="s">
        <v>1377</v>
      </c>
    </row>
    <row r="2676" spans="1:8" hidden="1" outlineLevel="1">
      <c r="A2676" s="244" t="s">
        <v>1528</v>
      </c>
      <c r="B2676" s="364">
        <v>362416.37</v>
      </c>
      <c r="C2676" s="184">
        <v>0</v>
      </c>
      <c r="D2676" s="184">
        <v>0</v>
      </c>
      <c r="E2676" s="184">
        <v>0</v>
      </c>
      <c r="F2676" s="184">
        <v>0</v>
      </c>
      <c r="G2676" s="347">
        <f t="shared" si="160"/>
        <v>362416.37</v>
      </c>
      <c r="H2676" s="341" t="s">
        <v>1529</v>
      </c>
    </row>
    <row r="2677" spans="1:8" hidden="1" outlineLevel="1">
      <c r="A2677" s="244" t="s">
        <v>1458</v>
      </c>
      <c r="B2677" s="364">
        <v>724946.91</v>
      </c>
      <c r="C2677" s="184">
        <v>0</v>
      </c>
      <c r="D2677" s="184">
        <v>0</v>
      </c>
      <c r="E2677" s="184">
        <v>0</v>
      </c>
      <c r="F2677" s="184">
        <v>0</v>
      </c>
      <c r="G2677" s="347">
        <f t="shared" si="160"/>
        <v>724946.91</v>
      </c>
      <c r="H2677" s="341" t="s">
        <v>1459</v>
      </c>
    </row>
    <row r="2678" spans="1:8" hidden="1" outlineLevel="1">
      <c r="A2678" s="244" t="s">
        <v>1400</v>
      </c>
      <c r="B2678" s="364">
        <v>786947.19</v>
      </c>
      <c r="C2678" s="184">
        <v>0</v>
      </c>
      <c r="D2678" s="184">
        <v>0</v>
      </c>
      <c r="E2678" s="184">
        <v>0</v>
      </c>
      <c r="F2678" s="184">
        <v>0</v>
      </c>
      <c r="G2678" s="347">
        <f t="shared" si="160"/>
        <v>786947.19</v>
      </c>
      <c r="H2678" s="341" t="s">
        <v>1401</v>
      </c>
    </row>
    <row r="2679" spans="1:8" hidden="1" outlineLevel="1">
      <c r="A2679" s="244" t="s">
        <v>1500</v>
      </c>
      <c r="B2679" s="364">
        <v>244081.17</v>
      </c>
      <c r="C2679" s="184">
        <v>0</v>
      </c>
      <c r="D2679" s="184">
        <v>0</v>
      </c>
      <c r="E2679" s="184">
        <v>0</v>
      </c>
      <c r="F2679" s="184">
        <v>0</v>
      </c>
      <c r="G2679" s="347">
        <f t="shared" si="160"/>
        <v>244081.17</v>
      </c>
      <c r="H2679" s="341" t="s">
        <v>1501</v>
      </c>
    </row>
    <row r="2680" spans="1:8" hidden="1" outlineLevel="1">
      <c r="A2680" s="244" t="s">
        <v>1464</v>
      </c>
      <c r="B2680" s="364">
        <v>400606.24</v>
      </c>
      <c r="C2680" s="184">
        <v>0</v>
      </c>
      <c r="D2680" s="184">
        <v>0</v>
      </c>
      <c r="E2680" s="184">
        <v>0</v>
      </c>
      <c r="F2680" s="184">
        <v>0</v>
      </c>
      <c r="G2680" s="347">
        <f t="shared" si="160"/>
        <v>400606.24</v>
      </c>
      <c r="H2680" s="341" t="s">
        <v>1465</v>
      </c>
    </row>
    <row r="2681" spans="1:8" hidden="1" outlineLevel="1">
      <c r="A2681" s="244" t="s">
        <v>1506</v>
      </c>
      <c r="B2681" s="364">
        <v>1203589.3899999999</v>
      </c>
      <c r="C2681" s="184">
        <v>0</v>
      </c>
      <c r="D2681" s="184">
        <v>0</v>
      </c>
      <c r="E2681" s="184">
        <v>0</v>
      </c>
      <c r="F2681" s="184">
        <v>0</v>
      </c>
      <c r="G2681" s="347">
        <f t="shared" si="160"/>
        <v>1203589.3899999999</v>
      </c>
      <c r="H2681" s="341" t="s">
        <v>1507</v>
      </c>
    </row>
    <row r="2682" spans="1:8" hidden="1" outlineLevel="1">
      <c r="A2682" s="244" t="s">
        <v>1412</v>
      </c>
      <c r="B2682" s="364">
        <v>106146.8</v>
      </c>
      <c r="C2682" s="184">
        <v>0</v>
      </c>
      <c r="D2682" s="184">
        <v>0</v>
      </c>
      <c r="E2682" s="184">
        <v>0</v>
      </c>
      <c r="F2682" s="184">
        <v>0</v>
      </c>
      <c r="G2682" s="347">
        <f t="shared" si="160"/>
        <v>106146.8</v>
      </c>
      <c r="H2682" s="341" t="s">
        <v>1413</v>
      </c>
    </row>
    <row r="2683" spans="1:8" hidden="1" outlineLevel="1">
      <c r="A2683" s="244" t="s">
        <v>1596</v>
      </c>
      <c r="B2683" s="364">
        <v>5441911.4400000004</v>
      </c>
      <c r="C2683" s="184">
        <v>0</v>
      </c>
      <c r="D2683" s="184">
        <v>0</v>
      </c>
      <c r="E2683" s="184">
        <v>0</v>
      </c>
      <c r="F2683" s="184">
        <v>0</v>
      </c>
      <c r="G2683" s="347">
        <f t="shared" si="160"/>
        <v>5441911.4400000004</v>
      </c>
      <c r="H2683" s="341" t="s">
        <v>1597</v>
      </c>
    </row>
    <row r="2684" spans="1:8" hidden="1" outlineLevel="1">
      <c r="A2684" s="244" t="s">
        <v>1820</v>
      </c>
      <c r="B2684" s="364">
        <v>301252.76</v>
      </c>
      <c r="C2684" s="184">
        <v>0</v>
      </c>
      <c r="D2684" s="184">
        <v>0</v>
      </c>
      <c r="E2684" s="184">
        <v>0</v>
      </c>
      <c r="F2684" s="184">
        <v>0</v>
      </c>
      <c r="G2684" s="347">
        <f t="shared" si="160"/>
        <v>301252.76</v>
      </c>
      <c r="H2684" s="341" t="s">
        <v>1821</v>
      </c>
    </row>
    <row r="2685" spans="1:8" hidden="1" outlineLevel="1">
      <c r="A2685" s="244" t="s">
        <v>1822</v>
      </c>
      <c r="B2685" s="364">
        <v>443899.1</v>
      </c>
      <c r="C2685" s="184">
        <v>0</v>
      </c>
      <c r="D2685" s="184">
        <v>0</v>
      </c>
      <c r="E2685" s="184">
        <v>0</v>
      </c>
      <c r="F2685" s="184">
        <v>0</v>
      </c>
      <c r="G2685" s="347">
        <f t="shared" si="160"/>
        <v>443899.1</v>
      </c>
      <c r="H2685" s="341" t="s">
        <v>1823</v>
      </c>
    </row>
    <row r="2686" spans="1:8" hidden="1" outlineLevel="1">
      <c r="A2686" s="244" t="s">
        <v>1452</v>
      </c>
      <c r="B2686" s="364">
        <v>84673.89</v>
      </c>
      <c r="C2686" s="184">
        <v>0</v>
      </c>
      <c r="D2686" s="184">
        <v>0</v>
      </c>
      <c r="E2686" s="184">
        <v>0</v>
      </c>
      <c r="F2686" s="184">
        <v>0</v>
      </c>
      <c r="G2686" s="347">
        <f t="shared" si="160"/>
        <v>84673.89</v>
      </c>
      <c r="H2686" s="341" t="s">
        <v>1453</v>
      </c>
    </row>
    <row r="2687" spans="1:8" hidden="1" outlineLevel="1">
      <c r="A2687" s="244" t="s">
        <v>1824</v>
      </c>
      <c r="B2687" s="364">
        <v>143103.89000000001</v>
      </c>
      <c r="C2687" s="184">
        <v>0</v>
      </c>
      <c r="D2687" s="184">
        <v>0</v>
      </c>
      <c r="E2687" s="184">
        <v>0</v>
      </c>
      <c r="F2687" s="184">
        <v>0</v>
      </c>
      <c r="G2687" s="347">
        <f t="shared" si="160"/>
        <v>143103.89000000001</v>
      </c>
      <c r="H2687" s="341" t="s">
        <v>1825</v>
      </c>
    </row>
    <row r="2688" spans="1:8" hidden="1" outlineLevel="1">
      <c r="A2688" s="244" t="s">
        <v>1424</v>
      </c>
      <c r="B2688" s="364">
        <v>62676.09</v>
      </c>
      <c r="C2688" s="184">
        <v>0</v>
      </c>
      <c r="D2688" s="184">
        <v>0</v>
      </c>
      <c r="E2688" s="184">
        <v>0</v>
      </c>
      <c r="F2688" s="184">
        <v>0</v>
      </c>
      <c r="G2688" s="347">
        <f t="shared" si="160"/>
        <v>62676.09</v>
      </c>
      <c r="H2688" s="341" t="s">
        <v>1425</v>
      </c>
    </row>
    <row r="2689" spans="1:8" hidden="1" outlineLevel="1">
      <c r="A2689" s="244" t="s">
        <v>1600</v>
      </c>
      <c r="B2689" s="364">
        <v>260087.4</v>
      </c>
      <c r="C2689" s="184">
        <v>0</v>
      </c>
      <c r="D2689" s="184">
        <v>0</v>
      </c>
      <c r="E2689" s="184">
        <v>0</v>
      </c>
      <c r="F2689" s="184">
        <v>0</v>
      </c>
      <c r="G2689" s="347">
        <f t="shared" si="160"/>
        <v>260087.4</v>
      </c>
      <c r="H2689" s="341" t="s">
        <v>1601</v>
      </c>
    </row>
    <row r="2690" spans="1:8" hidden="1" outlineLevel="1">
      <c r="A2690" s="244" t="s">
        <v>1426</v>
      </c>
      <c r="B2690" s="364">
        <v>155709.32</v>
      </c>
      <c r="C2690" s="184">
        <v>0</v>
      </c>
      <c r="D2690" s="184">
        <v>0</v>
      </c>
      <c r="E2690" s="184">
        <v>0</v>
      </c>
      <c r="F2690" s="184">
        <v>0</v>
      </c>
      <c r="G2690" s="347">
        <f t="shared" si="160"/>
        <v>155709.32</v>
      </c>
      <c r="H2690" s="341" t="s">
        <v>1427</v>
      </c>
    </row>
    <row r="2691" spans="1:8" hidden="1" outlineLevel="1">
      <c r="A2691" s="244" t="s">
        <v>1378</v>
      </c>
      <c r="B2691" s="364">
        <v>309875.28999999998</v>
      </c>
      <c r="C2691" s="184">
        <v>0</v>
      </c>
      <c r="D2691" s="184">
        <v>0</v>
      </c>
      <c r="E2691" s="184">
        <v>0</v>
      </c>
      <c r="F2691" s="184">
        <v>0</v>
      </c>
      <c r="G2691" s="347">
        <f t="shared" si="160"/>
        <v>309875.28999999998</v>
      </c>
      <c r="H2691" s="341" t="s">
        <v>1379</v>
      </c>
    </row>
    <row r="2692" spans="1:8" hidden="1" outlineLevel="1">
      <c r="A2692" s="244" t="s">
        <v>1520</v>
      </c>
      <c r="B2692" s="364">
        <v>174576.29</v>
      </c>
      <c r="C2692" s="184">
        <v>0</v>
      </c>
      <c r="D2692" s="184">
        <v>0</v>
      </c>
      <c r="E2692" s="184">
        <v>0</v>
      </c>
      <c r="F2692" s="184">
        <v>0</v>
      </c>
      <c r="G2692" s="347">
        <f t="shared" si="160"/>
        <v>174576.29</v>
      </c>
      <c r="H2692" s="341" t="s">
        <v>1521</v>
      </c>
    </row>
    <row r="2693" spans="1:8" hidden="1" outlineLevel="1">
      <c r="A2693" s="244" t="s">
        <v>1552</v>
      </c>
      <c r="B2693" s="364">
        <v>111824.68</v>
      </c>
      <c r="C2693" s="184">
        <v>0</v>
      </c>
      <c r="D2693" s="184">
        <v>0</v>
      </c>
      <c r="E2693" s="184">
        <v>0</v>
      </c>
      <c r="F2693" s="184">
        <v>0</v>
      </c>
      <c r="G2693" s="347">
        <f t="shared" si="160"/>
        <v>111824.68</v>
      </c>
      <c r="H2693" s="341" t="s">
        <v>1553</v>
      </c>
    </row>
    <row r="2694" spans="1:8" hidden="1" outlineLevel="1">
      <c r="A2694" s="244" t="s">
        <v>1734</v>
      </c>
      <c r="B2694" s="364">
        <v>20239.669999999998</v>
      </c>
      <c r="C2694" s="184">
        <v>0</v>
      </c>
      <c r="D2694" s="184">
        <v>0</v>
      </c>
      <c r="E2694" s="184">
        <v>0</v>
      </c>
      <c r="F2694" s="184">
        <v>0</v>
      </c>
      <c r="G2694" s="347">
        <f t="shared" si="160"/>
        <v>20239.669999999998</v>
      </c>
      <c r="H2694" s="341" t="s">
        <v>1735</v>
      </c>
    </row>
    <row r="2695" spans="1:8" hidden="1" outlineLevel="1">
      <c r="A2695" s="244" t="s">
        <v>7</v>
      </c>
      <c r="B2695" s="364">
        <v>248984.97</v>
      </c>
      <c r="C2695" s="184">
        <v>0</v>
      </c>
      <c r="D2695" s="184">
        <v>0</v>
      </c>
      <c r="E2695" s="184">
        <v>0</v>
      </c>
      <c r="F2695" s="184">
        <v>0</v>
      </c>
      <c r="G2695" s="347">
        <f t="shared" si="160"/>
        <v>248984.97</v>
      </c>
      <c r="H2695" s="341" t="s">
        <v>8</v>
      </c>
    </row>
    <row r="2696" spans="1:8" hidden="1" outlineLevel="1">
      <c r="A2696" s="244" t="s">
        <v>319</v>
      </c>
      <c r="B2696" s="364">
        <v>7793.45</v>
      </c>
      <c r="C2696" s="184">
        <v>0</v>
      </c>
      <c r="D2696" s="184">
        <v>0</v>
      </c>
      <c r="E2696" s="184">
        <v>0</v>
      </c>
      <c r="F2696" s="184">
        <v>0</v>
      </c>
      <c r="G2696" s="347">
        <f t="shared" si="160"/>
        <v>7793.45</v>
      </c>
      <c r="H2696" s="341" t="s">
        <v>320</v>
      </c>
    </row>
    <row r="2697" spans="1:8" hidden="1" outlineLevel="1">
      <c r="A2697" s="244" t="s">
        <v>1442</v>
      </c>
      <c r="B2697" s="364">
        <v>27736.78</v>
      </c>
      <c r="C2697" s="184">
        <v>0</v>
      </c>
      <c r="D2697" s="184">
        <v>0</v>
      </c>
      <c r="E2697" s="184">
        <v>0</v>
      </c>
      <c r="F2697" s="184">
        <v>0</v>
      </c>
      <c r="G2697" s="347">
        <f t="shared" si="160"/>
        <v>27736.78</v>
      </c>
      <c r="H2697" s="341" t="s">
        <v>1443</v>
      </c>
    </row>
    <row r="2698" spans="1:8" hidden="1" outlineLevel="1">
      <c r="A2698" s="244" t="s">
        <v>1394</v>
      </c>
      <c r="B2698" s="364">
        <v>152735.03</v>
      </c>
      <c r="C2698" s="184">
        <v>0</v>
      </c>
      <c r="D2698" s="184">
        <v>0</v>
      </c>
      <c r="E2698" s="184">
        <v>0</v>
      </c>
      <c r="F2698" s="184">
        <v>0</v>
      </c>
      <c r="G2698" s="347">
        <f t="shared" si="160"/>
        <v>152735.03</v>
      </c>
      <c r="H2698" s="341" t="s">
        <v>1395</v>
      </c>
    </row>
    <row r="2699" spans="1:8" hidden="1" outlineLevel="1">
      <c r="A2699" s="244" t="s">
        <v>1826</v>
      </c>
      <c r="B2699" s="364">
        <v>10071.040000000001</v>
      </c>
      <c r="C2699" s="184">
        <v>0</v>
      </c>
      <c r="D2699" s="184">
        <v>0</v>
      </c>
      <c r="E2699" s="184">
        <v>0</v>
      </c>
      <c r="F2699" s="184">
        <v>0</v>
      </c>
      <c r="G2699" s="347">
        <f t="shared" si="160"/>
        <v>10071.040000000001</v>
      </c>
      <c r="H2699" s="341" t="s">
        <v>1827</v>
      </c>
    </row>
    <row r="2700" spans="1:8" hidden="1" outlineLevel="1">
      <c r="A2700" s="244" t="s">
        <v>1418</v>
      </c>
      <c r="B2700" s="364">
        <v>1119443.97</v>
      </c>
      <c r="C2700" s="184">
        <v>0</v>
      </c>
      <c r="D2700" s="184">
        <v>0</v>
      </c>
      <c r="E2700" s="184">
        <v>0</v>
      </c>
      <c r="F2700" s="184">
        <v>0</v>
      </c>
      <c r="G2700" s="347">
        <f t="shared" si="160"/>
        <v>1119443.97</v>
      </c>
      <c r="H2700" s="341" t="s">
        <v>1419</v>
      </c>
    </row>
    <row r="2701" spans="1:8" hidden="1" outlineLevel="1">
      <c r="A2701" s="244" t="s">
        <v>1828</v>
      </c>
      <c r="B2701" s="364">
        <v>8240.76</v>
      </c>
      <c r="C2701" s="184">
        <v>0</v>
      </c>
      <c r="D2701" s="184">
        <v>0</v>
      </c>
      <c r="E2701" s="184">
        <v>0</v>
      </c>
      <c r="F2701" s="184">
        <v>0</v>
      </c>
      <c r="G2701" s="347">
        <f t="shared" si="160"/>
        <v>8240.76</v>
      </c>
      <c r="H2701" s="341" t="s">
        <v>1829</v>
      </c>
    </row>
    <row r="2702" spans="1:8" hidden="1" outlineLevel="1">
      <c r="A2702" s="244" t="s">
        <v>1830</v>
      </c>
      <c r="B2702" s="364">
        <v>12327.4</v>
      </c>
      <c r="C2702" s="184">
        <v>0</v>
      </c>
      <c r="D2702" s="184">
        <v>0</v>
      </c>
      <c r="E2702" s="184">
        <v>0</v>
      </c>
      <c r="F2702" s="184">
        <v>0</v>
      </c>
      <c r="G2702" s="347">
        <f t="shared" si="160"/>
        <v>12327.4</v>
      </c>
      <c r="H2702" s="341" t="s">
        <v>1831</v>
      </c>
    </row>
    <row r="2703" spans="1:8" hidden="1" outlineLevel="1">
      <c r="A2703" s="244" t="s">
        <v>1516</v>
      </c>
      <c r="B2703" s="364">
        <v>620959.86</v>
      </c>
      <c r="C2703" s="184">
        <v>0</v>
      </c>
      <c r="D2703" s="184">
        <v>0</v>
      </c>
      <c r="E2703" s="184">
        <v>0</v>
      </c>
      <c r="F2703" s="184">
        <v>0</v>
      </c>
      <c r="G2703" s="347">
        <f t="shared" si="160"/>
        <v>620959.86</v>
      </c>
      <c r="H2703" s="341" t="s">
        <v>1517</v>
      </c>
    </row>
    <row r="2704" spans="1:8" hidden="1" outlineLevel="1">
      <c r="A2704" s="244" t="s">
        <v>1518</v>
      </c>
      <c r="B2704" s="364">
        <v>34410.120000000003</v>
      </c>
      <c r="C2704" s="184">
        <v>0</v>
      </c>
      <c r="D2704" s="184">
        <v>0</v>
      </c>
      <c r="E2704" s="184">
        <v>0</v>
      </c>
      <c r="F2704" s="184">
        <v>0</v>
      </c>
      <c r="G2704" s="347">
        <f t="shared" si="160"/>
        <v>34410.120000000003</v>
      </c>
      <c r="H2704" s="341" t="s">
        <v>1519</v>
      </c>
    </row>
    <row r="2705" spans="1:8" hidden="1" outlineLevel="1">
      <c r="A2705" s="244" t="s">
        <v>1550</v>
      </c>
      <c r="B2705" s="364">
        <v>7719.29</v>
      </c>
      <c r="C2705" s="184">
        <v>0</v>
      </c>
      <c r="D2705" s="184">
        <v>0</v>
      </c>
      <c r="E2705" s="184">
        <v>0</v>
      </c>
      <c r="F2705" s="184">
        <v>0</v>
      </c>
      <c r="G2705" s="347">
        <f t="shared" si="160"/>
        <v>7719.29</v>
      </c>
      <c r="H2705" s="341" t="s">
        <v>1551</v>
      </c>
    </row>
    <row r="2706" spans="1:8" hidden="1" outlineLevel="1">
      <c r="A2706" s="244" t="s">
        <v>1698</v>
      </c>
      <c r="B2706" s="364">
        <v>2305.21</v>
      </c>
      <c r="C2706" s="184">
        <v>0</v>
      </c>
      <c r="D2706" s="184">
        <v>0</v>
      </c>
      <c r="E2706" s="184">
        <v>0</v>
      </c>
      <c r="F2706" s="184">
        <v>0</v>
      </c>
      <c r="G2706" s="347">
        <f t="shared" si="160"/>
        <v>2305.21</v>
      </c>
      <c r="H2706" s="341" t="s">
        <v>1699</v>
      </c>
    </row>
    <row r="2707" spans="1:8" hidden="1" outlineLevel="1">
      <c r="A2707" s="244" t="s">
        <v>1590</v>
      </c>
      <c r="B2707" s="364">
        <v>9966192.4600000009</v>
      </c>
      <c r="C2707" s="184">
        <v>0</v>
      </c>
      <c r="D2707" s="184">
        <v>0</v>
      </c>
      <c r="E2707" s="184">
        <v>0</v>
      </c>
      <c r="F2707" s="184">
        <v>0</v>
      </c>
      <c r="G2707" s="347">
        <f t="shared" si="160"/>
        <v>9966192.4600000009</v>
      </c>
      <c r="H2707" s="341" t="s">
        <v>1591</v>
      </c>
    </row>
    <row r="2708" spans="1:8" hidden="1" outlineLevel="1">
      <c r="A2708" s="244" t="s">
        <v>1480</v>
      </c>
      <c r="B2708" s="364">
        <v>11407609.140000001</v>
      </c>
      <c r="C2708" s="184">
        <v>0</v>
      </c>
      <c r="D2708" s="184">
        <v>0</v>
      </c>
      <c r="E2708" s="184">
        <v>0</v>
      </c>
      <c r="F2708" s="184">
        <v>0</v>
      </c>
      <c r="G2708" s="347">
        <f t="shared" si="160"/>
        <v>11407609.140000001</v>
      </c>
      <c r="H2708" s="341" t="s">
        <v>1481</v>
      </c>
    </row>
    <row r="2709" spans="1:8" hidden="1" outlineLevel="1">
      <c r="A2709" s="244" t="s">
        <v>946</v>
      </c>
      <c r="B2709" s="364">
        <v>1085117.51</v>
      </c>
      <c r="C2709" s="184">
        <v>0</v>
      </c>
      <c r="D2709" s="184">
        <v>0</v>
      </c>
      <c r="E2709" s="184">
        <v>0</v>
      </c>
      <c r="F2709" s="184">
        <v>0</v>
      </c>
      <c r="G2709" s="347">
        <f t="shared" si="160"/>
        <v>1085117.51</v>
      </c>
      <c r="H2709" s="341" t="s">
        <v>947</v>
      </c>
    </row>
    <row r="2710" spans="1:8" hidden="1" outlineLevel="1">
      <c r="A2710" s="244" t="s">
        <v>1392</v>
      </c>
      <c r="B2710" s="364">
        <v>176634.74</v>
      </c>
      <c r="C2710" s="184">
        <v>0</v>
      </c>
      <c r="D2710" s="184">
        <v>0</v>
      </c>
      <c r="E2710" s="184">
        <v>0</v>
      </c>
      <c r="F2710" s="184">
        <v>0</v>
      </c>
      <c r="G2710" s="347">
        <f t="shared" si="160"/>
        <v>176634.74</v>
      </c>
      <c r="H2710" s="341" t="s">
        <v>1393</v>
      </c>
    </row>
    <row r="2711" spans="1:8" hidden="1" outlineLevel="1">
      <c r="A2711" s="244" t="s">
        <v>1498</v>
      </c>
      <c r="B2711" s="364">
        <v>99077217.75</v>
      </c>
      <c r="C2711" s="184">
        <v>0</v>
      </c>
      <c r="D2711" s="184">
        <v>0</v>
      </c>
      <c r="E2711" s="184">
        <v>0</v>
      </c>
      <c r="F2711" s="184">
        <v>3306.69</v>
      </c>
      <c r="G2711" s="347">
        <f t="shared" si="160"/>
        <v>99080524.439999998</v>
      </c>
      <c r="H2711" s="341" t="s">
        <v>1499</v>
      </c>
    </row>
    <row r="2712" spans="1:8" hidden="1" outlineLevel="1">
      <c r="A2712" s="244" t="s">
        <v>1444</v>
      </c>
      <c r="B2712" s="364">
        <v>711106.8</v>
      </c>
      <c r="C2712" s="184">
        <v>0</v>
      </c>
      <c r="D2712" s="184">
        <v>0</v>
      </c>
      <c r="E2712" s="184">
        <v>0</v>
      </c>
      <c r="F2712" s="184">
        <v>0</v>
      </c>
      <c r="G2712" s="347">
        <f t="shared" si="160"/>
        <v>711106.8</v>
      </c>
      <c r="H2712" s="341" t="s">
        <v>1445</v>
      </c>
    </row>
    <row r="2713" spans="1:8" hidden="1" outlineLevel="1">
      <c r="A2713" s="244" t="s">
        <v>1454</v>
      </c>
      <c r="B2713" s="364">
        <v>11364497.84</v>
      </c>
      <c r="C2713" s="184">
        <v>0</v>
      </c>
      <c r="D2713" s="184">
        <v>0</v>
      </c>
      <c r="E2713" s="184">
        <v>0</v>
      </c>
      <c r="F2713" s="184">
        <v>0</v>
      </c>
      <c r="G2713" s="347">
        <f t="shared" si="160"/>
        <v>11364497.84</v>
      </c>
      <c r="H2713" s="341" t="s">
        <v>1455</v>
      </c>
    </row>
    <row r="2714" spans="1:8" hidden="1" outlineLevel="1">
      <c r="A2714" s="244" t="s">
        <v>1602</v>
      </c>
      <c r="B2714" s="364">
        <v>4013753.93</v>
      </c>
      <c r="C2714" s="184">
        <v>0</v>
      </c>
      <c r="D2714" s="184">
        <v>0</v>
      </c>
      <c r="E2714" s="184">
        <v>0</v>
      </c>
      <c r="F2714" s="184">
        <v>0</v>
      </c>
      <c r="G2714" s="347">
        <f t="shared" si="160"/>
        <v>4013753.93</v>
      </c>
      <c r="H2714" s="341" t="s">
        <v>1603</v>
      </c>
    </row>
    <row r="2715" spans="1:8" hidden="1" outlineLevel="1">
      <c r="A2715" s="244" t="s">
        <v>1468</v>
      </c>
      <c r="B2715" s="364">
        <v>80498.53</v>
      </c>
      <c r="C2715" s="184">
        <v>0</v>
      </c>
      <c r="D2715" s="184">
        <v>0</v>
      </c>
      <c r="E2715" s="184">
        <v>0</v>
      </c>
      <c r="F2715" s="184">
        <v>0</v>
      </c>
      <c r="G2715" s="347">
        <f t="shared" si="160"/>
        <v>80498.53</v>
      </c>
      <c r="H2715" s="341" t="s">
        <v>1469</v>
      </c>
    </row>
    <row r="2716" spans="1:8" hidden="1" outlineLevel="1">
      <c r="A2716" s="244" t="s">
        <v>1832</v>
      </c>
      <c r="B2716" s="364">
        <v>607218.98</v>
      </c>
      <c r="C2716" s="184">
        <v>0</v>
      </c>
      <c r="D2716" s="184">
        <v>0</v>
      </c>
      <c r="E2716" s="184">
        <v>0</v>
      </c>
      <c r="F2716" s="184">
        <v>0</v>
      </c>
      <c r="G2716" s="347">
        <f t="shared" si="160"/>
        <v>607218.98</v>
      </c>
      <c r="H2716" s="341" t="s">
        <v>1833</v>
      </c>
    </row>
    <row r="2717" spans="1:8" hidden="1" outlineLevel="1">
      <c r="A2717" s="244" t="s">
        <v>1470</v>
      </c>
      <c r="B2717" s="364">
        <v>412246.25</v>
      </c>
      <c r="C2717" s="184">
        <v>0</v>
      </c>
      <c r="D2717" s="184">
        <v>0</v>
      </c>
      <c r="E2717" s="184">
        <v>0</v>
      </c>
      <c r="F2717" s="184">
        <v>0</v>
      </c>
      <c r="G2717" s="347">
        <f t="shared" si="160"/>
        <v>412246.25</v>
      </c>
      <c r="H2717" s="341" t="s">
        <v>1471</v>
      </c>
    </row>
    <row r="2718" spans="1:8" hidden="1" outlineLevel="1">
      <c r="A2718" s="244" t="s">
        <v>1564</v>
      </c>
      <c r="B2718" s="364">
        <v>1261065.6499999999</v>
      </c>
      <c r="C2718" s="184">
        <v>0</v>
      </c>
      <c r="D2718" s="184">
        <v>0</v>
      </c>
      <c r="E2718" s="184">
        <v>0</v>
      </c>
      <c r="F2718" s="184">
        <v>0</v>
      </c>
      <c r="G2718" s="347">
        <f t="shared" si="160"/>
        <v>1261065.6499999999</v>
      </c>
      <c r="H2718" s="341" t="s">
        <v>1565</v>
      </c>
    </row>
    <row r="2719" spans="1:8" hidden="1" outlineLevel="1">
      <c r="A2719" s="244" t="s">
        <v>1576</v>
      </c>
      <c r="B2719" s="364">
        <v>901697.27</v>
      </c>
      <c r="C2719" s="184">
        <v>0</v>
      </c>
      <c r="D2719" s="184">
        <v>0</v>
      </c>
      <c r="E2719" s="184">
        <v>0</v>
      </c>
      <c r="F2719" s="184">
        <v>0</v>
      </c>
      <c r="G2719" s="347">
        <f t="shared" ref="G2719:G2782" si="161">B2719+C2719+D2719+E2719+F2719</f>
        <v>901697.27</v>
      </c>
      <c r="H2719" s="341" t="s">
        <v>1577</v>
      </c>
    </row>
    <row r="2720" spans="1:8" hidden="1" outlineLevel="1">
      <c r="A2720" s="244" t="s">
        <v>1598</v>
      </c>
      <c r="B2720" s="364">
        <v>2552496.0299999998</v>
      </c>
      <c r="C2720" s="184">
        <v>0</v>
      </c>
      <c r="D2720" s="184">
        <v>0</v>
      </c>
      <c r="E2720" s="184">
        <v>0</v>
      </c>
      <c r="F2720" s="184">
        <v>0</v>
      </c>
      <c r="G2720" s="347">
        <f t="shared" si="161"/>
        <v>2552496.0299999998</v>
      </c>
      <c r="H2720" s="341" t="s">
        <v>1599</v>
      </c>
    </row>
    <row r="2721" spans="1:8" hidden="1" outlineLevel="1">
      <c r="A2721" s="244" t="s">
        <v>1460</v>
      </c>
      <c r="B2721" s="364">
        <v>544314.32999999996</v>
      </c>
      <c r="C2721" s="184">
        <v>0</v>
      </c>
      <c r="D2721" s="184">
        <v>0</v>
      </c>
      <c r="E2721" s="184">
        <v>0</v>
      </c>
      <c r="F2721" s="184">
        <v>0</v>
      </c>
      <c r="G2721" s="347">
        <f t="shared" si="161"/>
        <v>544314.32999999996</v>
      </c>
      <c r="H2721" s="341" t="s">
        <v>1461</v>
      </c>
    </row>
    <row r="2722" spans="1:8" hidden="1" outlineLevel="1">
      <c r="A2722" s="244" t="s">
        <v>1580</v>
      </c>
      <c r="B2722" s="364">
        <v>1164614.5</v>
      </c>
      <c r="C2722" s="184">
        <v>0</v>
      </c>
      <c r="D2722" s="184">
        <v>0</v>
      </c>
      <c r="E2722" s="184">
        <v>0</v>
      </c>
      <c r="F2722" s="184">
        <v>0</v>
      </c>
      <c r="G2722" s="347">
        <f t="shared" si="161"/>
        <v>1164614.5</v>
      </c>
      <c r="H2722" s="341" t="s">
        <v>1581</v>
      </c>
    </row>
    <row r="2723" spans="1:8" hidden="1" outlineLevel="1">
      <c r="A2723" s="244" t="s">
        <v>1492</v>
      </c>
      <c r="B2723" s="364">
        <v>244853.71</v>
      </c>
      <c r="C2723" s="184">
        <v>0</v>
      </c>
      <c r="D2723" s="184">
        <v>0</v>
      </c>
      <c r="E2723" s="184">
        <v>0</v>
      </c>
      <c r="F2723" s="184">
        <v>0</v>
      </c>
      <c r="G2723" s="347">
        <f t="shared" si="161"/>
        <v>244853.71</v>
      </c>
      <c r="H2723" s="341" t="s">
        <v>1493</v>
      </c>
    </row>
    <row r="2724" spans="1:8" hidden="1" outlineLevel="1">
      <c r="A2724" s="244" t="s">
        <v>1512</v>
      </c>
      <c r="B2724" s="364">
        <v>115499.17</v>
      </c>
      <c r="C2724" s="184">
        <v>0</v>
      </c>
      <c r="D2724" s="184">
        <v>0</v>
      </c>
      <c r="E2724" s="184">
        <v>0</v>
      </c>
      <c r="F2724" s="184">
        <v>0</v>
      </c>
      <c r="G2724" s="347">
        <f t="shared" si="161"/>
        <v>115499.17</v>
      </c>
      <c r="H2724" s="341" t="s">
        <v>1513</v>
      </c>
    </row>
    <row r="2725" spans="1:8" hidden="1" outlineLevel="1">
      <c r="A2725" s="244" t="s">
        <v>1446</v>
      </c>
      <c r="B2725" s="364">
        <v>443984.22</v>
      </c>
      <c r="C2725" s="184">
        <v>0</v>
      </c>
      <c r="D2725" s="184">
        <v>0</v>
      </c>
      <c r="E2725" s="184">
        <v>0</v>
      </c>
      <c r="F2725" s="184">
        <v>0</v>
      </c>
      <c r="G2725" s="347">
        <f t="shared" si="161"/>
        <v>443984.22</v>
      </c>
      <c r="H2725" s="341" t="s">
        <v>1447</v>
      </c>
    </row>
    <row r="2726" spans="1:8" hidden="1" outlineLevel="1">
      <c r="A2726" s="244" t="s">
        <v>1474</v>
      </c>
      <c r="B2726" s="364">
        <v>328538.13</v>
      </c>
      <c r="C2726" s="184">
        <v>0</v>
      </c>
      <c r="D2726" s="184">
        <v>0</v>
      </c>
      <c r="E2726" s="184">
        <v>0</v>
      </c>
      <c r="F2726" s="184">
        <v>0</v>
      </c>
      <c r="G2726" s="347">
        <f t="shared" si="161"/>
        <v>328538.13</v>
      </c>
      <c r="H2726" s="341" t="s">
        <v>1475</v>
      </c>
    </row>
    <row r="2727" spans="1:8" hidden="1" outlineLevel="1">
      <c r="A2727" s="244" t="s">
        <v>1484</v>
      </c>
      <c r="B2727" s="364">
        <v>219428.25</v>
      </c>
      <c r="C2727" s="184">
        <v>0</v>
      </c>
      <c r="D2727" s="184">
        <v>0</v>
      </c>
      <c r="E2727" s="184">
        <v>0</v>
      </c>
      <c r="F2727" s="184">
        <v>46.96</v>
      </c>
      <c r="G2727" s="347">
        <f t="shared" si="161"/>
        <v>219475.21</v>
      </c>
      <c r="H2727" s="341" t="s">
        <v>1485</v>
      </c>
    </row>
    <row r="2728" spans="1:8" hidden="1" outlineLevel="1">
      <c r="A2728" s="244" t="s">
        <v>1438</v>
      </c>
      <c r="B2728" s="364">
        <v>1306180.99</v>
      </c>
      <c r="C2728" s="184">
        <v>0</v>
      </c>
      <c r="D2728" s="184">
        <v>0</v>
      </c>
      <c r="E2728" s="184">
        <v>0</v>
      </c>
      <c r="F2728" s="184">
        <v>0</v>
      </c>
      <c r="G2728" s="347">
        <f t="shared" si="161"/>
        <v>1306180.99</v>
      </c>
      <c r="H2728" s="341" t="s">
        <v>1439</v>
      </c>
    </row>
    <row r="2729" spans="1:8" hidden="1" outlineLevel="1">
      <c r="A2729" s="244" t="s">
        <v>1532</v>
      </c>
      <c r="B2729" s="364">
        <v>790566.35</v>
      </c>
      <c r="C2729" s="184">
        <v>0</v>
      </c>
      <c r="D2729" s="184">
        <v>0</v>
      </c>
      <c r="E2729" s="184">
        <v>0</v>
      </c>
      <c r="F2729" s="184">
        <v>0</v>
      </c>
      <c r="G2729" s="347">
        <f t="shared" si="161"/>
        <v>790566.35</v>
      </c>
      <c r="H2729" s="341" t="s">
        <v>1533</v>
      </c>
    </row>
    <row r="2730" spans="1:8" hidden="1" outlineLevel="1">
      <c r="A2730" s="244" t="s">
        <v>1374</v>
      </c>
      <c r="B2730" s="364">
        <v>1248845.6000000001</v>
      </c>
      <c r="C2730" s="184">
        <v>0</v>
      </c>
      <c r="D2730" s="184">
        <v>0</v>
      </c>
      <c r="E2730" s="184">
        <v>0</v>
      </c>
      <c r="F2730" s="184">
        <v>0</v>
      </c>
      <c r="G2730" s="347">
        <f t="shared" si="161"/>
        <v>1248845.6000000001</v>
      </c>
      <c r="H2730" s="341" t="s">
        <v>1375</v>
      </c>
    </row>
    <row r="2731" spans="1:8" hidden="1" outlineLevel="1">
      <c r="A2731" s="244" t="s">
        <v>1380</v>
      </c>
      <c r="B2731" s="364">
        <v>836918.85</v>
      </c>
      <c r="C2731" s="184">
        <v>0</v>
      </c>
      <c r="D2731" s="184">
        <v>0</v>
      </c>
      <c r="E2731" s="184">
        <v>0</v>
      </c>
      <c r="F2731" s="184">
        <v>0</v>
      </c>
      <c r="G2731" s="347">
        <f t="shared" si="161"/>
        <v>836918.85</v>
      </c>
      <c r="H2731" s="341" t="s">
        <v>1381</v>
      </c>
    </row>
    <row r="2732" spans="1:8" hidden="1" outlineLevel="1">
      <c r="A2732" s="244" t="s">
        <v>1408</v>
      </c>
      <c r="B2732" s="364">
        <v>320381.2</v>
      </c>
      <c r="C2732" s="184">
        <v>0</v>
      </c>
      <c r="D2732" s="184">
        <v>0</v>
      </c>
      <c r="E2732" s="184">
        <v>0</v>
      </c>
      <c r="F2732" s="184">
        <v>0</v>
      </c>
      <c r="G2732" s="347">
        <f t="shared" si="161"/>
        <v>320381.2</v>
      </c>
      <c r="H2732" s="341" t="s">
        <v>1409</v>
      </c>
    </row>
    <row r="2733" spans="1:8" hidden="1" outlineLevel="1">
      <c r="A2733" s="244" t="s">
        <v>1390</v>
      </c>
      <c r="B2733" s="364">
        <v>1250749.25</v>
      </c>
      <c r="C2733" s="184">
        <v>0</v>
      </c>
      <c r="D2733" s="184">
        <v>0</v>
      </c>
      <c r="E2733" s="184">
        <v>0</v>
      </c>
      <c r="F2733" s="184">
        <v>0</v>
      </c>
      <c r="G2733" s="347">
        <f t="shared" si="161"/>
        <v>1250749.25</v>
      </c>
      <c r="H2733" s="341" t="s">
        <v>1391</v>
      </c>
    </row>
    <row r="2734" spans="1:8" hidden="1" outlineLevel="1">
      <c r="A2734" s="244" t="s">
        <v>1448</v>
      </c>
      <c r="B2734" s="364">
        <v>1487361.1</v>
      </c>
      <c r="C2734" s="184">
        <v>0</v>
      </c>
      <c r="D2734" s="184">
        <v>0</v>
      </c>
      <c r="E2734" s="184">
        <v>0</v>
      </c>
      <c r="F2734" s="184">
        <v>0</v>
      </c>
      <c r="G2734" s="347">
        <f t="shared" si="161"/>
        <v>1487361.1</v>
      </c>
      <c r="H2734" s="341" t="s">
        <v>1449</v>
      </c>
    </row>
    <row r="2735" spans="1:8" hidden="1" outlineLevel="1">
      <c r="A2735" s="244" t="s">
        <v>1594</v>
      </c>
      <c r="B2735" s="364">
        <v>894529.38</v>
      </c>
      <c r="C2735" s="184">
        <v>0</v>
      </c>
      <c r="D2735" s="184">
        <v>0</v>
      </c>
      <c r="E2735" s="184">
        <v>0</v>
      </c>
      <c r="F2735" s="184">
        <v>0</v>
      </c>
      <c r="G2735" s="347">
        <f t="shared" si="161"/>
        <v>894529.38</v>
      </c>
      <c r="H2735" s="341" t="s">
        <v>1595</v>
      </c>
    </row>
    <row r="2736" spans="1:8" hidden="1" outlineLevel="1">
      <c r="A2736" s="244" t="s">
        <v>1476</v>
      </c>
      <c r="B2736" s="364">
        <v>372543.91</v>
      </c>
      <c r="C2736" s="184">
        <v>0</v>
      </c>
      <c r="D2736" s="184">
        <v>0</v>
      </c>
      <c r="E2736" s="184">
        <v>0</v>
      </c>
      <c r="F2736" s="184">
        <v>0</v>
      </c>
      <c r="G2736" s="347">
        <f t="shared" si="161"/>
        <v>372543.91</v>
      </c>
      <c r="H2736" s="341" t="s">
        <v>1477</v>
      </c>
    </row>
    <row r="2737" spans="1:8" hidden="1" outlineLevel="1">
      <c r="A2737" s="244" t="s">
        <v>1494</v>
      </c>
      <c r="B2737" s="364">
        <v>651675.31000000006</v>
      </c>
      <c r="C2737" s="184">
        <v>0</v>
      </c>
      <c r="D2737" s="184">
        <v>0</v>
      </c>
      <c r="E2737" s="184">
        <v>0</v>
      </c>
      <c r="F2737" s="184">
        <v>0</v>
      </c>
      <c r="G2737" s="347">
        <f t="shared" si="161"/>
        <v>651675.31000000006</v>
      </c>
      <c r="H2737" s="341" t="s">
        <v>1495</v>
      </c>
    </row>
    <row r="2738" spans="1:8" hidden="1" outlineLevel="1">
      <c r="A2738" s="244" t="s">
        <v>1834</v>
      </c>
      <c r="B2738" s="364">
        <v>191333.88</v>
      </c>
      <c r="C2738" s="184">
        <v>0</v>
      </c>
      <c r="D2738" s="184">
        <v>0</v>
      </c>
      <c r="E2738" s="184">
        <v>0</v>
      </c>
      <c r="F2738" s="184">
        <v>0</v>
      </c>
      <c r="G2738" s="347">
        <f t="shared" si="161"/>
        <v>191333.88</v>
      </c>
      <c r="H2738" s="341" t="s">
        <v>1835</v>
      </c>
    </row>
    <row r="2739" spans="1:8" hidden="1" outlineLevel="1">
      <c r="A2739" s="244" t="s">
        <v>1536</v>
      </c>
      <c r="B2739" s="364">
        <v>973818.76</v>
      </c>
      <c r="C2739" s="184">
        <v>0</v>
      </c>
      <c r="D2739" s="184">
        <v>0</v>
      </c>
      <c r="E2739" s="184">
        <v>0</v>
      </c>
      <c r="F2739" s="184">
        <v>278.22000000000003</v>
      </c>
      <c r="G2739" s="347">
        <f t="shared" si="161"/>
        <v>974096.98</v>
      </c>
      <c r="H2739" s="341" t="s">
        <v>1537</v>
      </c>
    </row>
    <row r="2740" spans="1:8" hidden="1" outlineLevel="1">
      <c r="A2740" s="244" t="s">
        <v>1560</v>
      </c>
      <c r="B2740" s="364">
        <v>777567.6</v>
      </c>
      <c r="C2740" s="184">
        <v>0</v>
      </c>
      <c r="D2740" s="184">
        <v>0</v>
      </c>
      <c r="E2740" s="184">
        <v>0</v>
      </c>
      <c r="F2740" s="184">
        <v>0</v>
      </c>
      <c r="G2740" s="347">
        <f t="shared" si="161"/>
        <v>777567.6</v>
      </c>
      <c r="H2740" s="341" t="s">
        <v>1561</v>
      </c>
    </row>
    <row r="2741" spans="1:8" hidden="1" outlineLevel="1">
      <c r="A2741" s="244" t="s">
        <v>1420</v>
      </c>
      <c r="B2741" s="364">
        <v>569223.03</v>
      </c>
      <c r="C2741" s="184">
        <v>0</v>
      </c>
      <c r="D2741" s="184">
        <v>0</v>
      </c>
      <c r="E2741" s="184">
        <v>0</v>
      </c>
      <c r="F2741" s="184">
        <v>0</v>
      </c>
      <c r="G2741" s="347">
        <f t="shared" si="161"/>
        <v>569223.03</v>
      </c>
      <c r="H2741" s="341" t="s">
        <v>1421</v>
      </c>
    </row>
    <row r="2742" spans="1:8" hidden="1" outlineLevel="1">
      <c r="A2742" s="244" t="s">
        <v>1410</v>
      </c>
      <c r="B2742" s="364">
        <v>141484.49</v>
      </c>
      <c r="C2742" s="184">
        <v>0</v>
      </c>
      <c r="D2742" s="184">
        <v>0</v>
      </c>
      <c r="E2742" s="184">
        <v>0</v>
      </c>
      <c r="F2742" s="184">
        <v>0</v>
      </c>
      <c r="G2742" s="347">
        <f t="shared" si="161"/>
        <v>141484.49</v>
      </c>
      <c r="H2742" s="341" t="s">
        <v>1411</v>
      </c>
    </row>
    <row r="2743" spans="1:8" hidden="1" outlineLevel="1">
      <c r="A2743" s="244" t="s">
        <v>1592</v>
      </c>
      <c r="B2743" s="364">
        <v>222711.7</v>
      </c>
      <c r="C2743" s="184">
        <v>0</v>
      </c>
      <c r="D2743" s="184">
        <v>0</v>
      </c>
      <c r="E2743" s="184">
        <v>0</v>
      </c>
      <c r="F2743" s="184">
        <v>0</v>
      </c>
      <c r="G2743" s="347">
        <f t="shared" si="161"/>
        <v>222711.7</v>
      </c>
      <c r="H2743" s="341" t="s">
        <v>1593</v>
      </c>
    </row>
    <row r="2744" spans="1:8" hidden="1" outlineLevel="1">
      <c r="A2744" s="244" t="s">
        <v>1462</v>
      </c>
      <c r="B2744" s="364">
        <v>4606864.93</v>
      </c>
      <c r="C2744" s="184">
        <v>0</v>
      </c>
      <c r="D2744" s="184">
        <v>0</v>
      </c>
      <c r="E2744" s="184">
        <v>0</v>
      </c>
      <c r="F2744" s="184">
        <v>0</v>
      </c>
      <c r="G2744" s="347">
        <f t="shared" si="161"/>
        <v>4606864.93</v>
      </c>
      <c r="H2744" s="341" t="s">
        <v>1463</v>
      </c>
    </row>
    <row r="2745" spans="1:8" hidden="1" outlineLevel="1">
      <c r="A2745" s="244" t="s">
        <v>1542</v>
      </c>
      <c r="B2745" s="364">
        <v>478954.31</v>
      </c>
      <c r="C2745" s="184">
        <v>0</v>
      </c>
      <c r="D2745" s="184">
        <v>0</v>
      </c>
      <c r="E2745" s="184">
        <v>0</v>
      </c>
      <c r="F2745" s="184">
        <v>0</v>
      </c>
      <c r="G2745" s="347">
        <f t="shared" si="161"/>
        <v>478954.31</v>
      </c>
      <c r="H2745" s="341" t="s">
        <v>1543</v>
      </c>
    </row>
    <row r="2746" spans="1:8" hidden="1" outlineLevel="1">
      <c r="A2746" s="244" t="s">
        <v>1554</v>
      </c>
      <c r="B2746" s="364">
        <v>7466117.1100000003</v>
      </c>
      <c r="C2746" s="184">
        <v>0</v>
      </c>
      <c r="D2746" s="184">
        <v>0</v>
      </c>
      <c r="E2746" s="184">
        <v>6363.88</v>
      </c>
      <c r="F2746" s="184">
        <v>4637.1499999999996</v>
      </c>
      <c r="G2746" s="347">
        <f t="shared" si="161"/>
        <v>7477118.1400000006</v>
      </c>
      <c r="H2746" s="341" t="s">
        <v>1555</v>
      </c>
    </row>
    <row r="2747" spans="1:8" hidden="1" outlineLevel="1">
      <c r="A2747" s="244" t="s">
        <v>1556</v>
      </c>
      <c r="B2747" s="364">
        <v>1475462.54</v>
      </c>
      <c r="C2747" s="184">
        <v>0</v>
      </c>
      <c r="D2747" s="184">
        <v>0</v>
      </c>
      <c r="E2747" s="184">
        <v>0</v>
      </c>
      <c r="F2747" s="184">
        <v>0</v>
      </c>
      <c r="G2747" s="347">
        <f t="shared" si="161"/>
        <v>1475462.54</v>
      </c>
      <c r="H2747" s="341" t="s">
        <v>1557</v>
      </c>
    </row>
    <row r="2748" spans="1:8" hidden="1" outlineLevel="1">
      <c r="A2748" s="244" t="s">
        <v>1504</v>
      </c>
      <c r="B2748" s="364">
        <v>821537.45</v>
      </c>
      <c r="C2748" s="184">
        <v>0</v>
      </c>
      <c r="D2748" s="184">
        <v>0</v>
      </c>
      <c r="E2748" s="184">
        <v>0</v>
      </c>
      <c r="F2748" s="184">
        <v>0</v>
      </c>
      <c r="G2748" s="347">
        <f t="shared" si="161"/>
        <v>821537.45</v>
      </c>
      <c r="H2748" s="341" t="s">
        <v>1505</v>
      </c>
    </row>
    <row r="2749" spans="1:8" hidden="1" outlineLevel="1">
      <c r="A2749" s="244" t="s">
        <v>644</v>
      </c>
      <c r="B2749" s="364">
        <v>2286620.7200000002</v>
      </c>
      <c r="C2749" s="184">
        <v>0</v>
      </c>
      <c r="D2749" s="184">
        <v>0</v>
      </c>
      <c r="E2749" s="184">
        <v>0</v>
      </c>
      <c r="F2749" s="184">
        <v>0</v>
      </c>
      <c r="G2749" s="347">
        <f t="shared" si="161"/>
        <v>2286620.7200000002</v>
      </c>
      <c r="H2749" s="341" t="s">
        <v>645</v>
      </c>
    </row>
    <row r="2750" spans="1:8" hidden="1" outlineLevel="1">
      <c r="A2750" s="244" t="s">
        <v>1526</v>
      </c>
      <c r="B2750" s="364">
        <v>236410.32</v>
      </c>
      <c r="C2750" s="184">
        <v>0</v>
      </c>
      <c r="D2750" s="184">
        <v>0</v>
      </c>
      <c r="E2750" s="184">
        <v>0</v>
      </c>
      <c r="F2750" s="184">
        <v>0</v>
      </c>
      <c r="G2750" s="347">
        <f t="shared" si="161"/>
        <v>236410.32</v>
      </c>
      <c r="H2750" s="341" t="s">
        <v>1527</v>
      </c>
    </row>
    <row r="2751" spans="1:8" hidden="1" outlineLevel="1">
      <c r="A2751" s="244" t="s">
        <v>1524</v>
      </c>
      <c r="B2751" s="364">
        <v>518992.97</v>
      </c>
      <c r="C2751" s="184">
        <v>0</v>
      </c>
      <c r="D2751" s="184">
        <v>0</v>
      </c>
      <c r="E2751" s="184">
        <v>0</v>
      </c>
      <c r="F2751" s="184">
        <v>0</v>
      </c>
      <c r="G2751" s="347">
        <f t="shared" si="161"/>
        <v>518992.97</v>
      </c>
      <c r="H2751" s="341" t="s">
        <v>1525</v>
      </c>
    </row>
    <row r="2752" spans="1:8" hidden="1" outlineLevel="1">
      <c r="A2752" s="244" t="s">
        <v>1584</v>
      </c>
      <c r="B2752" s="364">
        <v>704505.96</v>
      </c>
      <c r="C2752" s="184">
        <v>0</v>
      </c>
      <c r="D2752" s="184">
        <v>0</v>
      </c>
      <c r="E2752" s="184">
        <v>0</v>
      </c>
      <c r="F2752" s="184">
        <v>0</v>
      </c>
      <c r="G2752" s="347">
        <f t="shared" si="161"/>
        <v>704505.96</v>
      </c>
      <c r="H2752" s="341" t="s">
        <v>1585</v>
      </c>
    </row>
    <row r="2753" spans="1:8" hidden="1" outlineLevel="1">
      <c r="A2753" s="244" t="s">
        <v>1488</v>
      </c>
      <c r="B2753" s="364">
        <v>321425.15000000002</v>
      </c>
      <c r="C2753" s="184">
        <v>0</v>
      </c>
      <c r="D2753" s="184">
        <v>0</v>
      </c>
      <c r="E2753" s="184">
        <v>0</v>
      </c>
      <c r="F2753" s="184">
        <v>0</v>
      </c>
      <c r="G2753" s="347">
        <f t="shared" si="161"/>
        <v>321425.15000000002</v>
      </c>
      <c r="H2753" s="341" t="s">
        <v>1489</v>
      </c>
    </row>
    <row r="2754" spans="1:8" hidden="1" outlineLevel="1">
      <c r="A2754" s="244" t="s">
        <v>1508</v>
      </c>
      <c r="B2754" s="364">
        <v>764787.52</v>
      </c>
      <c r="C2754" s="184">
        <v>0</v>
      </c>
      <c r="D2754" s="184">
        <v>0</v>
      </c>
      <c r="E2754" s="184">
        <v>0</v>
      </c>
      <c r="F2754" s="184">
        <v>0</v>
      </c>
      <c r="G2754" s="347">
        <f t="shared" si="161"/>
        <v>764787.52</v>
      </c>
      <c r="H2754" s="341" t="s">
        <v>1509</v>
      </c>
    </row>
    <row r="2755" spans="1:8" hidden="1" outlineLevel="1">
      <c r="A2755" s="244" t="s">
        <v>1414</v>
      </c>
      <c r="B2755" s="364">
        <v>154502.57999999999</v>
      </c>
      <c r="C2755" s="184">
        <v>0</v>
      </c>
      <c r="D2755" s="184">
        <v>0</v>
      </c>
      <c r="E2755" s="184">
        <v>0</v>
      </c>
      <c r="F2755" s="184">
        <v>0</v>
      </c>
      <c r="G2755" s="347">
        <f t="shared" si="161"/>
        <v>154502.57999999999</v>
      </c>
      <c r="H2755" s="341" t="s">
        <v>1415</v>
      </c>
    </row>
    <row r="2756" spans="1:8" hidden="1" outlineLevel="1">
      <c r="A2756" s="244" t="s">
        <v>1496</v>
      </c>
      <c r="B2756" s="364">
        <v>755563.77</v>
      </c>
      <c r="C2756" s="184">
        <v>0</v>
      </c>
      <c r="D2756" s="184">
        <v>0</v>
      </c>
      <c r="E2756" s="184">
        <v>0</v>
      </c>
      <c r="F2756" s="184">
        <v>0</v>
      </c>
      <c r="G2756" s="347">
        <f t="shared" si="161"/>
        <v>755563.77</v>
      </c>
      <c r="H2756" s="341" t="s">
        <v>1497</v>
      </c>
    </row>
    <row r="2757" spans="1:8" hidden="1" outlineLevel="1">
      <c r="A2757" s="244" t="s">
        <v>1534</v>
      </c>
      <c r="B2757" s="364">
        <v>468174.39</v>
      </c>
      <c r="C2757" s="184">
        <v>0</v>
      </c>
      <c r="D2757" s="184">
        <v>0</v>
      </c>
      <c r="E2757" s="184">
        <v>0</v>
      </c>
      <c r="F2757" s="184">
        <v>0</v>
      </c>
      <c r="G2757" s="347">
        <f t="shared" si="161"/>
        <v>468174.39</v>
      </c>
      <c r="H2757" s="341" t="s">
        <v>1535</v>
      </c>
    </row>
    <row r="2758" spans="1:8" hidden="1" outlineLevel="1">
      <c r="A2758" s="244" t="s">
        <v>1562</v>
      </c>
      <c r="B2758" s="364">
        <v>634589.01</v>
      </c>
      <c r="C2758" s="184">
        <v>0</v>
      </c>
      <c r="D2758" s="184">
        <v>0</v>
      </c>
      <c r="E2758" s="184">
        <v>0</v>
      </c>
      <c r="F2758" s="184">
        <v>0</v>
      </c>
      <c r="G2758" s="347">
        <f t="shared" si="161"/>
        <v>634589.01</v>
      </c>
      <c r="H2758" s="341" t="s">
        <v>1563</v>
      </c>
    </row>
    <row r="2759" spans="1:8" hidden="1" outlineLevel="1">
      <c r="A2759" s="244" t="s">
        <v>1388</v>
      </c>
      <c r="B2759" s="364">
        <v>909043.61</v>
      </c>
      <c r="C2759" s="184">
        <v>0</v>
      </c>
      <c r="D2759" s="184">
        <v>0</v>
      </c>
      <c r="E2759" s="184">
        <v>0</v>
      </c>
      <c r="F2759" s="184">
        <v>0</v>
      </c>
      <c r="G2759" s="347">
        <f t="shared" si="161"/>
        <v>909043.61</v>
      </c>
      <c r="H2759" s="341" t="s">
        <v>1389</v>
      </c>
    </row>
    <row r="2760" spans="1:8" hidden="1" outlineLevel="1">
      <c r="A2760" s="244" t="s">
        <v>1450</v>
      </c>
      <c r="B2760" s="364">
        <v>694404.56</v>
      </c>
      <c r="C2760" s="184">
        <v>0</v>
      </c>
      <c r="D2760" s="184">
        <v>0</v>
      </c>
      <c r="E2760" s="184">
        <v>0</v>
      </c>
      <c r="F2760" s="184">
        <v>0</v>
      </c>
      <c r="G2760" s="347">
        <f t="shared" si="161"/>
        <v>694404.56</v>
      </c>
      <c r="H2760" s="341" t="s">
        <v>1451</v>
      </c>
    </row>
    <row r="2761" spans="1:8" hidden="1" outlineLevel="1">
      <c r="A2761" s="244" t="s">
        <v>1478</v>
      </c>
      <c r="B2761" s="364">
        <v>900055.08</v>
      </c>
      <c r="C2761" s="184">
        <v>0</v>
      </c>
      <c r="D2761" s="184">
        <v>0</v>
      </c>
      <c r="E2761" s="184">
        <v>0</v>
      </c>
      <c r="F2761" s="184">
        <v>0</v>
      </c>
      <c r="G2761" s="347">
        <f t="shared" si="161"/>
        <v>900055.08</v>
      </c>
      <c r="H2761" s="341" t="s">
        <v>1479</v>
      </c>
    </row>
    <row r="2762" spans="1:8" hidden="1" outlineLevel="1">
      <c r="A2762" s="244" t="s">
        <v>1530</v>
      </c>
      <c r="B2762" s="364">
        <v>1819999.82</v>
      </c>
      <c r="C2762" s="184">
        <v>0</v>
      </c>
      <c r="D2762" s="184">
        <v>0</v>
      </c>
      <c r="E2762" s="184">
        <v>0</v>
      </c>
      <c r="F2762" s="184">
        <v>0</v>
      </c>
      <c r="G2762" s="347">
        <f t="shared" si="161"/>
        <v>1819999.82</v>
      </c>
      <c r="H2762" s="341" t="s">
        <v>1531</v>
      </c>
    </row>
    <row r="2763" spans="1:8" hidden="1" outlineLevel="1">
      <c r="A2763" s="244" t="s">
        <v>1578</v>
      </c>
      <c r="B2763" s="364">
        <v>1510076.7</v>
      </c>
      <c r="C2763" s="184">
        <v>0</v>
      </c>
      <c r="D2763" s="184">
        <v>0</v>
      </c>
      <c r="E2763" s="184">
        <v>0</v>
      </c>
      <c r="F2763" s="184">
        <v>0</v>
      </c>
      <c r="G2763" s="347">
        <f t="shared" si="161"/>
        <v>1510076.7</v>
      </c>
      <c r="H2763" s="341" t="s">
        <v>1579</v>
      </c>
    </row>
    <row r="2764" spans="1:8" hidden="1" outlineLevel="1">
      <c r="A2764" s="244" t="s">
        <v>1416</v>
      </c>
      <c r="B2764" s="364">
        <v>451661.28</v>
      </c>
      <c r="C2764" s="184">
        <v>0</v>
      </c>
      <c r="D2764" s="184">
        <v>0</v>
      </c>
      <c r="E2764" s="184">
        <v>0</v>
      </c>
      <c r="F2764" s="184">
        <v>0</v>
      </c>
      <c r="G2764" s="347">
        <f t="shared" si="161"/>
        <v>451661.28</v>
      </c>
      <c r="H2764" s="341" t="s">
        <v>1417</v>
      </c>
    </row>
    <row r="2765" spans="1:8" hidden="1" outlineLevel="1">
      <c r="A2765" s="244" t="s">
        <v>1510</v>
      </c>
      <c r="B2765" s="364">
        <v>1237082.67</v>
      </c>
      <c r="C2765" s="184">
        <v>0</v>
      </c>
      <c r="D2765" s="184">
        <v>0</v>
      </c>
      <c r="E2765" s="184">
        <v>0</v>
      </c>
      <c r="F2765" s="184">
        <v>0</v>
      </c>
      <c r="G2765" s="347">
        <f t="shared" si="161"/>
        <v>1237082.67</v>
      </c>
      <c r="H2765" s="341" t="s">
        <v>1511</v>
      </c>
    </row>
    <row r="2766" spans="1:8" hidden="1" outlineLevel="1">
      <c r="A2766" s="244" t="s">
        <v>1582</v>
      </c>
      <c r="B2766" s="364">
        <v>479596.29</v>
      </c>
      <c r="C2766" s="184">
        <v>0</v>
      </c>
      <c r="D2766" s="184">
        <v>0</v>
      </c>
      <c r="E2766" s="184">
        <v>0</v>
      </c>
      <c r="F2766" s="184">
        <v>0</v>
      </c>
      <c r="G2766" s="347">
        <f t="shared" si="161"/>
        <v>479596.29</v>
      </c>
      <c r="H2766" s="341" t="s">
        <v>1583</v>
      </c>
    </row>
    <row r="2767" spans="1:8" hidden="1" outlineLevel="1">
      <c r="A2767" s="244" t="s">
        <v>1404</v>
      </c>
      <c r="B2767" s="364">
        <v>2697097.54</v>
      </c>
      <c r="C2767" s="184">
        <v>0</v>
      </c>
      <c r="D2767" s="184">
        <v>0</v>
      </c>
      <c r="E2767" s="184">
        <v>0</v>
      </c>
      <c r="F2767" s="184">
        <v>0</v>
      </c>
      <c r="G2767" s="347">
        <f t="shared" si="161"/>
        <v>2697097.54</v>
      </c>
      <c r="H2767" s="341" t="s">
        <v>1405</v>
      </c>
    </row>
    <row r="2768" spans="1:8" hidden="1" outlineLevel="1">
      <c r="A2768" s="244" t="s">
        <v>1406</v>
      </c>
      <c r="B2768" s="364">
        <v>1245819.06</v>
      </c>
      <c r="C2768" s="184">
        <v>0</v>
      </c>
      <c r="D2768" s="184">
        <v>0</v>
      </c>
      <c r="E2768" s="184">
        <v>0</v>
      </c>
      <c r="F2768" s="184">
        <v>0</v>
      </c>
      <c r="G2768" s="347">
        <f t="shared" si="161"/>
        <v>1245819.06</v>
      </c>
      <c r="H2768" s="341" t="s">
        <v>1407</v>
      </c>
    </row>
    <row r="2769" spans="1:8" hidden="1" outlineLevel="1">
      <c r="A2769" s="244" t="s">
        <v>452</v>
      </c>
      <c r="B2769" s="364">
        <v>5319122.82</v>
      </c>
      <c r="C2769" s="184">
        <v>0</v>
      </c>
      <c r="D2769" s="184">
        <v>0</v>
      </c>
      <c r="E2769" s="184">
        <v>1676.4</v>
      </c>
      <c r="F2769" s="184">
        <v>0</v>
      </c>
      <c r="G2769" s="347">
        <f t="shared" si="161"/>
        <v>5320799.2200000007</v>
      </c>
      <c r="H2769" s="341" t="s">
        <v>453</v>
      </c>
    </row>
    <row r="2770" spans="1:8" hidden="1" outlineLevel="1">
      <c r="A2770" s="244" t="s">
        <v>1522</v>
      </c>
      <c r="B2770" s="364">
        <v>567333.98</v>
      </c>
      <c r="C2770" s="184">
        <v>0</v>
      </c>
      <c r="D2770" s="184">
        <v>0</v>
      </c>
      <c r="E2770" s="184">
        <v>0</v>
      </c>
      <c r="F2770" s="184">
        <v>0</v>
      </c>
      <c r="G2770" s="347">
        <f t="shared" si="161"/>
        <v>567333.98</v>
      </c>
      <c r="H2770" s="341" t="s">
        <v>1523</v>
      </c>
    </row>
    <row r="2771" spans="1:8" hidden="1" outlineLevel="1">
      <c r="A2771" s="244" t="s">
        <v>1396</v>
      </c>
      <c r="B2771" s="364">
        <v>2378163.5099999998</v>
      </c>
      <c r="C2771" s="184">
        <v>0</v>
      </c>
      <c r="D2771" s="184">
        <v>0</v>
      </c>
      <c r="E2771" s="184">
        <v>0</v>
      </c>
      <c r="F2771" s="184">
        <v>0</v>
      </c>
      <c r="G2771" s="347">
        <f t="shared" si="161"/>
        <v>2378163.5099999998</v>
      </c>
      <c r="H2771" s="341" t="s">
        <v>1397</v>
      </c>
    </row>
    <row r="2772" spans="1:8" hidden="1" outlineLevel="1">
      <c r="A2772" s="244" t="s">
        <v>1398</v>
      </c>
      <c r="B2772" s="364">
        <v>560485.02</v>
      </c>
      <c r="C2772" s="184">
        <v>0</v>
      </c>
      <c r="D2772" s="184">
        <v>0</v>
      </c>
      <c r="E2772" s="184">
        <v>0</v>
      </c>
      <c r="F2772" s="184">
        <v>0</v>
      </c>
      <c r="G2772" s="347">
        <f t="shared" si="161"/>
        <v>560485.02</v>
      </c>
      <c r="H2772" s="341" t="s">
        <v>1399</v>
      </c>
    </row>
    <row r="2773" spans="1:8" hidden="1" outlineLevel="1">
      <c r="A2773" s="244" t="s">
        <v>1440</v>
      </c>
      <c r="B2773" s="364">
        <v>496082.56</v>
      </c>
      <c r="C2773" s="184">
        <v>0</v>
      </c>
      <c r="D2773" s="184">
        <v>0</v>
      </c>
      <c r="E2773" s="184">
        <v>0</v>
      </c>
      <c r="F2773" s="184">
        <v>0</v>
      </c>
      <c r="G2773" s="347">
        <f t="shared" si="161"/>
        <v>496082.56</v>
      </c>
      <c r="H2773" s="341" t="s">
        <v>1441</v>
      </c>
    </row>
    <row r="2774" spans="1:8" hidden="1" outlineLevel="1">
      <c r="A2774" s="244" t="s">
        <v>1486</v>
      </c>
      <c r="B2774" s="364">
        <v>352184.69</v>
      </c>
      <c r="C2774" s="184">
        <v>0</v>
      </c>
      <c r="D2774" s="184">
        <v>0</v>
      </c>
      <c r="E2774" s="184">
        <v>0</v>
      </c>
      <c r="F2774" s="184">
        <v>0</v>
      </c>
      <c r="G2774" s="347">
        <f t="shared" si="161"/>
        <v>352184.69</v>
      </c>
      <c r="H2774" s="341" t="s">
        <v>1487</v>
      </c>
    </row>
    <row r="2775" spans="1:8" hidden="1" outlineLevel="1">
      <c r="A2775" s="244" t="s">
        <v>1546</v>
      </c>
      <c r="B2775" s="364">
        <v>349221.7</v>
      </c>
      <c r="C2775" s="184">
        <v>0</v>
      </c>
      <c r="D2775" s="184">
        <v>0</v>
      </c>
      <c r="E2775" s="184">
        <v>0</v>
      </c>
      <c r="F2775" s="184">
        <v>0</v>
      </c>
      <c r="G2775" s="347">
        <f t="shared" si="161"/>
        <v>349221.7</v>
      </c>
      <c r="H2775" s="341" t="s">
        <v>1547</v>
      </c>
    </row>
    <row r="2776" spans="1:8" hidden="1" outlineLevel="1">
      <c r="A2776" s="244" t="s">
        <v>1456</v>
      </c>
      <c r="B2776" s="364">
        <v>1047911.27</v>
      </c>
      <c r="C2776" s="184">
        <v>0</v>
      </c>
      <c r="D2776" s="184">
        <v>0</v>
      </c>
      <c r="E2776" s="184">
        <v>0</v>
      </c>
      <c r="F2776" s="184">
        <v>0</v>
      </c>
      <c r="G2776" s="347">
        <f t="shared" si="161"/>
        <v>1047911.27</v>
      </c>
      <c r="H2776" s="341" t="s">
        <v>1457</v>
      </c>
    </row>
    <row r="2777" spans="1:8" hidden="1" outlineLevel="1">
      <c r="A2777" s="244" t="s">
        <v>1267</v>
      </c>
      <c r="B2777" s="364">
        <v>825000.27</v>
      </c>
      <c r="C2777" s="184">
        <v>0</v>
      </c>
      <c r="D2777" s="184">
        <v>0</v>
      </c>
      <c r="E2777" s="184">
        <v>0</v>
      </c>
      <c r="F2777" s="184">
        <v>0</v>
      </c>
      <c r="G2777" s="347">
        <f t="shared" si="161"/>
        <v>825000.27</v>
      </c>
      <c r="H2777" s="341" t="s">
        <v>1268</v>
      </c>
    </row>
    <row r="2778" spans="1:8" hidden="1" outlineLevel="1">
      <c r="A2778" s="244" t="s">
        <v>1568</v>
      </c>
      <c r="B2778" s="364">
        <v>596867.5</v>
      </c>
      <c r="C2778" s="184">
        <v>0</v>
      </c>
      <c r="D2778" s="184">
        <v>0</v>
      </c>
      <c r="E2778" s="184">
        <v>0</v>
      </c>
      <c r="F2778" s="184">
        <v>0</v>
      </c>
      <c r="G2778" s="347">
        <f t="shared" si="161"/>
        <v>596867.5</v>
      </c>
      <c r="H2778" s="341" t="s">
        <v>1569</v>
      </c>
    </row>
    <row r="2779" spans="1:8" hidden="1" outlineLevel="1">
      <c r="A2779" s="244" t="s">
        <v>1502</v>
      </c>
      <c r="B2779" s="364">
        <v>582478.11</v>
      </c>
      <c r="C2779" s="184">
        <v>0</v>
      </c>
      <c r="D2779" s="184">
        <v>0</v>
      </c>
      <c r="E2779" s="184">
        <v>0</v>
      </c>
      <c r="F2779" s="184">
        <v>0</v>
      </c>
      <c r="G2779" s="347">
        <f t="shared" si="161"/>
        <v>582478.11</v>
      </c>
      <c r="H2779" s="341" t="s">
        <v>1503</v>
      </c>
    </row>
    <row r="2780" spans="1:8" hidden="1" outlineLevel="1">
      <c r="A2780" s="244" t="s">
        <v>1514</v>
      </c>
      <c r="B2780" s="364">
        <v>226486.25</v>
      </c>
      <c r="C2780" s="184">
        <v>0</v>
      </c>
      <c r="D2780" s="184">
        <v>0</v>
      </c>
      <c r="E2780" s="184">
        <v>0</v>
      </c>
      <c r="F2780" s="184">
        <v>0</v>
      </c>
      <c r="G2780" s="347">
        <f t="shared" si="161"/>
        <v>226486.25</v>
      </c>
      <c r="H2780" s="341" t="s">
        <v>1515</v>
      </c>
    </row>
    <row r="2781" spans="1:8" hidden="1" outlineLevel="1">
      <c r="A2781" s="244" t="s">
        <v>1490</v>
      </c>
      <c r="B2781" s="364">
        <v>16896792.030000001</v>
      </c>
      <c r="C2781" s="184">
        <v>0</v>
      </c>
      <c r="D2781" s="184">
        <v>0</v>
      </c>
      <c r="E2781" s="184">
        <v>0</v>
      </c>
      <c r="F2781" s="184">
        <v>29245.19</v>
      </c>
      <c r="G2781" s="347">
        <f t="shared" si="161"/>
        <v>16926037.220000003</v>
      </c>
      <c r="H2781" s="341" t="s">
        <v>1491</v>
      </c>
    </row>
    <row r="2782" spans="1:8" hidden="1" outlineLevel="1">
      <c r="A2782" s="244" t="s">
        <v>1544</v>
      </c>
      <c r="B2782" s="364">
        <v>845637.66</v>
      </c>
      <c r="C2782" s="184">
        <v>0</v>
      </c>
      <c r="D2782" s="184">
        <v>0</v>
      </c>
      <c r="E2782" s="184">
        <v>0</v>
      </c>
      <c r="F2782" s="184">
        <v>511.28</v>
      </c>
      <c r="G2782" s="347">
        <f t="shared" si="161"/>
        <v>846148.94000000006</v>
      </c>
      <c r="H2782" s="341" t="s">
        <v>1545</v>
      </c>
    </row>
    <row r="2783" spans="1:8" hidden="1" outlineLevel="1">
      <c r="A2783" s="244" t="s">
        <v>1434</v>
      </c>
      <c r="B2783" s="364">
        <v>3592668.05</v>
      </c>
      <c r="C2783" s="184">
        <v>0</v>
      </c>
      <c r="D2783" s="184">
        <v>0</v>
      </c>
      <c r="E2783" s="184">
        <v>0</v>
      </c>
      <c r="F2783" s="184">
        <v>0</v>
      </c>
      <c r="G2783" s="347">
        <f t="shared" ref="G2783:G2793" si="162">B2783+C2783+D2783+E2783+F2783</f>
        <v>3592668.05</v>
      </c>
      <c r="H2783" s="341" t="s">
        <v>1435</v>
      </c>
    </row>
    <row r="2784" spans="1:8" hidden="1" outlineLevel="1">
      <c r="A2784" s="244" t="s">
        <v>366</v>
      </c>
      <c r="B2784" s="364">
        <v>1697009.62</v>
      </c>
      <c r="C2784" s="184">
        <v>0</v>
      </c>
      <c r="D2784" s="184">
        <v>0</v>
      </c>
      <c r="E2784" s="184">
        <v>0</v>
      </c>
      <c r="F2784" s="184">
        <v>0</v>
      </c>
      <c r="G2784" s="347">
        <f t="shared" si="162"/>
        <v>1697009.62</v>
      </c>
      <c r="H2784" s="341" t="s">
        <v>367</v>
      </c>
    </row>
    <row r="2785" spans="1:10" hidden="1" outlineLevel="1">
      <c r="A2785" s="244" t="s">
        <v>1472</v>
      </c>
      <c r="B2785" s="364">
        <v>26192.5</v>
      </c>
      <c r="C2785" s="184">
        <v>0</v>
      </c>
      <c r="D2785" s="184">
        <v>0</v>
      </c>
      <c r="E2785" s="184">
        <v>0</v>
      </c>
      <c r="F2785" s="184">
        <v>0</v>
      </c>
      <c r="G2785" s="347">
        <f t="shared" si="162"/>
        <v>26192.5</v>
      </c>
      <c r="H2785" s="341" t="s">
        <v>1473</v>
      </c>
    </row>
    <row r="2786" spans="1:10" hidden="1" outlineLevel="1">
      <c r="A2786" s="244" t="s">
        <v>704</v>
      </c>
      <c r="B2786" s="364">
        <v>1510777.15</v>
      </c>
      <c r="C2786" s="184">
        <v>0</v>
      </c>
      <c r="D2786" s="184">
        <v>0</v>
      </c>
      <c r="E2786" s="184">
        <v>0</v>
      </c>
      <c r="F2786" s="184">
        <v>0</v>
      </c>
      <c r="G2786" s="347">
        <f t="shared" si="162"/>
        <v>1510777.15</v>
      </c>
      <c r="H2786" s="341" t="s">
        <v>705</v>
      </c>
    </row>
    <row r="2787" spans="1:10" hidden="1" outlineLevel="1">
      <c r="A2787" s="244" t="s">
        <v>1586</v>
      </c>
      <c r="B2787" s="364">
        <v>4869316.46</v>
      </c>
      <c r="C2787" s="184">
        <v>0</v>
      </c>
      <c r="D2787" s="184">
        <v>0</v>
      </c>
      <c r="E2787" s="184">
        <v>0</v>
      </c>
      <c r="F2787" s="184">
        <v>0</v>
      </c>
      <c r="G2787" s="347">
        <f t="shared" si="162"/>
        <v>4869316.46</v>
      </c>
      <c r="H2787" s="341" t="s">
        <v>1587</v>
      </c>
    </row>
    <row r="2788" spans="1:10" hidden="1" outlineLevel="1">
      <c r="A2788" s="244" t="s">
        <v>1572</v>
      </c>
      <c r="B2788" s="364">
        <v>1867448.17</v>
      </c>
      <c r="C2788" s="184">
        <v>0</v>
      </c>
      <c r="D2788" s="184">
        <v>0</v>
      </c>
      <c r="E2788" s="184">
        <v>0</v>
      </c>
      <c r="F2788" s="184">
        <v>0</v>
      </c>
      <c r="G2788" s="347">
        <f t="shared" si="162"/>
        <v>1867448.17</v>
      </c>
      <c r="H2788" s="341" t="s">
        <v>1573</v>
      </c>
    </row>
    <row r="2789" spans="1:10" hidden="1" outlineLevel="1">
      <c r="A2789" s="244" t="s">
        <v>1558</v>
      </c>
      <c r="B2789" s="364">
        <v>237781.86</v>
      </c>
      <c r="C2789" s="184">
        <v>0</v>
      </c>
      <c r="D2789" s="184">
        <v>0</v>
      </c>
      <c r="E2789" s="184">
        <v>0</v>
      </c>
      <c r="F2789" s="184">
        <v>0</v>
      </c>
      <c r="G2789" s="347">
        <f t="shared" si="162"/>
        <v>237781.86</v>
      </c>
      <c r="H2789" s="341" t="s">
        <v>1559</v>
      </c>
    </row>
    <row r="2790" spans="1:10" hidden="1" outlineLevel="1">
      <c r="A2790" s="244" t="s">
        <v>1386</v>
      </c>
      <c r="B2790" s="364">
        <v>10868434.880000001</v>
      </c>
      <c r="C2790" s="184">
        <v>0</v>
      </c>
      <c r="D2790" s="184">
        <v>0</v>
      </c>
      <c r="E2790" s="184">
        <v>0</v>
      </c>
      <c r="F2790" s="184">
        <v>0</v>
      </c>
      <c r="G2790" s="347">
        <f t="shared" si="162"/>
        <v>10868434.880000001</v>
      </c>
      <c r="H2790" s="341" t="s">
        <v>1387</v>
      </c>
    </row>
    <row r="2791" spans="1:10" hidden="1" outlineLevel="1">
      <c r="A2791" s="244" t="s">
        <v>1836</v>
      </c>
      <c r="B2791" s="364">
        <v>67140.34</v>
      </c>
      <c r="C2791" s="184">
        <v>0</v>
      </c>
      <c r="D2791" s="184">
        <v>0</v>
      </c>
      <c r="E2791" s="184">
        <v>0</v>
      </c>
      <c r="F2791" s="184">
        <v>0</v>
      </c>
      <c r="G2791" s="347">
        <f t="shared" si="162"/>
        <v>67140.34</v>
      </c>
      <c r="H2791" s="341" t="s">
        <v>1837</v>
      </c>
    </row>
    <row r="2792" spans="1:10" hidden="1" outlineLevel="1">
      <c r="A2792" s="244" t="s">
        <v>1436</v>
      </c>
      <c r="B2792" s="364">
        <v>267175.18</v>
      </c>
      <c r="C2792" s="184">
        <v>0</v>
      </c>
      <c r="D2792" s="184">
        <v>0</v>
      </c>
      <c r="E2792" s="184">
        <v>0</v>
      </c>
      <c r="F2792" s="184">
        <v>0</v>
      </c>
      <c r="G2792" s="347">
        <f t="shared" si="162"/>
        <v>267175.18</v>
      </c>
      <c r="H2792" s="341" t="s">
        <v>1437</v>
      </c>
    </row>
    <row r="2793" spans="1:10" hidden="1" outlineLevel="1">
      <c r="A2793" s="244" t="s">
        <v>1372</v>
      </c>
      <c r="B2793" s="364">
        <v>31061.02</v>
      </c>
      <c r="C2793" s="184">
        <v>0</v>
      </c>
      <c r="D2793" s="184">
        <v>0</v>
      </c>
      <c r="E2793" s="184">
        <v>0</v>
      </c>
      <c r="F2793" s="184">
        <v>0</v>
      </c>
      <c r="G2793" s="347">
        <f t="shared" si="162"/>
        <v>31061.02</v>
      </c>
      <c r="H2793" s="341" t="s">
        <v>1373</v>
      </c>
    </row>
    <row r="2794" spans="1:10" ht="13.5" collapsed="1" thickBot="1">
      <c r="A2794" s="238" t="s">
        <v>1604</v>
      </c>
      <c r="B2794" s="367">
        <f>B1868+B2037+B2271+B2653</f>
        <v>1970201265.7125306</v>
      </c>
      <c r="C2794" s="368">
        <f t="shared" ref="C2794:G2794" si="163">C1868+C2037+C2271+C2653</f>
        <v>0</v>
      </c>
      <c r="D2794" s="368">
        <f t="shared" si="163"/>
        <v>768225.67524899996</v>
      </c>
      <c r="E2794" s="368">
        <f t="shared" si="163"/>
        <v>1067654.9195999999</v>
      </c>
      <c r="F2794" s="368">
        <f t="shared" si="163"/>
        <v>3617034.6723999996</v>
      </c>
      <c r="G2794" s="315">
        <f t="shared" si="163"/>
        <v>1975654180.9797797</v>
      </c>
    </row>
    <row r="2795" spans="1:10" ht="12" customHeight="1">
      <c r="A2795" s="7"/>
      <c r="B2795" s="308"/>
      <c r="C2795" s="308"/>
      <c r="D2795" s="308"/>
      <c r="E2795" s="308"/>
      <c r="F2795" s="308"/>
    </row>
    <row r="2796" spans="1:10" ht="12" customHeight="1">
      <c r="A2796" s="43" t="s">
        <v>1840</v>
      </c>
      <c r="H2796" s="306"/>
    </row>
    <row r="2797" spans="1:10" ht="12" customHeight="1" thickBot="1">
      <c r="D2797" s="29"/>
    </row>
    <row r="2798" spans="1:10" ht="27" customHeight="1" thickBot="1">
      <c r="A2798" s="240"/>
      <c r="B2798" s="472" t="s">
        <v>1841</v>
      </c>
      <c r="C2798" s="472"/>
      <c r="D2798" s="472"/>
      <c r="E2798" s="474" t="s">
        <v>1842</v>
      </c>
      <c r="F2798" s="472"/>
      <c r="G2798" s="473"/>
      <c r="H2798" s="472" t="s">
        <v>1843</v>
      </c>
      <c r="I2798" s="472"/>
      <c r="J2798" s="473"/>
    </row>
    <row r="2799" spans="1:10" ht="54.75" customHeight="1" thickBot="1">
      <c r="A2799" s="246"/>
      <c r="B2799" s="369" t="s">
        <v>1844</v>
      </c>
      <c r="C2799" s="370" t="s">
        <v>1845</v>
      </c>
      <c r="D2799" s="452" t="s">
        <v>1846</v>
      </c>
      <c r="E2799" s="372" t="s">
        <v>1844</v>
      </c>
      <c r="F2799" s="370" t="s">
        <v>1845</v>
      </c>
      <c r="G2799" s="371" t="s">
        <v>1846</v>
      </c>
      <c r="H2799" s="369" t="s">
        <v>1844</v>
      </c>
      <c r="I2799" s="370" t="s">
        <v>1845</v>
      </c>
      <c r="J2799" s="371" t="s">
        <v>1846</v>
      </c>
    </row>
    <row r="2800" spans="1:10" ht="12" customHeight="1">
      <c r="A2800" s="250" t="str">
        <f>A6</f>
        <v>Regelzone 50Hertz (gesamt)</v>
      </c>
      <c r="B2800" s="345">
        <f>+SUM(B2801:B2809)</f>
        <v>4024685860</v>
      </c>
      <c r="C2800" s="346">
        <f t="shared" ref="C2800:D2800" si="164">+SUM(C2801:C2809)</f>
        <v>-14368128.520199999</v>
      </c>
      <c r="D2800" s="434">
        <f t="shared" si="164"/>
        <v>-23785893.432600003</v>
      </c>
      <c r="E2800" s="373">
        <v>0</v>
      </c>
      <c r="F2800" s="346">
        <v>0</v>
      </c>
      <c r="G2800" s="347">
        <v>0</v>
      </c>
      <c r="H2800" s="345">
        <v>0</v>
      </c>
      <c r="I2800" s="346">
        <v>0</v>
      </c>
      <c r="J2800" s="347">
        <v>0</v>
      </c>
    </row>
    <row r="2801" spans="1:11" ht="12" hidden="1" customHeight="1" outlineLevel="1">
      <c r="A2801" s="243" t="s">
        <v>37</v>
      </c>
      <c r="B2801" s="350">
        <v>4991055</v>
      </c>
      <c r="C2801" s="351">
        <f>-0.357/100*B2801</f>
        <v>-17818.066349999997</v>
      </c>
      <c r="D2801" s="453">
        <f>+B2801*-0.591/100</f>
        <v>-29497.135049999997</v>
      </c>
      <c r="E2801" s="375">
        <v>0</v>
      </c>
      <c r="F2801" s="351">
        <f>-0.357/100*E2801</f>
        <v>0</v>
      </c>
      <c r="G2801" s="374">
        <f>+E2801*-0.591/100</f>
        <v>0</v>
      </c>
      <c r="H2801" s="350">
        <v>0</v>
      </c>
      <c r="I2801" s="351">
        <f>-0.357/100*H2801</f>
        <v>0</v>
      </c>
      <c r="J2801" s="374">
        <f>+H2801*-0.591/100</f>
        <v>0</v>
      </c>
      <c r="K2801" s="9" t="s">
        <v>38</v>
      </c>
    </row>
    <row r="2802" spans="1:11" ht="12" hidden="1" customHeight="1" outlineLevel="1">
      <c r="A2802" s="243" t="s">
        <v>149</v>
      </c>
      <c r="B2802" s="350">
        <v>450957</v>
      </c>
      <c r="C2802" s="351">
        <f t="shared" ref="C2802:C2809" si="165">-0.357/100*B2802</f>
        <v>-1609.9164899999998</v>
      </c>
      <c r="D2802" s="453">
        <f t="shared" ref="D2802:D2809" si="166">+B2802*-0.591/100</f>
        <v>-2665.15587</v>
      </c>
      <c r="E2802" s="375">
        <v>0</v>
      </c>
      <c r="F2802" s="351">
        <f t="shared" ref="F2802:F2809" si="167">-0.357/100*E2802</f>
        <v>0</v>
      </c>
      <c r="G2802" s="374">
        <f t="shared" ref="G2802:G2809" si="168">+E2802*-0.591/100</f>
        <v>0</v>
      </c>
      <c r="H2802" s="350">
        <v>0</v>
      </c>
      <c r="I2802" s="351">
        <f t="shared" ref="I2802:I2809" si="169">-0.357/100*H2802</f>
        <v>0</v>
      </c>
      <c r="J2802" s="374">
        <f t="shared" ref="J2802:J2809" si="170">+H2802*-0.591/100</f>
        <v>0</v>
      </c>
      <c r="K2802" s="9" t="s">
        <v>150</v>
      </c>
    </row>
    <row r="2803" spans="1:11" ht="12" hidden="1" customHeight="1" outlineLevel="1">
      <c r="A2803" s="243" t="s">
        <v>169</v>
      </c>
      <c r="B2803" s="350">
        <v>430019</v>
      </c>
      <c r="C2803" s="351">
        <f t="shared" si="165"/>
        <v>-1535.1678299999999</v>
      </c>
      <c r="D2803" s="453">
        <f t="shared" si="166"/>
        <v>-2541.4122899999998</v>
      </c>
      <c r="E2803" s="375">
        <v>0</v>
      </c>
      <c r="F2803" s="351">
        <f t="shared" si="167"/>
        <v>0</v>
      </c>
      <c r="G2803" s="374">
        <f t="shared" si="168"/>
        <v>0</v>
      </c>
      <c r="H2803" s="350">
        <v>0</v>
      </c>
      <c r="I2803" s="351">
        <f t="shared" si="169"/>
        <v>0</v>
      </c>
      <c r="J2803" s="374">
        <f t="shared" si="170"/>
        <v>0</v>
      </c>
      <c r="K2803" s="9" t="s">
        <v>170</v>
      </c>
    </row>
    <row r="2804" spans="1:11" ht="12" hidden="1" customHeight="1" outlineLevel="1">
      <c r="A2804" s="243" t="s">
        <v>231</v>
      </c>
      <c r="B2804" s="350">
        <v>15119225</v>
      </c>
      <c r="C2804" s="351">
        <f t="shared" si="165"/>
        <v>-53975.633249999999</v>
      </c>
      <c r="D2804" s="453">
        <f t="shared" si="166"/>
        <v>-89354.619749999998</v>
      </c>
      <c r="E2804" s="375">
        <v>0</v>
      </c>
      <c r="F2804" s="351">
        <f t="shared" si="167"/>
        <v>0</v>
      </c>
      <c r="G2804" s="374">
        <f t="shared" si="168"/>
        <v>0</v>
      </c>
      <c r="H2804" s="350">
        <v>0</v>
      </c>
      <c r="I2804" s="351">
        <f t="shared" si="169"/>
        <v>0</v>
      </c>
      <c r="J2804" s="374">
        <f t="shared" si="170"/>
        <v>0</v>
      </c>
      <c r="K2804" s="9" t="s">
        <v>232</v>
      </c>
    </row>
    <row r="2805" spans="1:11" ht="12" hidden="1" customHeight="1" outlineLevel="1">
      <c r="A2805" s="243" t="s">
        <v>233</v>
      </c>
      <c r="B2805" s="350">
        <v>4452617</v>
      </c>
      <c r="C2805" s="351">
        <f t="shared" si="165"/>
        <v>-15895.842689999999</v>
      </c>
      <c r="D2805" s="453">
        <f t="shared" si="166"/>
        <v>-26314.966469999999</v>
      </c>
      <c r="E2805" s="375">
        <v>0</v>
      </c>
      <c r="F2805" s="351">
        <f t="shared" si="167"/>
        <v>0</v>
      </c>
      <c r="G2805" s="374">
        <f t="shared" si="168"/>
        <v>0</v>
      </c>
      <c r="H2805" s="350">
        <v>0</v>
      </c>
      <c r="I2805" s="351">
        <f t="shared" si="169"/>
        <v>0</v>
      </c>
      <c r="J2805" s="374">
        <f t="shared" si="170"/>
        <v>0</v>
      </c>
      <c r="K2805" s="9" t="s">
        <v>234</v>
      </c>
    </row>
    <row r="2806" spans="1:11" ht="12" hidden="1" customHeight="1" outlineLevel="1">
      <c r="A2806" s="243" t="s">
        <v>237</v>
      </c>
      <c r="B2806" s="350">
        <v>40303120</v>
      </c>
      <c r="C2806" s="351">
        <f t="shared" si="165"/>
        <v>-143882.1384</v>
      </c>
      <c r="D2806" s="453">
        <f t="shared" si="166"/>
        <v>-238191.43919999999</v>
      </c>
      <c r="E2806" s="375">
        <v>0</v>
      </c>
      <c r="F2806" s="351">
        <f t="shared" si="167"/>
        <v>0</v>
      </c>
      <c r="G2806" s="374">
        <f t="shared" si="168"/>
        <v>0</v>
      </c>
      <c r="H2806" s="350">
        <v>0</v>
      </c>
      <c r="I2806" s="351">
        <f t="shared" si="169"/>
        <v>0</v>
      </c>
      <c r="J2806" s="374">
        <f t="shared" si="170"/>
        <v>0</v>
      </c>
      <c r="K2806" s="9" t="s">
        <v>238</v>
      </c>
    </row>
    <row r="2807" spans="1:11" ht="12" hidden="1" customHeight="1" outlineLevel="1">
      <c r="A2807" s="243" t="s">
        <v>279</v>
      </c>
      <c r="B2807" s="350">
        <v>709348</v>
      </c>
      <c r="C2807" s="351">
        <f t="shared" si="165"/>
        <v>-2532.3723599999998</v>
      </c>
      <c r="D2807" s="453">
        <f t="shared" si="166"/>
        <v>-4192.2466800000002</v>
      </c>
      <c r="E2807" s="375">
        <v>0</v>
      </c>
      <c r="F2807" s="351">
        <f t="shared" si="167"/>
        <v>0</v>
      </c>
      <c r="G2807" s="374">
        <f t="shared" si="168"/>
        <v>0</v>
      </c>
      <c r="H2807" s="350">
        <v>0</v>
      </c>
      <c r="I2807" s="351">
        <f t="shared" si="169"/>
        <v>0</v>
      </c>
      <c r="J2807" s="374">
        <f t="shared" si="170"/>
        <v>0</v>
      </c>
      <c r="K2807" s="9" t="s">
        <v>280</v>
      </c>
    </row>
    <row r="2808" spans="1:11" ht="12" hidden="1" customHeight="1" outlineLevel="1">
      <c r="A2808" s="243" t="s">
        <v>323</v>
      </c>
      <c r="B2808" s="350">
        <v>3856567197</v>
      </c>
      <c r="C2808" s="351">
        <f t="shared" si="165"/>
        <v>-13767944.89329</v>
      </c>
      <c r="D2808" s="453">
        <f t="shared" si="166"/>
        <v>-22792312.134270001</v>
      </c>
      <c r="E2808" s="375">
        <v>0</v>
      </c>
      <c r="F2808" s="351">
        <f t="shared" si="167"/>
        <v>0</v>
      </c>
      <c r="G2808" s="374">
        <f t="shared" si="168"/>
        <v>0</v>
      </c>
      <c r="H2808" s="350">
        <v>0</v>
      </c>
      <c r="I2808" s="351">
        <f t="shared" si="169"/>
        <v>0</v>
      </c>
      <c r="J2808" s="374">
        <f t="shared" si="170"/>
        <v>0</v>
      </c>
      <c r="K2808" s="9" t="s">
        <v>324</v>
      </c>
    </row>
    <row r="2809" spans="1:11" ht="12" hidden="1" customHeight="1" outlineLevel="1">
      <c r="A2809" s="243" t="s">
        <v>309</v>
      </c>
      <c r="B2809" s="350">
        <v>101662322</v>
      </c>
      <c r="C2809" s="351">
        <f t="shared" si="165"/>
        <v>-362934.48953999998</v>
      </c>
      <c r="D2809" s="453">
        <f t="shared" si="166"/>
        <v>-600824.32301999989</v>
      </c>
      <c r="E2809" s="375">
        <v>0</v>
      </c>
      <c r="F2809" s="351">
        <f t="shared" si="167"/>
        <v>0</v>
      </c>
      <c r="G2809" s="374">
        <f t="shared" si="168"/>
        <v>0</v>
      </c>
      <c r="H2809" s="350">
        <v>0</v>
      </c>
      <c r="I2809" s="351">
        <f t="shared" si="169"/>
        <v>0</v>
      </c>
      <c r="J2809" s="374">
        <f t="shared" si="170"/>
        <v>0</v>
      </c>
      <c r="K2809" s="9" t="s">
        <v>310</v>
      </c>
    </row>
    <row r="2810" spans="1:11" ht="12" customHeight="1" collapsed="1">
      <c r="A2810" s="248" t="str">
        <f>A175</f>
        <v>Regelzone Amprion (gesamt)</v>
      </c>
      <c r="B2810" s="345">
        <f>SUM(B2811:B2819)</f>
        <v>2785243957</v>
      </c>
      <c r="C2810" s="346">
        <f t="shared" ref="C2810:J2810" si="171">SUM(C2811:C2819)</f>
        <v>-9941083.25</v>
      </c>
      <c r="D2810" s="434">
        <f t="shared" si="171"/>
        <v>-16457089.109999999</v>
      </c>
      <c r="E2810" s="373">
        <f>SUM(E2811:E2819)</f>
        <v>0</v>
      </c>
      <c r="F2810" s="346">
        <f t="shared" si="171"/>
        <v>0</v>
      </c>
      <c r="G2810" s="347">
        <f t="shared" si="171"/>
        <v>0</v>
      </c>
      <c r="H2810" s="345">
        <f t="shared" si="171"/>
        <v>0</v>
      </c>
      <c r="I2810" s="346">
        <f t="shared" si="171"/>
        <v>0</v>
      </c>
      <c r="J2810" s="347">
        <f t="shared" si="171"/>
        <v>0</v>
      </c>
    </row>
    <row r="2811" spans="1:11" ht="12" hidden="1" customHeight="1" outlineLevel="1">
      <c r="A2811" s="243" t="s">
        <v>340</v>
      </c>
      <c r="B2811" s="350">
        <v>2310354</v>
      </c>
      <c r="C2811" s="351">
        <v>-8247</v>
      </c>
      <c r="D2811" s="453">
        <v>-13654</v>
      </c>
      <c r="E2811" s="375">
        <v>0</v>
      </c>
      <c r="F2811" s="351">
        <v>0</v>
      </c>
      <c r="G2811" s="374">
        <v>0</v>
      </c>
      <c r="H2811" s="350">
        <v>0</v>
      </c>
      <c r="I2811" s="351">
        <v>0</v>
      </c>
      <c r="J2811" s="374">
        <v>0</v>
      </c>
      <c r="K2811" s="8" t="s">
        <v>341</v>
      </c>
    </row>
    <row r="2812" spans="1:11" ht="12" hidden="1" customHeight="1" outlineLevel="1">
      <c r="A2812" s="243" t="s">
        <v>378</v>
      </c>
      <c r="B2812" s="350">
        <v>296845582</v>
      </c>
      <c r="C2812" s="351">
        <v>-1059738.73</v>
      </c>
      <c r="D2812" s="453">
        <v>-1754357.39</v>
      </c>
      <c r="E2812" s="375">
        <v>0</v>
      </c>
      <c r="F2812" s="351">
        <v>0</v>
      </c>
      <c r="G2812" s="374">
        <v>0</v>
      </c>
      <c r="H2812" s="350">
        <v>0</v>
      </c>
      <c r="I2812" s="351">
        <v>0</v>
      </c>
      <c r="J2812" s="374">
        <v>0</v>
      </c>
      <c r="K2812" s="8" t="s">
        <v>379</v>
      </c>
    </row>
    <row r="2813" spans="1:11" ht="12" hidden="1" customHeight="1" outlineLevel="1">
      <c r="A2813" s="243" t="s">
        <v>384</v>
      </c>
      <c r="B2813" s="350">
        <v>206105796</v>
      </c>
      <c r="C2813" s="351">
        <v>-735797.7</v>
      </c>
      <c r="D2813" s="453">
        <v>-1218085.26</v>
      </c>
      <c r="E2813" s="375">
        <v>0</v>
      </c>
      <c r="F2813" s="351">
        <v>0</v>
      </c>
      <c r="G2813" s="374">
        <v>0</v>
      </c>
      <c r="H2813" s="350">
        <v>0</v>
      </c>
      <c r="I2813" s="351">
        <v>0</v>
      </c>
      <c r="J2813" s="374">
        <v>0</v>
      </c>
      <c r="K2813" s="8" t="s">
        <v>385</v>
      </c>
    </row>
    <row r="2814" spans="1:11" ht="12" hidden="1" customHeight="1" outlineLevel="1">
      <c r="A2814" s="243" t="s">
        <v>410</v>
      </c>
      <c r="B2814" s="350">
        <v>4835450</v>
      </c>
      <c r="C2814" s="351">
        <v>-17262.560000000001</v>
      </c>
      <c r="D2814" s="453">
        <v>-28577.51</v>
      </c>
      <c r="E2814" s="375">
        <v>0</v>
      </c>
      <c r="F2814" s="351">
        <v>0</v>
      </c>
      <c r="G2814" s="374">
        <v>0</v>
      </c>
      <c r="H2814" s="350">
        <v>0</v>
      </c>
      <c r="I2814" s="351">
        <v>0</v>
      </c>
      <c r="J2814" s="374">
        <v>0</v>
      </c>
      <c r="K2814" s="8" t="s">
        <v>411</v>
      </c>
    </row>
    <row r="2815" spans="1:11" ht="12" hidden="1" customHeight="1" outlineLevel="1">
      <c r="A2815" s="243" t="s">
        <v>468</v>
      </c>
      <c r="B2815" s="350">
        <v>19291159</v>
      </c>
      <c r="C2815" s="351">
        <v>-68864.59</v>
      </c>
      <c r="D2815" s="453">
        <v>-114002.71</v>
      </c>
      <c r="E2815" s="375">
        <v>0</v>
      </c>
      <c r="F2815" s="351">
        <v>0</v>
      </c>
      <c r="G2815" s="374">
        <v>0</v>
      </c>
      <c r="H2815" s="350">
        <v>0</v>
      </c>
      <c r="I2815" s="351">
        <v>0</v>
      </c>
      <c r="J2815" s="374">
        <v>0</v>
      </c>
      <c r="K2815" s="8" t="s">
        <v>469</v>
      </c>
    </row>
    <row r="2816" spans="1:11" ht="12" hidden="1" customHeight="1" outlineLevel="1">
      <c r="A2816" s="243" t="s">
        <v>476</v>
      </c>
      <c r="B2816" s="350">
        <v>4341509</v>
      </c>
      <c r="C2816" s="351">
        <v>-15499.19</v>
      </c>
      <c r="D2816" s="453">
        <v>-25658.32</v>
      </c>
      <c r="E2816" s="375">
        <v>0</v>
      </c>
      <c r="F2816" s="351">
        <v>0</v>
      </c>
      <c r="G2816" s="374">
        <v>0</v>
      </c>
      <c r="H2816" s="350">
        <v>0</v>
      </c>
      <c r="I2816" s="351">
        <v>0</v>
      </c>
      <c r="J2816" s="374">
        <v>0</v>
      </c>
      <c r="K2816" s="8" t="s">
        <v>477</v>
      </c>
    </row>
    <row r="2817" spans="1:11" ht="12" hidden="1" customHeight="1" outlineLevel="1">
      <c r="A2817" s="243" t="s">
        <v>576</v>
      </c>
      <c r="B2817" s="350">
        <v>2106994</v>
      </c>
      <c r="C2817" s="351">
        <v>-7521.97</v>
      </c>
      <c r="D2817" s="453">
        <v>-12452.33</v>
      </c>
      <c r="E2817" s="375">
        <v>0</v>
      </c>
      <c r="F2817" s="351">
        <v>0</v>
      </c>
      <c r="G2817" s="374">
        <v>0</v>
      </c>
      <c r="H2817" s="350">
        <v>0</v>
      </c>
      <c r="I2817" s="351">
        <v>0</v>
      </c>
      <c r="J2817" s="374">
        <v>0</v>
      </c>
      <c r="K2817" s="8" t="s">
        <v>577</v>
      </c>
    </row>
    <row r="2818" spans="1:11" ht="12" hidden="1" customHeight="1" outlineLevel="1">
      <c r="A2818" s="243" t="s">
        <v>594</v>
      </c>
      <c r="B2818" s="350">
        <v>1375122</v>
      </c>
      <c r="C2818" s="351">
        <v>-4909</v>
      </c>
      <c r="D2818" s="453">
        <v>-8127</v>
      </c>
      <c r="E2818" s="375">
        <v>0</v>
      </c>
      <c r="F2818" s="351">
        <v>0</v>
      </c>
      <c r="G2818" s="374">
        <v>0</v>
      </c>
      <c r="H2818" s="350">
        <v>0</v>
      </c>
      <c r="I2818" s="351">
        <v>0</v>
      </c>
      <c r="J2818" s="374">
        <v>0</v>
      </c>
      <c r="K2818" s="8" t="s">
        <v>595</v>
      </c>
    </row>
    <row r="2819" spans="1:11" ht="12" hidden="1" customHeight="1" outlineLevel="1">
      <c r="A2819" s="243" t="s">
        <v>634</v>
      </c>
      <c r="B2819" s="350">
        <v>2248031991</v>
      </c>
      <c r="C2819" s="351">
        <v>-8023242.5099999998</v>
      </c>
      <c r="D2819" s="453">
        <v>-13282174.59</v>
      </c>
      <c r="E2819" s="375">
        <v>0</v>
      </c>
      <c r="F2819" s="351">
        <v>0</v>
      </c>
      <c r="G2819" s="374">
        <v>0</v>
      </c>
      <c r="H2819" s="350">
        <v>0</v>
      </c>
      <c r="I2819" s="351">
        <v>0</v>
      </c>
      <c r="J2819" s="374">
        <v>0</v>
      </c>
      <c r="K2819" s="8" t="s">
        <v>635</v>
      </c>
    </row>
    <row r="2820" spans="1:11" ht="12" customHeight="1" collapsed="1">
      <c r="A2820" s="248" t="str">
        <f>A409</f>
        <v>Regelzone TenneT (gesamt)</v>
      </c>
      <c r="B2820" s="376">
        <f>SUM(B2821:B2831)</f>
        <v>1308854010</v>
      </c>
      <c r="C2820" s="377">
        <f>SUM(C2821:C2831)</f>
        <v>-4665419.01</v>
      </c>
      <c r="D2820" s="438">
        <f>SUM(D2821:D2831)</f>
        <v>-7723424.7600000007</v>
      </c>
      <c r="E2820" s="373">
        <v>0</v>
      </c>
      <c r="F2820" s="346">
        <v>0</v>
      </c>
      <c r="G2820" s="347">
        <v>0</v>
      </c>
      <c r="H2820" s="345">
        <v>0</v>
      </c>
      <c r="I2820" s="346">
        <v>0</v>
      </c>
      <c r="J2820" s="347">
        <v>0</v>
      </c>
    </row>
    <row r="2821" spans="1:11" ht="12" hidden="1" customHeight="1" outlineLevel="1">
      <c r="A2821" s="251" t="s">
        <v>1328</v>
      </c>
      <c r="B2821" s="364">
        <v>931026218</v>
      </c>
      <c r="C2821" s="184">
        <v>-3316629.81</v>
      </c>
      <c r="D2821" s="144">
        <v>-5490555.2300000004</v>
      </c>
      <c r="E2821" s="380">
        <v>0</v>
      </c>
      <c r="F2821" s="184">
        <v>0</v>
      </c>
      <c r="G2821" s="379">
        <v>0</v>
      </c>
      <c r="H2821" s="364">
        <v>0</v>
      </c>
      <c r="I2821" s="184">
        <v>0</v>
      </c>
      <c r="J2821" s="379">
        <v>0</v>
      </c>
      <c r="K2821" t="s">
        <v>1329</v>
      </c>
    </row>
    <row r="2822" spans="1:11" ht="12" hidden="1" customHeight="1" outlineLevel="1">
      <c r="A2822" s="251" t="s">
        <v>1085</v>
      </c>
      <c r="B2822" s="364">
        <v>119956</v>
      </c>
      <c r="C2822" s="184">
        <v>-428.24</v>
      </c>
      <c r="D2822" s="144">
        <v>-708.94</v>
      </c>
      <c r="E2822" s="380">
        <v>0</v>
      </c>
      <c r="F2822" s="184">
        <v>0</v>
      </c>
      <c r="G2822" s="379">
        <v>0</v>
      </c>
      <c r="H2822" s="364">
        <v>0</v>
      </c>
      <c r="I2822" s="184">
        <v>0</v>
      </c>
      <c r="J2822" s="379">
        <v>0</v>
      </c>
      <c r="K2822" t="s">
        <v>1086</v>
      </c>
    </row>
    <row r="2823" spans="1:11" ht="12" hidden="1" customHeight="1" outlineLevel="1">
      <c r="A2823" s="251" t="s">
        <v>780</v>
      </c>
      <c r="B2823" s="364">
        <v>8973817</v>
      </c>
      <c r="C2823" s="184">
        <v>-32036.53</v>
      </c>
      <c r="D2823" s="144">
        <v>-53035.26</v>
      </c>
      <c r="E2823" s="380">
        <v>0</v>
      </c>
      <c r="F2823" s="184">
        <v>0</v>
      </c>
      <c r="G2823" s="379">
        <v>0</v>
      </c>
      <c r="H2823" s="364">
        <v>0</v>
      </c>
      <c r="I2823" s="184">
        <v>0</v>
      </c>
      <c r="J2823" s="379">
        <v>0</v>
      </c>
      <c r="K2823" t="s">
        <v>781</v>
      </c>
    </row>
    <row r="2824" spans="1:11" ht="12" hidden="1" customHeight="1" outlineLevel="1">
      <c r="A2824" s="251" t="s">
        <v>1319</v>
      </c>
      <c r="B2824" s="364">
        <v>3363196</v>
      </c>
      <c r="C2824" s="184">
        <v>-12006.61</v>
      </c>
      <c r="D2824" s="144">
        <v>-19876.490000000002</v>
      </c>
      <c r="E2824" s="380">
        <v>0</v>
      </c>
      <c r="F2824" s="184">
        <v>0</v>
      </c>
      <c r="G2824" s="379">
        <v>0</v>
      </c>
      <c r="H2824" s="364">
        <v>0</v>
      </c>
      <c r="I2824" s="184">
        <v>0</v>
      </c>
      <c r="J2824" s="379">
        <v>0</v>
      </c>
      <c r="K2824" t="s">
        <v>1320</v>
      </c>
    </row>
    <row r="2825" spans="1:11" ht="12" hidden="1" customHeight="1" outlineLevel="1">
      <c r="A2825" s="251" t="s">
        <v>1325</v>
      </c>
      <c r="B2825" s="364">
        <v>3627352</v>
      </c>
      <c r="C2825" s="184">
        <v>-12949.65</v>
      </c>
      <c r="D2825" s="144">
        <v>-21437.65</v>
      </c>
      <c r="E2825" s="380">
        <v>0</v>
      </c>
      <c r="F2825" s="184">
        <v>0</v>
      </c>
      <c r="G2825" s="379">
        <v>0</v>
      </c>
      <c r="H2825" s="364">
        <v>0</v>
      </c>
      <c r="I2825" s="184">
        <v>0</v>
      </c>
      <c r="J2825" s="379">
        <v>0</v>
      </c>
      <c r="K2825" t="s">
        <v>1326</v>
      </c>
    </row>
    <row r="2826" spans="1:11" ht="12" hidden="1" customHeight="1" outlineLevel="1">
      <c r="A2826" s="251" t="s">
        <v>1338</v>
      </c>
      <c r="B2826" s="364">
        <v>705872</v>
      </c>
      <c r="C2826" s="184">
        <v>-2519.96</v>
      </c>
      <c r="D2826" s="144">
        <v>-4171.7</v>
      </c>
      <c r="E2826" s="380">
        <v>0</v>
      </c>
      <c r="F2826" s="184">
        <v>0</v>
      </c>
      <c r="G2826" s="379">
        <v>0</v>
      </c>
      <c r="H2826" s="364">
        <v>0</v>
      </c>
      <c r="I2826" s="184">
        <v>0</v>
      </c>
      <c r="J2826" s="379">
        <v>0</v>
      </c>
      <c r="K2826" t="s">
        <v>1339</v>
      </c>
    </row>
    <row r="2827" spans="1:11" ht="12" hidden="1" customHeight="1" outlineLevel="1">
      <c r="A2827" s="251" t="s">
        <v>816</v>
      </c>
      <c r="B2827" s="364">
        <v>3508678</v>
      </c>
      <c r="C2827" s="184">
        <v>-12525.98</v>
      </c>
      <c r="D2827" s="144">
        <v>-20736.29</v>
      </c>
      <c r="E2827" s="380">
        <v>0</v>
      </c>
      <c r="F2827" s="184">
        <v>0</v>
      </c>
      <c r="G2827" s="379">
        <v>0</v>
      </c>
      <c r="H2827" s="364">
        <v>0</v>
      </c>
      <c r="I2827" s="184">
        <v>0</v>
      </c>
      <c r="J2827" s="379">
        <v>0</v>
      </c>
      <c r="K2827" t="s">
        <v>817</v>
      </c>
    </row>
    <row r="2828" spans="1:11" ht="12" hidden="1" customHeight="1" outlineLevel="1">
      <c r="A2828" s="251" t="s">
        <v>1301</v>
      </c>
      <c r="B2828" s="364">
        <v>15689</v>
      </c>
      <c r="C2828" s="184">
        <v>0</v>
      </c>
      <c r="D2828" s="144">
        <v>0</v>
      </c>
      <c r="E2828" s="380">
        <v>0</v>
      </c>
      <c r="F2828" s="184">
        <v>0</v>
      </c>
      <c r="G2828" s="379">
        <v>0</v>
      </c>
      <c r="H2828" s="364">
        <v>0</v>
      </c>
      <c r="I2828" s="184">
        <v>0</v>
      </c>
      <c r="J2828" s="379">
        <v>0</v>
      </c>
      <c r="K2828" t="s">
        <v>1302</v>
      </c>
    </row>
    <row r="2829" spans="1:11" ht="12" hidden="1" customHeight="1" outlineLevel="1">
      <c r="A2829" s="251" t="s">
        <v>724</v>
      </c>
      <c r="B2829" s="364">
        <v>199265804</v>
      </c>
      <c r="C2829" s="184">
        <v>-711378.91</v>
      </c>
      <c r="D2829" s="144">
        <v>-1177660.8999999999</v>
      </c>
      <c r="E2829" s="380">
        <v>0</v>
      </c>
      <c r="F2829" s="184">
        <v>0</v>
      </c>
      <c r="G2829" s="379">
        <v>0</v>
      </c>
      <c r="H2829" s="364">
        <v>0</v>
      </c>
      <c r="I2829" s="184">
        <v>0</v>
      </c>
      <c r="J2829" s="379">
        <v>0</v>
      </c>
      <c r="K2829" t="s">
        <v>725</v>
      </c>
    </row>
    <row r="2830" spans="1:11" ht="12" hidden="1" customHeight="1" outlineLevel="1">
      <c r="A2830" s="251" t="s">
        <v>971</v>
      </c>
      <c r="B2830" s="364">
        <v>713810</v>
      </c>
      <c r="C2830" s="184">
        <v>-2548.3000000000002</v>
      </c>
      <c r="D2830" s="144">
        <v>-4218.62</v>
      </c>
      <c r="E2830" s="380">
        <v>0</v>
      </c>
      <c r="F2830" s="184">
        <v>0</v>
      </c>
      <c r="G2830" s="379">
        <v>0</v>
      </c>
      <c r="H2830" s="364">
        <v>0</v>
      </c>
      <c r="I2830" s="184">
        <v>0</v>
      </c>
      <c r="J2830" s="379">
        <v>0</v>
      </c>
      <c r="K2830" t="s">
        <v>1639</v>
      </c>
    </row>
    <row r="2831" spans="1:11" ht="12" hidden="1" customHeight="1" outlineLevel="1">
      <c r="A2831" s="251" t="s">
        <v>309</v>
      </c>
      <c r="B2831" s="364">
        <v>157533618</v>
      </c>
      <c r="C2831" s="184">
        <v>-562395.02</v>
      </c>
      <c r="D2831" s="144">
        <v>-931023.68</v>
      </c>
      <c r="E2831" s="380">
        <v>0</v>
      </c>
      <c r="F2831" s="184">
        <v>0</v>
      </c>
      <c r="G2831" s="379">
        <v>0</v>
      </c>
      <c r="H2831" s="364">
        <v>0</v>
      </c>
      <c r="I2831" s="184">
        <v>0</v>
      </c>
      <c r="J2831" s="379">
        <v>0</v>
      </c>
      <c r="K2831" t="s">
        <v>310</v>
      </c>
    </row>
    <row r="2832" spans="1:11" ht="12" customHeight="1" collapsed="1" thickBot="1">
      <c r="A2832" s="259" t="str">
        <f>A791</f>
        <v>Regelzone TransnetBW (gesamt)</v>
      </c>
      <c r="B2832" s="345">
        <f>B2833+B2834</f>
        <v>689877308</v>
      </c>
      <c r="C2832" s="346">
        <f>C2833+C2834</f>
        <v>-2462861.9900000002</v>
      </c>
      <c r="D2832" s="434">
        <f>D2833+D2834</f>
        <v>-4077174.8899999997</v>
      </c>
      <c r="E2832" s="373">
        <f t="shared" ref="E2832:J2832" si="172">E2833+E2834</f>
        <v>0</v>
      </c>
      <c r="F2832" s="346">
        <f t="shared" si="172"/>
        <v>0</v>
      </c>
      <c r="G2832" s="347">
        <f t="shared" si="172"/>
        <v>0</v>
      </c>
      <c r="H2832" s="345">
        <f t="shared" si="172"/>
        <v>0</v>
      </c>
      <c r="I2832" s="346">
        <f t="shared" si="172"/>
        <v>0</v>
      </c>
      <c r="J2832" s="347">
        <f t="shared" si="172"/>
        <v>0</v>
      </c>
    </row>
    <row r="2833" spans="1:11" ht="12" hidden="1" customHeight="1" outlineLevel="1">
      <c r="A2833" s="251" t="s">
        <v>1498</v>
      </c>
      <c r="B2833" s="364">
        <v>170985930</v>
      </c>
      <c r="C2833" s="184">
        <v>-610419.77</v>
      </c>
      <c r="D2833" s="144">
        <v>-1010526.84</v>
      </c>
      <c r="E2833" s="380">
        <v>0</v>
      </c>
      <c r="F2833" s="184">
        <v>0</v>
      </c>
      <c r="G2833" s="379">
        <v>0</v>
      </c>
      <c r="H2833" s="364">
        <v>0</v>
      </c>
      <c r="I2833" s="184">
        <v>0</v>
      </c>
      <c r="J2833" s="379">
        <v>0</v>
      </c>
      <c r="K2833" t="s">
        <v>1499</v>
      </c>
    </row>
    <row r="2834" spans="1:11" ht="12" hidden="1" customHeight="1" outlineLevel="1" thickBot="1">
      <c r="A2834" s="251" t="s">
        <v>1586</v>
      </c>
      <c r="B2834" s="364">
        <v>518891378</v>
      </c>
      <c r="C2834" s="184">
        <v>-1852442.22</v>
      </c>
      <c r="D2834" s="144">
        <v>-3066648.05</v>
      </c>
      <c r="E2834" s="380">
        <v>0</v>
      </c>
      <c r="F2834" s="184">
        <v>0</v>
      </c>
      <c r="G2834" s="379">
        <v>0</v>
      </c>
      <c r="H2834" s="364">
        <v>0</v>
      </c>
      <c r="I2834" s="184">
        <v>0</v>
      </c>
      <c r="J2834" s="379">
        <v>0</v>
      </c>
      <c r="K2834" t="s">
        <v>1587</v>
      </c>
    </row>
    <row r="2835" spans="1:11" ht="13.5" collapsed="1" thickBot="1">
      <c r="A2835" s="240" t="s">
        <v>1604</v>
      </c>
      <c r="B2835" s="402">
        <f>B2800+B2810+B2820+B2832</f>
        <v>8808661135</v>
      </c>
      <c r="C2835" s="403">
        <f>C2800+C2810+C2820+C2832</f>
        <v>-31437492.770199999</v>
      </c>
      <c r="D2835" s="403">
        <f>D2800+D2810+D2820+D2832</f>
        <v>-52043582.192600004</v>
      </c>
      <c r="E2835" s="454">
        <f t="shared" ref="E2835:J2835" si="173">E2800+E2810+E2820+E2832</f>
        <v>0</v>
      </c>
      <c r="F2835" s="403">
        <f t="shared" si="173"/>
        <v>0</v>
      </c>
      <c r="G2835" s="405">
        <f t="shared" si="173"/>
        <v>0</v>
      </c>
      <c r="H2835" s="402">
        <f t="shared" si="173"/>
        <v>0</v>
      </c>
      <c r="I2835" s="403">
        <f t="shared" si="173"/>
        <v>0</v>
      </c>
      <c r="J2835" s="405">
        <f t="shared" si="173"/>
        <v>0</v>
      </c>
    </row>
    <row r="2836" spans="1:11">
      <c r="A2836" s="8"/>
      <c r="H2836" s="381"/>
    </row>
    <row r="2837" spans="1:11">
      <c r="A2837" s="43" t="s">
        <v>1847</v>
      </c>
      <c r="H2837" s="306"/>
    </row>
    <row r="2838" spans="1:11" ht="13.5" thickBot="1">
      <c r="D2838" s="29"/>
    </row>
    <row r="2839" spans="1:11" ht="26.25" customHeight="1" thickBot="1">
      <c r="A2839" s="240"/>
      <c r="B2839" s="472" t="s">
        <v>1848</v>
      </c>
      <c r="C2839" s="472"/>
      <c r="D2839" s="472"/>
      <c r="E2839" s="474" t="s">
        <v>1849</v>
      </c>
      <c r="F2839" s="472"/>
      <c r="G2839" s="473"/>
      <c r="H2839" s="306"/>
      <c r="I2839" s="306"/>
      <c r="J2839" s="306"/>
    </row>
    <row r="2840" spans="1:11" ht="39" thickBot="1">
      <c r="A2840" s="246"/>
      <c r="B2840" s="369" t="s">
        <v>1850</v>
      </c>
      <c r="C2840" s="370" t="s">
        <v>1851</v>
      </c>
      <c r="D2840" s="452" t="s">
        <v>1852</v>
      </c>
      <c r="E2840" s="372" t="s">
        <v>1850</v>
      </c>
      <c r="F2840" s="370" t="s">
        <v>1851</v>
      </c>
      <c r="G2840" s="371" t="s">
        <v>1852</v>
      </c>
      <c r="H2840" s="306"/>
      <c r="I2840" s="306"/>
      <c r="J2840" s="306"/>
    </row>
    <row r="2841" spans="1:11">
      <c r="A2841" s="250" t="str">
        <f>A6</f>
        <v>Regelzone 50Hertz (gesamt)</v>
      </c>
      <c r="B2841" s="359">
        <v>0</v>
      </c>
      <c r="C2841" s="360">
        <v>0</v>
      </c>
      <c r="D2841" s="433">
        <v>0</v>
      </c>
      <c r="E2841" s="382">
        <v>0</v>
      </c>
      <c r="F2841" s="360">
        <v>0</v>
      </c>
      <c r="G2841" s="361">
        <v>0</v>
      </c>
      <c r="H2841" s="306"/>
      <c r="I2841" s="306"/>
      <c r="J2841" s="306"/>
    </row>
    <row r="2842" spans="1:11">
      <c r="A2842" s="248" t="str">
        <f>A175</f>
        <v>Regelzone Amprion (gesamt)</v>
      </c>
      <c r="B2842" s="345">
        <f>SUM(B2843:B2844)</f>
        <v>2363873</v>
      </c>
      <c r="C2842" s="345">
        <f t="shared" ref="C2842:G2842" si="174">SUM(C2843:C2844)</f>
        <v>8439.130000000001</v>
      </c>
      <c r="D2842" s="376">
        <f t="shared" si="174"/>
        <v>13970.65</v>
      </c>
      <c r="E2842" s="373">
        <f t="shared" si="174"/>
        <v>4160</v>
      </c>
      <c r="F2842" s="345">
        <f t="shared" si="174"/>
        <v>2.97</v>
      </c>
      <c r="G2842" s="347">
        <f t="shared" si="174"/>
        <v>4.92</v>
      </c>
      <c r="H2842" s="306"/>
      <c r="I2842" s="306"/>
      <c r="J2842" s="306"/>
    </row>
    <row r="2843" spans="1:11" hidden="1" outlineLevel="1">
      <c r="A2843" s="243" t="s">
        <v>336</v>
      </c>
      <c r="B2843" s="350">
        <v>622445</v>
      </c>
      <c r="C2843" s="351">
        <v>2222.13</v>
      </c>
      <c r="D2843" s="453">
        <v>3678.65</v>
      </c>
      <c r="E2843" s="375">
        <v>4160</v>
      </c>
      <c r="F2843" s="351">
        <v>2.97</v>
      </c>
      <c r="G2843" s="374">
        <v>4.92</v>
      </c>
      <c r="H2843" s="383" t="s">
        <v>337</v>
      </c>
      <c r="I2843" s="306"/>
      <c r="J2843" s="306"/>
    </row>
    <row r="2844" spans="1:11" hidden="1" outlineLevel="1">
      <c r="A2844" s="243" t="s">
        <v>666</v>
      </c>
      <c r="B2844" s="350">
        <v>1741428</v>
      </c>
      <c r="C2844" s="351">
        <v>6217</v>
      </c>
      <c r="D2844" s="453">
        <v>10292</v>
      </c>
      <c r="E2844" s="375">
        <v>0</v>
      </c>
      <c r="F2844" s="351">
        <v>0</v>
      </c>
      <c r="G2844" s="374">
        <v>0</v>
      </c>
      <c r="H2844" s="383" t="s">
        <v>667</v>
      </c>
      <c r="I2844" s="306"/>
      <c r="J2844" s="306"/>
    </row>
    <row r="2845" spans="1:11" collapsed="1">
      <c r="A2845" s="248" t="str">
        <f>A409</f>
        <v>Regelzone TenneT (gesamt)</v>
      </c>
      <c r="B2845" s="345">
        <f t="shared" ref="B2845:G2845" si="175">SUM(B2846:B2848)</f>
        <v>562350</v>
      </c>
      <c r="C2845" s="378">
        <f t="shared" si="175"/>
        <v>1444.25</v>
      </c>
      <c r="D2845" s="438">
        <f t="shared" si="175"/>
        <v>2377.02</v>
      </c>
      <c r="E2845" s="373">
        <f t="shared" si="175"/>
        <v>26189</v>
      </c>
      <c r="F2845" s="377">
        <f t="shared" si="175"/>
        <v>93.49</v>
      </c>
      <c r="G2845" s="384">
        <f t="shared" si="175"/>
        <v>154.78</v>
      </c>
      <c r="H2845" s="306"/>
      <c r="I2845" s="306"/>
      <c r="J2845" s="306"/>
    </row>
    <row r="2846" spans="1:11" hidden="1" outlineLevel="1">
      <c r="A2846" s="252" t="s">
        <v>1744</v>
      </c>
      <c r="B2846" s="364">
        <v>152818</v>
      </c>
      <c r="C2846" s="184">
        <v>545.55999999999995</v>
      </c>
      <c r="D2846" s="144">
        <v>903.13</v>
      </c>
      <c r="E2846" s="380">
        <v>0</v>
      </c>
      <c r="F2846" s="184">
        <v>0</v>
      </c>
      <c r="G2846" s="379">
        <v>0</v>
      </c>
      <c r="H2846" s="306" t="s">
        <v>1745</v>
      </c>
      <c r="I2846" s="306"/>
      <c r="J2846" s="306"/>
    </row>
    <row r="2847" spans="1:11" hidden="1" outlineLevel="1">
      <c r="A2847" s="252" t="s">
        <v>1301</v>
      </c>
      <c r="B2847" s="364">
        <v>232032</v>
      </c>
      <c r="C2847" s="184">
        <v>835.32</v>
      </c>
      <c r="D2847" s="144">
        <v>1368.99</v>
      </c>
      <c r="E2847" s="380">
        <v>19847</v>
      </c>
      <c r="F2847" s="184">
        <v>70.849999999999994</v>
      </c>
      <c r="G2847" s="379">
        <v>117.3</v>
      </c>
      <c r="H2847" s="306" t="s">
        <v>1302</v>
      </c>
      <c r="I2847" s="306"/>
      <c r="J2847" s="306"/>
    </row>
    <row r="2848" spans="1:11" hidden="1" outlineLevel="1">
      <c r="A2848" s="252" t="s">
        <v>1775</v>
      </c>
      <c r="B2848" s="364">
        <v>177500</v>
      </c>
      <c r="C2848" s="184">
        <v>63.37</v>
      </c>
      <c r="D2848" s="144">
        <v>104.9</v>
      </c>
      <c r="E2848" s="380">
        <v>6342</v>
      </c>
      <c r="F2848" s="184">
        <v>22.64</v>
      </c>
      <c r="G2848" s="379">
        <v>37.479999999999997</v>
      </c>
      <c r="H2848" s="306" t="s">
        <v>1776</v>
      </c>
      <c r="I2848" s="306"/>
      <c r="J2848" s="306"/>
    </row>
    <row r="2849" spans="1:11" ht="13.5" collapsed="1" thickBot="1">
      <c r="A2849" s="427" t="str">
        <f>A791</f>
        <v>Regelzone TransnetBW (gesamt)</v>
      </c>
      <c r="B2849" s="428">
        <f t="shared" ref="B2849:G2849" si="176">B2850</f>
        <v>3307510</v>
      </c>
      <c r="C2849" s="429">
        <f t="shared" si="176"/>
        <v>11807</v>
      </c>
      <c r="D2849" s="455">
        <f t="shared" si="176"/>
        <v>19547</v>
      </c>
      <c r="E2849" s="431">
        <f t="shared" si="176"/>
        <v>0</v>
      </c>
      <c r="F2849" s="429">
        <f t="shared" si="176"/>
        <v>0</v>
      </c>
      <c r="G2849" s="430">
        <f t="shared" si="176"/>
        <v>0</v>
      </c>
      <c r="H2849" s="306"/>
      <c r="I2849" s="306"/>
      <c r="J2849" s="306"/>
    </row>
    <row r="2850" spans="1:11" ht="13.5" hidden="1" outlineLevel="1" thickBot="1">
      <c r="A2850" s="252" t="s">
        <v>1578</v>
      </c>
      <c r="B2850" s="364">
        <v>3307510</v>
      </c>
      <c r="C2850" s="184">
        <v>11807</v>
      </c>
      <c r="D2850" s="144">
        <v>19547</v>
      </c>
      <c r="E2850" s="380">
        <v>0</v>
      </c>
      <c r="F2850" s="184">
        <v>0</v>
      </c>
      <c r="G2850" s="379">
        <v>0</v>
      </c>
      <c r="H2850" s="306" t="s">
        <v>1579</v>
      </c>
      <c r="I2850" s="306"/>
      <c r="J2850" s="306"/>
    </row>
    <row r="2851" spans="1:11" ht="13.5" collapsed="1" thickBot="1">
      <c r="A2851" s="240" t="s">
        <v>1604</v>
      </c>
      <c r="B2851" s="402">
        <f t="shared" ref="B2851:G2851" si="177">B2841+B2842+B2845+B2849</f>
        <v>6233733</v>
      </c>
      <c r="C2851" s="403">
        <f t="shared" si="177"/>
        <v>21690.38</v>
      </c>
      <c r="D2851" s="403">
        <f t="shared" si="177"/>
        <v>35894.67</v>
      </c>
      <c r="E2851" s="457">
        <f t="shared" si="177"/>
        <v>30349</v>
      </c>
      <c r="F2851" s="404">
        <f t="shared" si="177"/>
        <v>96.46</v>
      </c>
      <c r="G2851" s="405">
        <f t="shared" si="177"/>
        <v>159.69999999999999</v>
      </c>
      <c r="H2851" s="306"/>
      <c r="I2851" s="306"/>
      <c r="J2851" s="306"/>
    </row>
    <row r="2853" spans="1:11">
      <c r="A2853" s="43" t="s">
        <v>1853</v>
      </c>
    </row>
    <row r="2854" spans="1:11" ht="13.5" thickBot="1"/>
    <row r="2855" spans="1:11" ht="39" thickBot="1">
      <c r="A2855" s="258"/>
      <c r="B2855" s="386" t="s">
        <v>1854</v>
      </c>
      <c r="C2855" s="387" t="s">
        <v>1855</v>
      </c>
      <c r="D2855" s="388" t="s">
        <v>1856</v>
      </c>
    </row>
    <row r="2856" spans="1:11">
      <c r="A2856" s="253" t="str">
        <f>A6</f>
        <v>Regelzone 50Hertz (gesamt)</v>
      </c>
      <c r="B2856" s="359">
        <v>18626164207</v>
      </c>
      <c r="C2856" s="389">
        <v>10366522.41</v>
      </c>
      <c r="D2856" s="390">
        <v>15533283.76</v>
      </c>
    </row>
    <row r="2857" spans="1:11">
      <c r="A2857" s="254" t="str">
        <f>A175</f>
        <v>Regelzone Amprion (gesamt)</v>
      </c>
      <c r="B2857" s="345">
        <v>35937561339</v>
      </c>
      <c r="C2857" s="180">
        <v>19410373.390000001</v>
      </c>
      <c r="D2857" s="391">
        <v>29046905.030000001</v>
      </c>
    </row>
    <row r="2858" spans="1:11">
      <c r="A2858" s="255" t="str">
        <f>A409</f>
        <v>Regelzone TenneT (gesamt)</v>
      </c>
      <c r="B2858" s="345">
        <v>20311149436</v>
      </c>
      <c r="C2858" s="180">
        <v>11232930.119999999</v>
      </c>
      <c r="D2858" s="391">
        <v>16744052.109999999</v>
      </c>
    </row>
    <row r="2859" spans="1:11" ht="13.5" thickBot="1">
      <c r="A2859" s="256" t="str">
        <f>A791</f>
        <v>Regelzone TransnetBW (gesamt)</v>
      </c>
      <c r="B2859" s="353">
        <v>5356445098</v>
      </c>
      <c r="C2859" s="392">
        <v>3156173.74</v>
      </c>
      <c r="D2859" s="393">
        <v>4940050.83</v>
      </c>
    </row>
    <row r="2860" spans="1:11" ht="15.75" thickBot="1">
      <c r="A2860" s="257" t="s">
        <v>1604</v>
      </c>
      <c r="B2860" s="394">
        <f>SUM(B2856:B2859)</f>
        <v>80231320080</v>
      </c>
      <c r="C2860" s="395">
        <f>SUM(C2856:C2859)</f>
        <v>44165999.660000004</v>
      </c>
      <c r="D2860" s="396">
        <f>SUM(D2856:D2859)</f>
        <v>66264291.729999997</v>
      </c>
    </row>
    <row r="2862" spans="1:11">
      <c r="A2862" s="43" t="s">
        <v>1857</v>
      </c>
    </row>
    <row r="2864" spans="1:11" ht="26.25" thickBot="1">
      <c r="A2864" s="240"/>
      <c r="B2864" s="342" t="s">
        <v>1650</v>
      </c>
      <c r="C2864" s="343" t="s">
        <v>1855</v>
      </c>
      <c r="D2864" s="458" t="s">
        <v>1856</v>
      </c>
      <c r="E2864" s="448" t="s">
        <v>1653</v>
      </c>
      <c r="F2864" s="387" t="s">
        <v>1855</v>
      </c>
      <c r="G2864" s="388" t="s">
        <v>1856</v>
      </c>
      <c r="H2864" s="386" t="s">
        <v>1654</v>
      </c>
      <c r="I2864" s="387" t="s">
        <v>1855</v>
      </c>
      <c r="J2864" s="388" t="s">
        <v>1856</v>
      </c>
      <c r="K2864" s="4"/>
    </row>
    <row r="2865" spans="1:11">
      <c r="A2865" s="248" t="str">
        <f>A6</f>
        <v>Regelzone 50Hertz (gesamt)</v>
      </c>
      <c r="B2865" s="376">
        <v>386681267</v>
      </c>
      <c r="C2865" s="180">
        <f>+B2865*0.357/100</f>
        <v>1380452.12319</v>
      </c>
      <c r="D2865" s="398">
        <f>+B2865*0.591/100</f>
        <v>2285286.2879699999</v>
      </c>
      <c r="E2865" s="382">
        <v>0</v>
      </c>
      <c r="F2865" s="444">
        <v>0</v>
      </c>
      <c r="G2865" s="390">
        <v>0</v>
      </c>
      <c r="H2865" s="440">
        <v>0</v>
      </c>
      <c r="I2865" s="389">
        <v>0</v>
      </c>
      <c r="J2865" s="445">
        <v>0</v>
      </c>
      <c r="K2865" s="20"/>
    </row>
    <row r="2866" spans="1:11">
      <c r="A2866" s="248" t="str">
        <f>A175</f>
        <v>Regelzone Amprion (gesamt)</v>
      </c>
      <c r="B2866" s="376">
        <v>683449214</v>
      </c>
      <c r="C2866" s="180">
        <f>B2866*0.357/100</f>
        <v>2439913.69398</v>
      </c>
      <c r="D2866" s="398">
        <f>B2866*0.591/100</f>
        <v>4039184.8547399999</v>
      </c>
      <c r="E2866" s="373">
        <v>0</v>
      </c>
      <c r="F2866" s="398">
        <v>0</v>
      </c>
      <c r="G2866" s="391">
        <v>0</v>
      </c>
      <c r="H2866" s="376">
        <v>0</v>
      </c>
      <c r="I2866" s="180">
        <v>0</v>
      </c>
      <c r="J2866" s="397">
        <v>0</v>
      </c>
      <c r="K2866" s="20"/>
    </row>
    <row r="2867" spans="1:11">
      <c r="A2867" s="248" t="str">
        <f>A409</f>
        <v>Regelzone TenneT (gesamt)</v>
      </c>
      <c r="B2867" s="376">
        <v>567863506</v>
      </c>
      <c r="C2867" s="180">
        <f>B2867*0.357/100</f>
        <v>2027272.71642</v>
      </c>
      <c r="D2867" s="398">
        <f>B2867*0.591/100</f>
        <v>3356073.3204600001</v>
      </c>
      <c r="E2867" s="373">
        <v>0</v>
      </c>
      <c r="F2867" s="398">
        <v>0</v>
      </c>
      <c r="G2867" s="391">
        <v>0</v>
      </c>
      <c r="H2867" s="376">
        <v>0</v>
      </c>
      <c r="I2867" s="180">
        <v>0</v>
      </c>
      <c r="J2867" s="397">
        <v>0</v>
      </c>
      <c r="K2867" s="20"/>
    </row>
    <row r="2868" spans="1:11" ht="13.5" thickBot="1">
      <c r="A2868" s="249" t="str">
        <f>A791</f>
        <v>Regelzone TransnetBW (gesamt)</v>
      </c>
      <c r="B2868" s="399">
        <v>75279646</v>
      </c>
      <c r="C2868" s="400">
        <f>B2868*0.357/100</f>
        <v>268748.33622</v>
      </c>
      <c r="D2868" s="443">
        <f>B2868*0.591/100</f>
        <v>444902.70785999997</v>
      </c>
      <c r="E2868" s="446">
        <v>0</v>
      </c>
      <c r="F2868" s="443">
        <v>0</v>
      </c>
      <c r="G2868" s="447">
        <v>0</v>
      </c>
      <c r="H2868" s="443">
        <v>0</v>
      </c>
      <c r="I2868" s="400">
        <v>0</v>
      </c>
      <c r="J2868" s="401">
        <v>0</v>
      </c>
      <c r="K2868" s="20"/>
    </row>
    <row r="2869" spans="1:11" ht="15.75" thickBot="1">
      <c r="A2869" s="239" t="s">
        <v>1604</v>
      </c>
      <c r="B2869" s="356">
        <f t="shared" ref="B2869:J2869" si="178">SUM(B2865:B2868)</f>
        <v>1713273633</v>
      </c>
      <c r="C2869" s="395">
        <f t="shared" si="178"/>
        <v>6116386.8698100001</v>
      </c>
      <c r="D2869" s="459">
        <f t="shared" si="178"/>
        <v>10125447.17103</v>
      </c>
      <c r="E2869" s="456">
        <f t="shared" si="178"/>
        <v>0</v>
      </c>
      <c r="F2869" s="395">
        <f t="shared" si="178"/>
        <v>0</v>
      </c>
      <c r="G2869" s="396">
        <f t="shared" si="178"/>
        <v>0</v>
      </c>
      <c r="H2869" s="460">
        <f t="shared" si="178"/>
        <v>0</v>
      </c>
      <c r="I2869" s="395">
        <f t="shared" si="178"/>
        <v>0</v>
      </c>
      <c r="J2869" s="396">
        <f t="shared" si="178"/>
        <v>0</v>
      </c>
      <c r="K2869" s="11"/>
    </row>
    <row r="2871" spans="1:11">
      <c r="A2871" s="43" t="s">
        <v>1858</v>
      </c>
      <c r="H2871" s="306"/>
    </row>
    <row r="2872" spans="1:11" ht="13.5" thickBot="1">
      <c r="D2872" s="29"/>
    </row>
    <row r="2873" spans="1:11" ht="13.5" thickBot="1">
      <c r="A2873" s="240"/>
      <c r="B2873" s="472" t="s">
        <v>1841</v>
      </c>
      <c r="C2873" s="472"/>
      <c r="D2873" s="472"/>
      <c r="E2873" s="474" t="s">
        <v>1842</v>
      </c>
      <c r="F2873" s="472"/>
      <c r="G2873" s="473"/>
      <c r="H2873" s="475" t="s">
        <v>1843</v>
      </c>
      <c r="I2873" s="475"/>
      <c r="J2873" s="473"/>
    </row>
    <row r="2874" spans="1:11" ht="39" thickBot="1">
      <c r="A2874" s="240"/>
      <c r="B2874" s="369" t="s">
        <v>1844</v>
      </c>
      <c r="C2874" s="370" t="s">
        <v>1859</v>
      </c>
      <c r="D2874" s="452" t="s">
        <v>1860</v>
      </c>
      <c r="E2874" s="435" t="s">
        <v>1844</v>
      </c>
      <c r="F2874" s="436" t="s">
        <v>1845</v>
      </c>
      <c r="G2874" s="437" t="s">
        <v>1846</v>
      </c>
      <c r="H2874" s="461" t="s">
        <v>1844</v>
      </c>
      <c r="I2874" s="449" t="s">
        <v>1845</v>
      </c>
      <c r="J2874" s="450" t="s">
        <v>1846</v>
      </c>
    </row>
    <row r="2875" spans="1:11">
      <c r="A2875" s="250" t="str">
        <f>A6</f>
        <v>Regelzone 50Hertz (gesamt)</v>
      </c>
      <c r="B2875" s="359">
        <v>19234</v>
      </c>
      <c r="C2875" s="360">
        <v>-10.35</v>
      </c>
      <c r="D2875" s="433">
        <v>-17.13</v>
      </c>
      <c r="E2875" s="439">
        <v>0</v>
      </c>
      <c r="F2875" s="360">
        <v>0</v>
      </c>
      <c r="G2875" s="441">
        <v>0</v>
      </c>
      <c r="H2875" s="440">
        <v>0</v>
      </c>
      <c r="I2875" s="359">
        <v>0</v>
      </c>
      <c r="J2875" s="441">
        <v>0</v>
      </c>
    </row>
    <row r="2876" spans="1:11">
      <c r="A2876" s="248" t="str">
        <f>A175</f>
        <v>Regelzone Amprion (gesamt)</v>
      </c>
      <c r="B2876" s="345">
        <v>26796</v>
      </c>
      <c r="C2876" s="346">
        <v>-88.35</v>
      </c>
      <c r="D2876" s="434">
        <v>-146.26</v>
      </c>
      <c r="E2876" s="432">
        <v>0</v>
      </c>
      <c r="F2876" s="377">
        <v>0</v>
      </c>
      <c r="G2876" s="384">
        <v>0</v>
      </c>
      <c r="H2876" s="438">
        <v>0</v>
      </c>
      <c r="I2876" s="378">
        <v>0</v>
      </c>
      <c r="J2876" s="384">
        <v>0</v>
      </c>
    </row>
    <row r="2877" spans="1:11">
      <c r="A2877" s="248" t="str">
        <f>A409</f>
        <v>Regelzone TenneT (gesamt)</v>
      </c>
      <c r="B2877" s="345">
        <v>0</v>
      </c>
      <c r="C2877" s="346">
        <v>0</v>
      </c>
      <c r="D2877" s="434">
        <v>0</v>
      </c>
      <c r="E2877" s="432">
        <v>0</v>
      </c>
      <c r="F2877" s="377">
        <v>0</v>
      </c>
      <c r="G2877" s="384">
        <v>0</v>
      </c>
      <c r="H2877" s="438">
        <v>0</v>
      </c>
      <c r="I2877" s="378">
        <v>0</v>
      </c>
      <c r="J2877" s="384">
        <v>0</v>
      </c>
    </row>
    <row r="2878" spans="1:11" ht="13.5" thickBot="1">
      <c r="A2878" s="259" t="str">
        <f>A791</f>
        <v>Regelzone TransnetBW (gesamt)</v>
      </c>
      <c r="B2878" s="345">
        <v>76800</v>
      </c>
      <c r="C2878" s="346">
        <v>-21.62</v>
      </c>
      <c r="D2878" s="434">
        <v>-35.79</v>
      </c>
      <c r="E2878" s="442">
        <v>0</v>
      </c>
      <c r="F2878" s="400">
        <v>0</v>
      </c>
      <c r="G2878" s="401">
        <v>0</v>
      </c>
      <c r="H2878" s="443">
        <v>0</v>
      </c>
      <c r="I2878" s="451">
        <v>0</v>
      </c>
      <c r="J2878" s="401">
        <v>0</v>
      </c>
    </row>
    <row r="2879" spans="1:11" ht="13.5" thickBot="1">
      <c r="A2879" s="240" t="s">
        <v>1604</v>
      </c>
      <c r="B2879" s="402">
        <f t="shared" ref="B2879:J2879" si="179">SUM(B2875:B2878)</f>
        <v>122830</v>
      </c>
      <c r="C2879" s="403">
        <f t="shared" si="179"/>
        <v>-120.32</v>
      </c>
      <c r="D2879" s="403">
        <f t="shared" si="179"/>
        <v>-199.17999999999998</v>
      </c>
      <c r="E2879" s="456">
        <f t="shared" si="179"/>
        <v>0</v>
      </c>
      <c r="F2879" s="385">
        <f t="shared" si="179"/>
        <v>0</v>
      </c>
      <c r="G2879" s="358">
        <f t="shared" si="179"/>
        <v>0</v>
      </c>
      <c r="H2879" s="460">
        <f t="shared" si="179"/>
        <v>0</v>
      </c>
      <c r="I2879" s="385">
        <f t="shared" si="179"/>
        <v>0</v>
      </c>
      <c r="J2879" s="358">
        <f t="shared" si="179"/>
        <v>0</v>
      </c>
    </row>
    <row r="2881" spans="1:1">
      <c r="A2881" s="56"/>
    </row>
  </sheetData>
  <sortState xmlns:xlrd2="http://schemas.microsoft.com/office/spreadsheetml/2017/richdata2" ref="A2843:H2844">
    <sortCondition ref="A2843:A2844"/>
  </sortState>
  <mergeCells count="8">
    <mergeCell ref="H2798:J2798"/>
    <mergeCell ref="B2839:D2839"/>
    <mergeCell ref="E2839:G2839"/>
    <mergeCell ref="B2873:D2873"/>
    <mergeCell ref="E2873:G2873"/>
    <mergeCell ref="H2873:J2873"/>
    <mergeCell ref="B2798:D2798"/>
    <mergeCell ref="E2798:G2798"/>
  </mergeCells>
  <pageMargins left="0.23622047244094491" right="0.23622047244094491" top="0.82677165354330717" bottom="0.74803149606299213" header="0.31496062992125984" footer="0.31496062992125984"/>
  <pageSetup paperSize="9" scale="44" fitToHeight="2" orientation="landscape" r:id="rId1"/>
  <headerFooter scaleWithDoc="0">
    <oddHeader xml:space="preserve">&amp;L&amp;G&amp;C&amp;"Calibri,Standard"&amp;1&amp;K000000
</oddHeader>
    <oddFooter>&amp;R&amp;UAnlage 2a&amp;U
Seite &amp;P</oddFooter>
  </headerFooter>
  <rowBreaks count="1" manualBreakCount="1">
    <brk id="2851" max="16383" man="1"/>
  </rowBreaks>
  <ignoredErrors>
    <ignoredError sqref="C175 E2810:G2810 H2810:J2810" formulaRange="1"/>
    <ignoredError sqref="B1340 B2271" formula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5">
    <pageSetUpPr fitToPage="1"/>
  </sheetPr>
  <dimension ref="A1:O1130"/>
  <sheetViews>
    <sheetView showGridLines="0" showRuler="0" view="pageLayout" zoomScale="90" zoomScaleNormal="100" zoomScalePageLayoutView="90" workbookViewId="0">
      <selection activeCell="F1" sqref="F1"/>
    </sheetView>
  </sheetViews>
  <sheetFormatPr baseColWidth="10" defaultColWidth="9.140625" defaultRowHeight="12.75" outlineLevelRow="1"/>
  <cols>
    <col min="1" max="1" width="12.5703125" style="120" customWidth="1"/>
    <col min="2" max="2" width="35" style="17" customWidth="1"/>
    <col min="3" max="3" width="86.5703125" style="9" customWidth="1"/>
    <col min="4" max="6" width="19.42578125" style="341" customWidth="1"/>
    <col min="7" max="7" width="58.140625" style="9" bestFit="1" customWidth="1"/>
    <col min="8" max="8" width="11.42578125" style="9" bestFit="1" customWidth="1"/>
    <col min="9" max="9" width="10.42578125" style="9" bestFit="1" customWidth="1"/>
    <col min="10" max="10" width="9.140625" style="9"/>
    <col min="11" max="11" width="9.85546875" style="9" bestFit="1" customWidth="1"/>
    <col min="12" max="12" width="11.140625" style="9" bestFit="1" customWidth="1"/>
    <col min="13" max="13" width="9.42578125" style="9" bestFit="1" customWidth="1"/>
    <col min="14" max="14" width="9.5703125" style="9" bestFit="1" customWidth="1"/>
    <col min="15" max="15" width="11" style="9" bestFit="1" customWidth="1"/>
    <col min="16" max="16384" width="9.140625" style="9"/>
  </cols>
  <sheetData>
    <row r="1" spans="1:7">
      <c r="A1" s="12" t="s">
        <v>1861</v>
      </c>
      <c r="B1" s="12"/>
      <c r="C1" s="1"/>
      <c r="D1" s="307"/>
      <c r="E1" s="307"/>
      <c r="F1" s="426">
        <f>'Anlage 1a_Zuschlagszahlungen'!E2</f>
        <v>45551</v>
      </c>
    </row>
    <row r="2" spans="1:7">
      <c r="A2" s="12" t="s">
        <v>1862</v>
      </c>
      <c r="B2" s="12"/>
      <c r="C2" s="1"/>
      <c r="D2" s="307"/>
      <c r="E2" s="307"/>
      <c r="F2" s="307"/>
    </row>
    <row r="3" spans="1:7">
      <c r="A3" s="21"/>
      <c r="B3" s="21"/>
      <c r="C3" s="1"/>
      <c r="D3" s="307"/>
      <c r="E3" s="307"/>
      <c r="F3" s="307"/>
    </row>
    <row r="4" spans="1:7">
      <c r="A4" s="17" t="s">
        <v>1863</v>
      </c>
      <c r="C4" s="1"/>
      <c r="D4" s="307"/>
      <c r="E4" s="307"/>
    </row>
    <row r="5" spans="1:7" ht="15" thickBot="1">
      <c r="A5" s="121"/>
      <c r="B5" s="82"/>
      <c r="C5" s="1"/>
      <c r="D5" s="307"/>
      <c r="E5" s="307"/>
    </row>
    <row r="6" spans="1:7" ht="90" thickBot="1">
      <c r="A6" s="83" t="s">
        <v>1625</v>
      </c>
      <c r="B6" s="119" t="s">
        <v>1864</v>
      </c>
      <c r="C6" s="84" t="s">
        <v>1865</v>
      </c>
      <c r="D6" s="406" t="s">
        <v>1866</v>
      </c>
      <c r="E6" s="407" t="s">
        <v>1867</v>
      </c>
      <c r="F6" s="408" t="s">
        <v>1868</v>
      </c>
    </row>
    <row r="7" spans="1:7" hidden="1" outlineLevel="1">
      <c r="A7" s="85">
        <v>2017</v>
      </c>
      <c r="B7" s="108" t="s">
        <v>231</v>
      </c>
      <c r="C7" s="41" t="s">
        <v>1869</v>
      </c>
      <c r="D7" s="60">
        <v>-6134855</v>
      </c>
      <c r="E7" s="57">
        <v>-4907.88</v>
      </c>
      <c r="F7" s="110">
        <v>0</v>
      </c>
      <c r="G7" s="9" t="s">
        <v>232</v>
      </c>
    </row>
    <row r="8" spans="1:7" ht="13.5" hidden="1" outlineLevel="1" thickBot="1">
      <c r="A8" s="86"/>
      <c r="B8" s="103" t="s">
        <v>231</v>
      </c>
      <c r="C8" s="73" t="s">
        <v>1870</v>
      </c>
      <c r="D8" s="58">
        <v>6134855</v>
      </c>
      <c r="E8" s="58">
        <v>26870.66</v>
      </c>
      <c r="F8" s="112">
        <v>0</v>
      </c>
      <c r="G8" s="9" t="s">
        <v>232</v>
      </c>
    </row>
    <row r="9" spans="1:7" hidden="1" outlineLevel="1">
      <c r="A9" s="76">
        <v>2018</v>
      </c>
      <c r="B9" s="108" t="s">
        <v>231</v>
      </c>
      <c r="C9" s="72" t="s">
        <v>1869</v>
      </c>
      <c r="D9" s="57">
        <v>-5875320</v>
      </c>
      <c r="E9" s="57">
        <v>-9400.51</v>
      </c>
      <c r="F9" s="110">
        <v>0</v>
      </c>
      <c r="G9" s="9" t="s">
        <v>232</v>
      </c>
    </row>
    <row r="10" spans="1:7" ht="13.5" hidden="1" outlineLevel="1" thickBot="1">
      <c r="A10" s="77"/>
      <c r="B10" s="103" t="s">
        <v>231</v>
      </c>
      <c r="C10" s="75" t="s">
        <v>1870</v>
      </c>
      <c r="D10" s="68">
        <v>5875320</v>
      </c>
      <c r="E10" s="68">
        <v>20269.849999999999</v>
      </c>
      <c r="F10" s="102">
        <v>0</v>
      </c>
      <c r="G10" s="9" t="s">
        <v>232</v>
      </c>
    </row>
    <row r="11" spans="1:7" ht="13.5" hidden="1" outlineLevel="1" thickBot="1">
      <c r="A11" s="76">
        <v>2019</v>
      </c>
      <c r="B11" s="108" t="s">
        <v>65</v>
      </c>
      <c r="C11" s="72" t="s">
        <v>1870</v>
      </c>
      <c r="D11" s="57">
        <v>5192</v>
      </c>
      <c r="E11" s="57">
        <v>14.54</v>
      </c>
      <c r="F11" s="110">
        <v>21.6</v>
      </c>
      <c r="G11" s="9" t="s">
        <v>1661</v>
      </c>
    </row>
    <row r="12" spans="1:7" hidden="1" outlineLevel="1">
      <c r="A12" s="76">
        <v>2020</v>
      </c>
      <c r="B12" s="108" t="s">
        <v>1666</v>
      </c>
      <c r="C12" s="72" t="s">
        <v>1870</v>
      </c>
      <c r="D12" s="57">
        <v>-22222</v>
      </c>
      <c r="E12" s="57">
        <v>-50.22</v>
      </c>
      <c r="F12" s="110">
        <v>-92.44</v>
      </c>
      <c r="G12" s="9" t="s">
        <v>1707</v>
      </c>
    </row>
    <row r="13" spans="1:7" hidden="1" outlineLevel="1">
      <c r="A13" s="77"/>
      <c r="B13" s="111" t="s">
        <v>1666</v>
      </c>
      <c r="C13" s="75" t="s">
        <v>1870</v>
      </c>
      <c r="D13" s="68">
        <v>-34204</v>
      </c>
      <c r="E13" s="68">
        <v>-77.3</v>
      </c>
      <c r="F13" s="102">
        <v>-142.29</v>
      </c>
      <c r="G13" s="9" t="s">
        <v>1707</v>
      </c>
    </row>
    <row r="14" spans="1:7" hidden="1" outlineLevel="1">
      <c r="A14" s="77"/>
      <c r="B14" s="111" t="s">
        <v>1666</v>
      </c>
      <c r="C14" s="75" t="s">
        <v>1871</v>
      </c>
      <c r="D14" s="68">
        <v>82735</v>
      </c>
      <c r="E14" s="68">
        <v>33.090000000000003</v>
      </c>
      <c r="F14" s="102">
        <v>33.090000000000003</v>
      </c>
      <c r="G14" s="9" t="s">
        <v>1707</v>
      </c>
    </row>
    <row r="15" spans="1:7" hidden="1" outlineLevel="1">
      <c r="A15" s="77"/>
      <c r="B15" s="111" t="s">
        <v>1666</v>
      </c>
      <c r="C15" s="75" t="s">
        <v>1872</v>
      </c>
      <c r="D15" s="68">
        <v>128358</v>
      </c>
      <c r="E15" s="68">
        <v>38.51</v>
      </c>
      <c r="F15" s="102">
        <v>38.51</v>
      </c>
      <c r="G15" s="9" t="s">
        <v>1707</v>
      </c>
    </row>
    <row r="16" spans="1:7" hidden="1" outlineLevel="1">
      <c r="A16" s="77"/>
      <c r="B16" s="111" t="s">
        <v>1666</v>
      </c>
      <c r="C16" s="75" t="s">
        <v>1872</v>
      </c>
      <c r="D16" s="68">
        <v>34</v>
      </c>
      <c r="E16" s="68">
        <v>0.01</v>
      </c>
      <c r="F16" s="102">
        <v>0.01</v>
      </c>
      <c r="G16" s="9" t="s">
        <v>1707</v>
      </c>
    </row>
    <row r="17" spans="1:7" hidden="1" outlineLevel="1">
      <c r="A17" s="77"/>
      <c r="B17" s="111" t="s">
        <v>149</v>
      </c>
      <c r="C17" s="75" t="s">
        <v>1870</v>
      </c>
      <c r="D17" s="68">
        <v>22146019</v>
      </c>
      <c r="E17" s="68">
        <v>50050</v>
      </c>
      <c r="F17" s="102">
        <v>92127.44</v>
      </c>
      <c r="G17" s="9" t="s">
        <v>150</v>
      </c>
    </row>
    <row r="18" spans="1:7" hidden="1" outlineLevel="1">
      <c r="A18" s="77"/>
      <c r="B18" s="111" t="s">
        <v>155</v>
      </c>
      <c r="C18" s="75" t="s">
        <v>1870</v>
      </c>
      <c r="D18" s="68">
        <v>71121</v>
      </c>
      <c r="E18" s="68">
        <v>160.72999999999999</v>
      </c>
      <c r="F18" s="102">
        <v>295.86</v>
      </c>
      <c r="G18" s="9" t="s">
        <v>1668</v>
      </c>
    </row>
    <row r="19" spans="1:7" hidden="1" outlineLevel="1">
      <c r="A19" s="77"/>
      <c r="B19" s="111" t="s">
        <v>221</v>
      </c>
      <c r="C19" s="75" t="s">
        <v>1870</v>
      </c>
      <c r="D19" s="68">
        <v>38684</v>
      </c>
      <c r="E19" s="68">
        <v>87.43</v>
      </c>
      <c r="F19" s="102">
        <v>160.93</v>
      </c>
      <c r="G19" s="9" t="s">
        <v>222</v>
      </c>
    </row>
    <row r="20" spans="1:7" hidden="1" outlineLevel="1">
      <c r="A20" s="77"/>
      <c r="B20" s="111" t="s">
        <v>7</v>
      </c>
      <c r="C20" s="75" t="s">
        <v>1870</v>
      </c>
      <c r="D20" s="68">
        <v>158952</v>
      </c>
      <c r="E20" s="68">
        <v>359.23</v>
      </c>
      <c r="F20" s="102">
        <v>661.24</v>
      </c>
      <c r="G20" s="9" t="s">
        <v>8</v>
      </c>
    </row>
    <row r="21" spans="1:7" hidden="1" outlineLevel="1">
      <c r="A21" s="77"/>
      <c r="B21" s="111" t="s">
        <v>91</v>
      </c>
      <c r="C21" s="75" t="s">
        <v>1870</v>
      </c>
      <c r="D21" s="68">
        <v>-1611</v>
      </c>
      <c r="E21" s="68">
        <v>-3.64</v>
      </c>
      <c r="F21" s="102">
        <v>-6.7</v>
      </c>
      <c r="G21" s="9" t="s">
        <v>92</v>
      </c>
    </row>
    <row r="22" spans="1:7" hidden="1" outlineLevel="1">
      <c r="A22" s="77"/>
      <c r="B22" s="111" t="s">
        <v>117</v>
      </c>
      <c r="C22" s="75" t="s">
        <v>1870</v>
      </c>
      <c r="D22" s="68">
        <v>53310</v>
      </c>
      <c r="E22" s="68">
        <v>120.48</v>
      </c>
      <c r="F22" s="102">
        <v>221.77</v>
      </c>
      <c r="G22" s="9" t="s">
        <v>118</v>
      </c>
    </row>
    <row r="23" spans="1:7" hidden="1" outlineLevel="1">
      <c r="A23" s="77"/>
      <c r="B23" s="111" t="s">
        <v>35</v>
      </c>
      <c r="C23" s="75" t="s">
        <v>1870</v>
      </c>
      <c r="D23" s="68">
        <v>-3744679</v>
      </c>
      <c r="E23" s="68">
        <v>-8462.9699999999993</v>
      </c>
      <c r="F23" s="102">
        <v>-15577.86</v>
      </c>
      <c r="G23" s="9" t="s">
        <v>36</v>
      </c>
    </row>
    <row r="24" spans="1:7" hidden="1" outlineLevel="1">
      <c r="A24" s="77"/>
      <c r="B24" s="111" t="s">
        <v>137</v>
      </c>
      <c r="C24" s="75" t="s">
        <v>1870</v>
      </c>
      <c r="D24" s="68">
        <v>2403</v>
      </c>
      <c r="E24" s="68">
        <v>5.43</v>
      </c>
      <c r="F24" s="102">
        <v>10</v>
      </c>
      <c r="G24" s="9" t="s">
        <v>138</v>
      </c>
    </row>
    <row r="25" spans="1:7" hidden="1" outlineLevel="1">
      <c r="A25" s="77"/>
      <c r="B25" s="111" t="s">
        <v>269</v>
      </c>
      <c r="C25" s="75" t="s">
        <v>1870</v>
      </c>
      <c r="D25" s="68">
        <v>-24203</v>
      </c>
      <c r="E25" s="68">
        <v>-54.7</v>
      </c>
      <c r="F25" s="102">
        <v>-100.68</v>
      </c>
      <c r="G25" s="9" t="s">
        <v>270</v>
      </c>
    </row>
    <row r="26" spans="1:7" hidden="1" outlineLevel="1">
      <c r="A26" s="77"/>
      <c r="B26" s="111" t="s">
        <v>41</v>
      </c>
      <c r="C26" s="75" t="s">
        <v>1870</v>
      </c>
      <c r="D26" s="68">
        <v>-23821</v>
      </c>
      <c r="E26" s="68">
        <v>-53.84</v>
      </c>
      <c r="F26" s="102">
        <v>-99.1</v>
      </c>
      <c r="G26" s="9" t="s">
        <v>42</v>
      </c>
    </row>
    <row r="27" spans="1:7" hidden="1" outlineLevel="1">
      <c r="A27" s="77"/>
      <c r="B27" s="111" t="s">
        <v>61</v>
      </c>
      <c r="C27" s="75" t="s">
        <v>1870</v>
      </c>
      <c r="D27" s="68">
        <v>-1426870</v>
      </c>
      <c r="E27" s="68">
        <v>-3224.73</v>
      </c>
      <c r="F27" s="102">
        <v>-5935.78</v>
      </c>
      <c r="G27" s="9" t="s">
        <v>62</v>
      </c>
    </row>
    <row r="28" spans="1:7" hidden="1" outlineLevel="1">
      <c r="A28" s="77"/>
      <c r="B28" s="111" t="s">
        <v>223</v>
      </c>
      <c r="C28" s="75" t="s">
        <v>1870</v>
      </c>
      <c r="D28" s="68">
        <v>43998</v>
      </c>
      <c r="E28" s="68">
        <v>99.44</v>
      </c>
      <c r="F28" s="102">
        <v>183.03</v>
      </c>
      <c r="G28" s="9" t="s">
        <v>224</v>
      </c>
    </row>
    <row r="29" spans="1:7" hidden="1" outlineLevel="1">
      <c r="A29" s="77"/>
      <c r="B29" s="111" t="s">
        <v>197</v>
      </c>
      <c r="C29" s="75" t="s">
        <v>1870</v>
      </c>
      <c r="D29" s="68">
        <v>38824</v>
      </c>
      <c r="E29" s="68">
        <v>87.74</v>
      </c>
      <c r="F29" s="102">
        <v>161.51</v>
      </c>
      <c r="G29" s="9" t="s">
        <v>198</v>
      </c>
    </row>
    <row r="30" spans="1:7" hidden="1" outlineLevel="1">
      <c r="A30" s="77"/>
      <c r="B30" s="111" t="s">
        <v>65</v>
      </c>
      <c r="C30" s="75" t="s">
        <v>1870</v>
      </c>
      <c r="D30" s="68">
        <v>14862</v>
      </c>
      <c r="E30" s="68">
        <v>33.590000000000003</v>
      </c>
      <c r="F30" s="102">
        <v>61.83</v>
      </c>
      <c r="G30" s="9" t="s">
        <v>1661</v>
      </c>
    </row>
    <row r="31" spans="1:7" hidden="1" outlineLevel="1">
      <c r="A31" s="77"/>
      <c r="B31" s="111" t="s">
        <v>161</v>
      </c>
      <c r="C31" s="75" t="s">
        <v>1870</v>
      </c>
      <c r="D31" s="68">
        <v>-94</v>
      </c>
      <c r="E31" s="68">
        <v>-0.21</v>
      </c>
      <c r="F31" s="102">
        <v>-0.39</v>
      </c>
      <c r="G31" s="9" t="s">
        <v>162</v>
      </c>
    </row>
    <row r="32" spans="1:7" hidden="1" outlineLevel="1">
      <c r="A32" s="77"/>
      <c r="B32" s="111" t="s">
        <v>217</v>
      </c>
      <c r="C32" s="75" t="s">
        <v>1870</v>
      </c>
      <c r="D32" s="68">
        <v>91820</v>
      </c>
      <c r="E32" s="68">
        <v>207.51</v>
      </c>
      <c r="F32" s="102">
        <v>381.97</v>
      </c>
      <c r="G32" s="9" t="s">
        <v>218</v>
      </c>
    </row>
    <row r="33" spans="1:7" hidden="1" outlineLevel="1">
      <c r="A33" s="77"/>
      <c r="B33" s="111" t="s">
        <v>51</v>
      </c>
      <c r="C33" s="75" t="s">
        <v>1870</v>
      </c>
      <c r="D33" s="68">
        <v>4313</v>
      </c>
      <c r="E33" s="68">
        <v>9.75</v>
      </c>
      <c r="F33" s="102">
        <v>17.940000000000001</v>
      </c>
      <c r="G33" s="9" t="s">
        <v>52</v>
      </c>
    </row>
    <row r="34" spans="1:7" hidden="1" outlineLevel="1">
      <c r="A34" s="77"/>
      <c r="B34" s="111" t="s">
        <v>79</v>
      </c>
      <c r="C34" s="75" t="s">
        <v>1870</v>
      </c>
      <c r="D34" s="68">
        <v>-19207</v>
      </c>
      <c r="E34" s="68">
        <v>-43.41</v>
      </c>
      <c r="F34" s="102">
        <v>-79.900000000000006</v>
      </c>
      <c r="G34" s="9" t="s">
        <v>80</v>
      </c>
    </row>
    <row r="35" spans="1:7" hidden="1" outlineLevel="1">
      <c r="A35" s="77"/>
      <c r="B35" s="111" t="s">
        <v>133</v>
      </c>
      <c r="C35" s="75" t="s">
        <v>1870</v>
      </c>
      <c r="D35" s="68">
        <v>-68890</v>
      </c>
      <c r="E35" s="68">
        <v>-155.69</v>
      </c>
      <c r="F35" s="102">
        <v>-286.58</v>
      </c>
      <c r="G35" s="9" t="s">
        <v>134</v>
      </c>
    </row>
    <row r="36" spans="1:7" hidden="1" outlineLevel="1">
      <c r="A36" s="77"/>
      <c r="B36" s="111" t="s">
        <v>193</v>
      </c>
      <c r="C36" s="75" t="s">
        <v>1870</v>
      </c>
      <c r="D36" s="68">
        <v>-612</v>
      </c>
      <c r="E36" s="68">
        <v>-1.38</v>
      </c>
      <c r="F36" s="102">
        <v>-2.5499999999999998</v>
      </c>
      <c r="G36" s="9" t="s">
        <v>194</v>
      </c>
    </row>
    <row r="37" spans="1:7" hidden="1" outlineLevel="1">
      <c r="A37" s="77"/>
      <c r="B37" s="111" t="s">
        <v>135</v>
      </c>
      <c r="C37" s="75" t="s">
        <v>1870</v>
      </c>
      <c r="D37" s="68">
        <v>5496</v>
      </c>
      <c r="E37" s="68">
        <v>12.42</v>
      </c>
      <c r="F37" s="102">
        <v>22.86</v>
      </c>
      <c r="G37" s="9" t="s">
        <v>136</v>
      </c>
    </row>
    <row r="38" spans="1:7" hidden="1" outlineLevel="1">
      <c r="A38" s="77"/>
      <c r="B38" s="111" t="s">
        <v>207</v>
      </c>
      <c r="C38" s="75" t="s">
        <v>1870</v>
      </c>
      <c r="D38" s="68">
        <v>3855</v>
      </c>
      <c r="E38" s="68">
        <v>8.7100000000000009</v>
      </c>
      <c r="F38" s="102">
        <v>16.04</v>
      </c>
      <c r="G38" s="9" t="s">
        <v>208</v>
      </c>
    </row>
    <row r="39" spans="1:7" hidden="1" outlineLevel="1">
      <c r="A39" s="77"/>
      <c r="B39" s="111" t="s">
        <v>157</v>
      </c>
      <c r="C39" s="75" t="s">
        <v>1870</v>
      </c>
      <c r="D39" s="68">
        <v>-2687</v>
      </c>
      <c r="E39" s="68">
        <v>-6.07</v>
      </c>
      <c r="F39" s="102">
        <v>-11.18</v>
      </c>
      <c r="G39" s="9" t="s">
        <v>158</v>
      </c>
    </row>
    <row r="40" spans="1:7" hidden="1" outlineLevel="1">
      <c r="A40" s="77"/>
      <c r="B40" s="111" t="s">
        <v>163</v>
      </c>
      <c r="C40" s="75" t="s">
        <v>1870</v>
      </c>
      <c r="D40" s="68">
        <v>-118170</v>
      </c>
      <c r="E40" s="68">
        <v>-267.06</v>
      </c>
      <c r="F40" s="102">
        <v>-491.59</v>
      </c>
      <c r="G40" s="9" t="s">
        <v>164</v>
      </c>
    </row>
    <row r="41" spans="1:7" hidden="1" outlineLevel="1">
      <c r="A41" s="77"/>
      <c r="B41" s="111" t="s">
        <v>103</v>
      </c>
      <c r="C41" s="75" t="s">
        <v>1870</v>
      </c>
      <c r="D41" s="68">
        <v>54038</v>
      </c>
      <c r="E41" s="68">
        <v>122.13</v>
      </c>
      <c r="F41" s="102">
        <v>224.8</v>
      </c>
      <c r="G41" s="9" t="s">
        <v>104</v>
      </c>
    </row>
    <row r="42" spans="1:7" hidden="1" outlineLevel="1">
      <c r="A42" s="77"/>
      <c r="B42" s="111" t="s">
        <v>71</v>
      </c>
      <c r="C42" s="75" t="s">
        <v>1870</v>
      </c>
      <c r="D42" s="68">
        <v>10227</v>
      </c>
      <c r="E42" s="68">
        <v>23.11</v>
      </c>
      <c r="F42" s="102">
        <v>42.54</v>
      </c>
      <c r="G42" s="9" t="s">
        <v>72</v>
      </c>
    </row>
    <row r="43" spans="1:7" hidden="1" outlineLevel="1">
      <c r="A43" s="77"/>
      <c r="B43" s="111" t="s">
        <v>15</v>
      </c>
      <c r="C43" s="75" t="s">
        <v>1870</v>
      </c>
      <c r="D43" s="68">
        <v>134447</v>
      </c>
      <c r="E43" s="68">
        <v>303.85000000000002</v>
      </c>
      <c r="F43" s="102">
        <v>559.29999999999995</v>
      </c>
      <c r="G43" s="9" t="s">
        <v>16</v>
      </c>
    </row>
    <row r="44" spans="1:7" hidden="1" outlineLevel="1">
      <c r="A44" s="77"/>
      <c r="B44" s="111" t="s">
        <v>55</v>
      </c>
      <c r="C44" s="75" t="s">
        <v>1870</v>
      </c>
      <c r="D44" s="68">
        <v>55313</v>
      </c>
      <c r="E44" s="68">
        <v>125.01</v>
      </c>
      <c r="F44" s="102">
        <v>230.1</v>
      </c>
      <c r="G44" s="9" t="s">
        <v>56</v>
      </c>
    </row>
    <row r="45" spans="1:7" hidden="1" outlineLevel="1">
      <c r="A45" s="77"/>
      <c r="B45" s="111" t="s">
        <v>81</v>
      </c>
      <c r="C45" s="75" t="s">
        <v>1870</v>
      </c>
      <c r="D45" s="68">
        <v>-323</v>
      </c>
      <c r="E45" s="68">
        <v>-0.73</v>
      </c>
      <c r="F45" s="102">
        <v>-1.34</v>
      </c>
      <c r="G45" s="9" t="s">
        <v>82</v>
      </c>
    </row>
    <row r="46" spans="1:7" hidden="1" outlineLevel="1">
      <c r="A46" s="77"/>
      <c r="B46" s="111" t="s">
        <v>177</v>
      </c>
      <c r="C46" s="75" t="s">
        <v>1870</v>
      </c>
      <c r="D46" s="68">
        <v>-1303</v>
      </c>
      <c r="E46" s="68">
        <v>-2.94</v>
      </c>
      <c r="F46" s="102">
        <v>-5.42</v>
      </c>
      <c r="G46" s="9" t="s">
        <v>178</v>
      </c>
    </row>
    <row r="47" spans="1:7" hidden="1" outlineLevel="1">
      <c r="A47" s="77"/>
      <c r="B47" s="111" t="s">
        <v>151</v>
      </c>
      <c r="C47" s="75" t="s">
        <v>1870</v>
      </c>
      <c r="D47" s="68">
        <v>-3260</v>
      </c>
      <c r="E47" s="68">
        <v>-7.37</v>
      </c>
      <c r="F47" s="102">
        <v>-13.56</v>
      </c>
      <c r="G47" s="9" t="s">
        <v>152</v>
      </c>
    </row>
    <row r="48" spans="1:7" hidden="1" outlineLevel="1">
      <c r="A48" s="77"/>
      <c r="B48" s="111" t="s">
        <v>125</v>
      </c>
      <c r="C48" s="75" t="s">
        <v>1870</v>
      </c>
      <c r="D48" s="68">
        <v>-2417</v>
      </c>
      <c r="E48" s="68">
        <v>-5.46</v>
      </c>
      <c r="F48" s="102">
        <v>-10.050000000000001</v>
      </c>
      <c r="G48" s="9" t="s">
        <v>1662</v>
      </c>
    </row>
    <row r="49" spans="1:7" hidden="1" outlineLevel="1">
      <c r="A49" s="77"/>
      <c r="B49" s="111" t="s">
        <v>9</v>
      </c>
      <c r="C49" s="75" t="s">
        <v>1870</v>
      </c>
      <c r="D49" s="68">
        <v>-5065</v>
      </c>
      <c r="E49" s="68">
        <v>-11.45</v>
      </c>
      <c r="F49" s="102">
        <v>-21.07</v>
      </c>
      <c r="G49" s="9" t="s">
        <v>10</v>
      </c>
    </row>
    <row r="50" spans="1:7" hidden="1" outlineLevel="1">
      <c r="A50" s="77"/>
      <c r="B50" s="111" t="s">
        <v>191</v>
      </c>
      <c r="C50" s="75" t="s">
        <v>1870</v>
      </c>
      <c r="D50" s="68">
        <v>452</v>
      </c>
      <c r="E50" s="68">
        <v>1.02</v>
      </c>
      <c r="F50" s="102">
        <v>1.88</v>
      </c>
      <c r="G50" s="9" t="s">
        <v>192</v>
      </c>
    </row>
    <row r="51" spans="1:7" hidden="1" outlineLevel="1">
      <c r="A51" s="77"/>
      <c r="B51" s="111" t="s">
        <v>109</v>
      </c>
      <c r="C51" s="75" t="s">
        <v>1870</v>
      </c>
      <c r="D51" s="68">
        <v>17731</v>
      </c>
      <c r="E51" s="68">
        <v>40.07</v>
      </c>
      <c r="F51" s="102">
        <v>73.760000000000005</v>
      </c>
      <c r="G51" s="9" t="s">
        <v>110</v>
      </c>
    </row>
    <row r="52" spans="1:7" hidden="1" outlineLevel="1">
      <c r="A52" s="77"/>
      <c r="B52" s="111" t="s">
        <v>45</v>
      </c>
      <c r="C52" s="75" t="s">
        <v>1870</v>
      </c>
      <c r="D52" s="68">
        <v>-480564</v>
      </c>
      <c r="E52" s="68">
        <v>-1086.07</v>
      </c>
      <c r="F52" s="102">
        <v>-1999.15</v>
      </c>
      <c r="G52" s="9" t="s">
        <v>46</v>
      </c>
    </row>
    <row r="53" spans="1:7" hidden="1" outlineLevel="1">
      <c r="A53" s="77"/>
      <c r="B53" s="111" t="s">
        <v>205</v>
      </c>
      <c r="C53" s="75" t="s">
        <v>1870</v>
      </c>
      <c r="D53" s="68">
        <v>35660</v>
      </c>
      <c r="E53" s="68">
        <v>80.59</v>
      </c>
      <c r="F53" s="102">
        <v>148.35</v>
      </c>
      <c r="G53" s="9" t="s">
        <v>206</v>
      </c>
    </row>
    <row r="54" spans="1:7" hidden="1" outlineLevel="1">
      <c r="A54" s="77"/>
      <c r="B54" s="111" t="s">
        <v>273</v>
      </c>
      <c r="C54" s="75" t="s">
        <v>1870</v>
      </c>
      <c r="D54" s="68">
        <v>-826195</v>
      </c>
      <c r="E54" s="68">
        <v>-1867.2</v>
      </c>
      <c r="F54" s="102">
        <v>-3436.97</v>
      </c>
      <c r="G54" s="9" t="s">
        <v>274</v>
      </c>
    </row>
    <row r="55" spans="1:7" hidden="1" outlineLevel="1">
      <c r="A55" s="77"/>
      <c r="B55" s="111" t="s">
        <v>239</v>
      </c>
      <c r="C55" s="75" t="s">
        <v>1870</v>
      </c>
      <c r="D55" s="68">
        <v>388723</v>
      </c>
      <c r="E55" s="68">
        <v>878.51</v>
      </c>
      <c r="F55" s="102">
        <v>1617.09</v>
      </c>
      <c r="G55" s="9" t="s">
        <v>240</v>
      </c>
    </row>
    <row r="56" spans="1:7" hidden="1" outlineLevel="1">
      <c r="A56" s="77"/>
      <c r="B56" s="111" t="s">
        <v>173</v>
      </c>
      <c r="C56" s="75" t="s">
        <v>1870</v>
      </c>
      <c r="D56" s="68">
        <v>1458923</v>
      </c>
      <c r="E56" s="68">
        <v>3297.17</v>
      </c>
      <c r="F56" s="102">
        <v>6069.12</v>
      </c>
      <c r="G56" s="9" t="s">
        <v>1545</v>
      </c>
    </row>
    <row r="57" spans="1:7" hidden="1" outlineLevel="1">
      <c r="A57" s="77"/>
      <c r="B57" s="111" t="s">
        <v>271</v>
      </c>
      <c r="C57" s="75" t="s">
        <v>1870</v>
      </c>
      <c r="D57" s="68">
        <v>14434</v>
      </c>
      <c r="E57" s="68">
        <v>32.619999999999997</v>
      </c>
      <c r="F57" s="102">
        <v>60.05</v>
      </c>
      <c r="G57" s="9" t="s">
        <v>272</v>
      </c>
    </row>
    <row r="58" spans="1:7" hidden="1" outlineLevel="1">
      <c r="A58" s="77"/>
      <c r="B58" s="111" t="s">
        <v>237</v>
      </c>
      <c r="C58" s="75" t="s">
        <v>1870</v>
      </c>
      <c r="D58" s="68">
        <v>9914857</v>
      </c>
      <c r="E58" s="68">
        <v>22407.58</v>
      </c>
      <c r="F58" s="102">
        <v>41245.81</v>
      </c>
      <c r="G58" s="9" t="s">
        <v>238</v>
      </c>
    </row>
    <row r="59" spans="1:7" hidden="1" outlineLevel="1">
      <c r="A59" s="77"/>
      <c r="B59" s="111" t="s">
        <v>165</v>
      </c>
      <c r="C59" s="75" t="s">
        <v>1870</v>
      </c>
      <c r="D59" s="68">
        <v>-22207</v>
      </c>
      <c r="E59" s="68">
        <v>-50.19</v>
      </c>
      <c r="F59" s="102">
        <v>-92.38</v>
      </c>
      <c r="G59" s="9" t="s">
        <v>166</v>
      </c>
    </row>
    <row r="60" spans="1:7" ht="13.5" hidden="1" outlineLevel="1" thickBot="1">
      <c r="A60" s="81"/>
      <c r="B60" s="105" t="s">
        <v>267</v>
      </c>
      <c r="C60" s="39" t="s">
        <v>1870</v>
      </c>
      <c r="D60" s="59">
        <v>-17236</v>
      </c>
      <c r="E60" s="59">
        <v>-38.950000000000003</v>
      </c>
      <c r="F60" s="142">
        <v>-71.7</v>
      </c>
      <c r="G60" s="9" t="s">
        <v>268</v>
      </c>
    </row>
    <row r="61" spans="1:7" hidden="1" outlineLevel="1">
      <c r="A61" s="80">
        <v>2021</v>
      </c>
      <c r="B61" s="103" t="s">
        <v>309</v>
      </c>
      <c r="C61" s="74" t="s">
        <v>1870</v>
      </c>
      <c r="D61" s="68">
        <v>4173873</v>
      </c>
      <c r="E61" s="58">
        <v>10601.64</v>
      </c>
      <c r="F61" s="112">
        <v>16486.8</v>
      </c>
      <c r="G61" s="9" t="s">
        <v>310</v>
      </c>
    </row>
    <row r="62" spans="1:7" hidden="1" outlineLevel="1">
      <c r="A62" s="77"/>
      <c r="B62" s="103" t="s">
        <v>1666</v>
      </c>
      <c r="C62" s="73" t="s">
        <v>1870</v>
      </c>
      <c r="D62" s="58">
        <v>-7388</v>
      </c>
      <c r="E62" s="58">
        <v>-18.77</v>
      </c>
      <c r="F62" s="112">
        <v>-29.18</v>
      </c>
      <c r="G62" s="9" t="s">
        <v>1707</v>
      </c>
    </row>
    <row r="63" spans="1:7" hidden="1" outlineLevel="1">
      <c r="A63" s="77"/>
      <c r="B63" s="103" t="s">
        <v>1666</v>
      </c>
      <c r="C63" s="38" t="s">
        <v>1870</v>
      </c>
      <c r="D63" s="70">
        <v>894299</v>
      </c>
      <c r="E63" s="70">
        <v>2271.52</v>
      </c>
      <c r="F63" s="409">
        <v>3532.48</v>
      </c>
      <c r="G63" s="9" t="s">
        <v>1707</v>
      </c>
    </row>
    <row r="64" spans="1:7" hidden="1" outlineLevel="1">
      <c r="A64" s="77"/>
      <c r="B64" s="103" t="s">
        <v>1666</v>
      </c>
      <c r="C64" s="176" t="s">
        <v>1871</v>
      </c>
      <c r="D64" s="58">
        <v>-63108</v>
      </c>
      <c r="E64" s="58">
        <v>-25.24</v>
      </c>
      <c r="F64" s="112">
        <v>-25.24</v>
      </c>
      <c r="G64" s="9" t="s">
        <v>1707</v>
      </c>
    </row>
    <row r="65" spans="1:7" hidden="1" outlineLevel="1">
      <c r="A65" s="80"/>
      <c r="B65" s="103" t="s">
        <v>1666</v>
      </c>
      <c r="C65" s="9" t="s">
        <v>1872</v>
      </c>
      <c r="D65" s="68">
        <v>131467</v>
      </c>
      <c r="E65" s="68">
        <v>39.44</v>
      </c>
      <c r="F65" s="102">
        <v>39.44</v>
      </c>
      <c r="G65" s="9" t="s">
        <v>1707</v>
      </c>
    </row>
    <row r="66" spans="1:7" hidden="1" outlineLevel="1">
      <c r="A66" s="80"/>
      <c r="B66" s="103" t="s">
        <v>1666</v>
      </c>
      <c r="C66" s="36" t="s">
        <v>1872</v>
      </c>
      <c r="D66" s="58">
        <v>-189</v>
      </c>
      <c r="E66" s="58">
        <v>-0.06</v>
      </c>
      <c r="F66" s="112">
        <v>-0.06</v>
      </c>
      <c r="G66" s="9" t="s">
        <v>1707</v>
      </c>
    </row>
    <row r="67" spans="1:7" hidden="1" outlineLevel="1">
      <c r="A67" s="80"/>
      <c r="B67" s="103" t="s">
        <v>149</v>
      </c>
      <c r="C67" s="73" t="s">
        <v>1870</v>
      </c>
      <c r="D67" s="58">
        <v>3837590</v>
      </c>
      <c r="E67" s="58">
        <v>9747.48</v>
      </c>
      <c r="F67" s="112">
        <v>15158.48</v>
      </c>
      <c r="G67" s="9" t="s">
        <v>150</v>
      </c>
    </row>
    <row r="68" spans="1:7" hidden="1" outlineLevel="1">
      <c r="A68" s="80"/>
      <c r="B68" s="103" t="s">
        <v>155</v>
      </c>
      <c r="C68" s="73" t="s">
        <v>1870</v>
      </c>
      <c r="D68" s="58">
        <v>236390</v>
      </c>
      <c r="E68" s="58">
        <v>600.42999999999995</v>
      </c>
      <c r="F68" s="112">
        <v>933.74</v>
      </c>
      <c r="G68" s="9" t="s">
        <v>1668</v>
      </c>
    </row>
    <row r="69" spans="1:7" hidden="1" outlineLevel="1">
      <c r="A69" s="80"/>
      <c r="B69" s="103" t="s">
        <v>221</v>
      </c>
      <c r="C69" s="38" t="s">
        <v>1870</v>
      </c>
      <c r="D69" s="58">
        <v>215005</v>
      </c>
      <c r="E69" s="58">
        <v>546.11</v>
      </c>
      <c r="F69" s="112">
        <v>849.27</v>
      </c>
      <c r="G69" s="9" t="s">
        <v>222</v>
      </c>
    </row>
    <row r="70" spans="1:7" hidden="1" outlineLevel="1">
      <c r="A70" s="80"/>
      <c r="B70" s="103" t="s">
        <v>307</v>
      </c>
      <c r="C70" s="97" t="s">
        <v>1870</v>
      </c>
      <c r="D70" s="70">
        <v>32988</v>
      </c>
      <c r="E70" s="70">
        <v>83.79</v>
      </c>
      <c r="F70" s="409">
        <v>130.30000000000001</v>
      </c>
      <c r="G70" s="9" t="s">
        <v>308</v>
      </c>
    </row>
    <row r="71" spans="1:7" hidden="1" outlineLevel="1">
      <c r="A71" s="80"/>
      <c r="B71" s="103" t="s">
        <v>121</v>
      </c>
      <c r="C71" s="97" t="s">
        <v>1870</v>
      </c>
      <c r="D71" s="70">
        <v>-2553</v>
      </c>
      <c r="E71" s="70">
        <v>-6.48</v>
      </c>
      <c r="F71" s="409">
        <v>-10.08</v>
      </c>
      <c r="G71" s="9" t="s">
        <v>122</v>
      </c>
    </row>
    <row r="72" spans="1:7" hidden="1" outlineLevel="1">
      <c r="A72" s="80"/>
      <c r="B72" s="103" t="s">
        <v>7</v>
      </c>
      <c r="C72" s="97" t="s">
        <v>1870</v>
      </c>
      <c r="D72" s="70">
        <v>210518</v>
      </c>
      <c r="E72" s="70">
        <v>534.72</v>
      </c>
      <c r="F72" s="409">
        <v>831.55</v>
      </c>
      <c r="G72" s="9" t="s">
        <v>8</v>
      </c>
    </row>
    <row r="73" spans="1:7" hidden="1" outlineLevel="1">
      <c r="A73" s="80"/>
      <c r="B73" s="103" t="s">
        <v>91</v>
      </c>
      <c r="C73" s="97" t="s">
        <v>1870</v>
      </c>
      <c r="D73" s="70">
        <v>-11530</v>
      </c>
      <c r="E73" s="70">
        <v>-29.29</v>
      </c>
      <c r="F73" s="409">
        <v>-45.54</v>
      </c>
      <c r="G73" s="9" t="s">
        <v>92</v>
      </c>
    </row>
    <row r="74" spans="1:7" hidden="1" outlineLevel="1">
      <c r="A74" s="80"/>
      <c r="B74" s="103" t="s">
        <v>117</v>
      </c>
      <c r="C74" s="97" t="s">
        <v>1870</v>
      </c>
      <c r="D74" s="70">
        <v>31772</v>
      </c>
      <c r="E74" s="70">
        <v>80.7</v>
      </c>
      <c r="F74" s="409">
        <v>125.5</v>
      </c>
      <c r="G74" s="9" t="s">
        <v>118</v>
      </c>
    </row>
    <row r="75" spans="1:7" hidden="1" outlineLevel="1">
      <c r="A75" s="80"/>
      <c r="B75" s="103" t="s">
        <v>35</v>
      </c>
      <c r="C75" s="97" t="s">
        <v>1870</v>
      </c>
      <c r="D75" s="70">
        <v>-16795036</v>
      </c>
      <c r="E75" s="70">
        <v>-42659.39</v>
      </c>
      <c r="F75" s="409">
        <v>-66340.39</v>
      </c>
      <c r="G75" s="9" t="s">
        <v>36</v>
      </c>
    </row>
    <row r="76" spans="1:7" hidden="1" outlineLevel="1">
      <c r="A76" s="80"/>
      <c r="B76" s="103" t="s">
        <v>137</v>
      </c>
      <c r="C76" s="97" t="s">
        <v>1870</v>
      </c>
      <c r="D76" s="70">
        <v>-2786</v>
      </c>
      <c r="E76" s="70">
        <v>-7.08</v>
      </c>
      <c r="F76" s="409">
        <v>-11</v>
      </c>
      <c r="G76" s="9" t="s">
        <v>138</v>
      </c>
    </row>
    <row r="77" spans="1:7" hidden="1" outlineLevel="1">
      <c r="A77" s="80"/>
      <c r="B77" s="103" t="s">
        <v>269</v>
      </c>
      <c r="C77" s="97" t="s">
        <v>1870</v>
      </c>
      <c r="D77" s="70">
        <v>46774</v>
      </c>
      <c r="E77" s="70">
        <v>118.81</v>
      </c>
      <c r="F77" s="409">
        <v>184.76</v>
      </c>
      <c r="G77" s="9" t="s">
        <v>270</v>
      </c>
    </row>
    <row r="78" spans="1:7" hidden="1" outlineLevel="1">
      <c r="A78" s="80"/>
      <c r="B78" s="103" t="s">
        <v>41</v>
      </c>
      <c r="C78" s="97" t="s">
        <v>1870</v>
      </c>
      <c r="D78" s="70">
        <v>-90126</v>
      </c>
      <c r="E78" s="70">
        <v>-228.92</v>
      </c>
      <c r="F78" s="409">
        <v>-356</v>
      </c>
      <c r="G78" s="9" t="s">
        <v>42</v>
      </c>
    </row>
    <row r="79" spans="1:7" hidden="1" outlineLevel="1">
      <c r="A79" s="80"/>
      <c r="B79" s="103" t="s">
        <v>61</v>
      </c>
      <c r="C79" s="97" t="s">
        <v>1870</v>
      </c>
      <c r="D79" s="70">
        <v>-12921</v>
      </c>
      <c r="E79" s="70">
        <v>-32.82</v>
      </c>
      <c r="F79" s="409">
        <v>-51.04</v>
      </c>
      <c r="G79" s="9" t="s">
        <v>62</v>
      </c>
    </row>
    <row r="80" spans="1:7" hidden="1" outlineLevel="1">
      <c r="A80" s="80"/>
      <c r="B80" s="103" t="s">
        <v>89</v>
      </c>
      <c r="C80" s="97" t="s">
        <v>1870</v>
      </c>
      <c r="D80" s="70">
        <v>558469</v>
      </c>
      <c r="E80" s="70">
        <v>1418.51</v>
      </c>
      <c r="F80" s="409">
        <v>2205.9499999999998</v>
      </c>
      <c r="G80" s="9" t="s">
        <v>90</v>
      </c>
    </row>
    <row r="81" spans="1:7" hidden="1" outlineLevel="1">
      <c r="A81" s="80"/>
      <c r="B81" s="103" t="s">
        <v>139</v>
      </c>
      <c r="C81" s="97" t="s">
        <v>1870</v>
      </c>
      <c r="D81" s="70">
        <v>186110</v>
      </c>
      <c r="E81" s="70">
        <v>472.72</v>
      </c>
      <c r="F81" s="409">
        <v>735.13</v>
      </c>
      <c r="G81" s="9" t="s">
        <v>140</v>
      </c>
    </row>
    <row r="82" spans="1:7" hidden="1" outlineLevel="1">
      <c r="A82" s="80"/>
      <c r="B82" s="103" t="s">
        <v>223</v>
      </c>
      <c r="C82" s="97" t="s">
        <v>1870</v>
      </c>
      <c r="D82" s="70">
        <v>98206</v>
      </c>
      <c r="E82" s="70">
        <v>249.44</v>
      </c>
      <c r="F82" s="409">
        <v>387.91</v>
      </c>
      <c r="G82" s="9" t="s">
        <v>224</v>
      </c>
    </row>
    <row r="83" spans="1:7" hidden="1" outlineLevel="1">
      <c r="A83" s="80"/>
      <c r="B83" s="103" t="s">
        <v>197</v>
      </c>
      <c r="C83" s="97" t="s">
        <v>1870</v>
      </c>
      <c r="D83" s="70">
        <v>122893</v>
      </c>
      <c r="E83" s="70">
        <v>312.14999999999998</v>
      </c>
      <c r="F83" s="409">
        <v>485.43</v>
      </c>
      <c r="G83" s="9" t="s">
        <v>198</v>
      </c>
    </row>
    <row r="84" spans="1:7" hidden="1" outlineLevel="1">
      <c r="A84" s="80"/>
      <c r="B84" s="103" t="s">
        <v>65</v>
      </c>
      <c r="C84" s="97" t="s">
        <v>1870</v>
      </c>
      <c r="D84" s="70">
        <v>-27972</v>
      </c>
      <c r="E84" s="70">
        <v>-71.05</v>
      </c>
      <c r="F84" s="409">
        <v>-110.49</v>
      </c>
      <c r="G84" s="9" t="s">
        <v>1661</v>
      </c>
    </row>
    <row r="85" spans="1:7" hidden="1" outlineLevel="1">
      <c r="A85" s="80"/>
      <c r="B85" s="103" t="s">
        <v>161</v>
      </c>
      <c r="C85" s="97" t="s">
        <v>1870</v>
      </c>
      <c r="D85" s="70">
        <v>-6119</v>
      </c>
      <c r="E85" s="70">
        <v>-15.54</v>
      </c>
      <c r="F85" s="409">
        <v>-24.17</v>
      </c>
      <c r="G85" s="9" t="s">
        <v>162</v>
      </c>
    </row>
    <row r="86" spans="1:7" hidden="1" outlineLevel="1">
      <c r="A86" s="80"/>
      <c r="B86" s="103" t="s">
        <v>217</v>
      </c>
      <c r="C86" s="97" t="s">
        <v>1870</v>
      </c>
      <c r="D86" s="70">
        <v>218482</v>
      </c>
      <c r="E86" s="70">
        <v>554.94000000000005</v>
      </c>
      <c r="F86" s="409">
        <v>863</v>
      </c>
      <c r="G86" s="9" t="s">
        <v>218</v>
      </c>
    </row>
    <row r="87" spans="1:7" hidden="1" outlineLevel="1">
      <c r="A87" s="80"/>
      <c r="B87" s="103" t="s">
        <v>183</v>
      </c>
      <c r="C87" s="97" t="s">
        <v>1870</v>
      </c>
      <c r="D87" s="70">
        <v>-173580</v>
      </c>
      <c r="E87" s="70">
        <v>-440.89</v>
      </c>
      <c r="F87" s="409">
        <v>-685.64</v>
      </c>
      <c r="G87" s="9" t="s">
        <v>184</v>
      </c>
    </row>
    <row r="88" spans="1:7" hidden="1" outlineLevel="1">
      <c r="A88" s="80"/>
      <c r="B88" s="103" t="s">
        <v>51</v>
      </c>
      <c r="C88" s="97" t="s">
        <v>1870</v>
      </c>
      <c r="D88" s="70">
        <v>-1062</v>
      </c>
      <c r="E88" s="70">
        <v>-2.7</v>
      </c>
      <c r="F88" s="409">
        <v>-4.1900000000000004</v>
      </c>
      <c r="G88" s="9" t="s">
        <v>52</v>
      </c>
    </row>
    <row r="89" spans="1:7" hidden="1" outlineLevel="1">
      <c r="A89" s="80"/>
      <c r="B89" s="103" t="s">
        <v>79</v>
      </c>
      <c r="C89" s="97" t="s">
        <v>1870</v>
      </c>
      <c r="D89" s="70">
        <v>4570</v>
      </c>
      <c r="E89" s="70">
        <v>11.61</v>
      </c>
      <c r="F89" s="409">
        <v>18.05</v>
      </c>
      <c r="G89" s="9" t="s">
        <v>80</v>
      </c>
    </row>
    <row r="90" spans="1:7" hidden="1" outlineLevel="1">
      <c r="A90" s="80"/>
      <c r="B90" s="103" t="s">
        <v>133</v>
      </c>
      <c r="C90" s="97" t="s">
        <v>1870</v>
      </c>
      <c r="D90" s="70">
        <v>18065</v>
      </c>
      <c r="E90" s="70">
        <v>45.89</v>
      </c>
      <c r="F90" s="409">
        <v>71.36</v>
      </c>
      <c r="G90" s="9" t="s">
        <v>134</v>
      </c>
    </row>
    <row r="91" spans="1:7" hidden="1" outlineLevel="1">
      <c r="A91" s="80"/>
      <c r="B91" s="103" t="s">
        <v>193</v>
      </c>
      <c r="C91" s="97" t="s">
        <v>1870</v>
      </c>
      <c r="D91" s="70">
        <v>-28071</v>
      </c>
      <c r="E91" s="70">
        <v>-71.3</v>
      </c>
      <c r="F91" s="409">
        <v>-110.88</v>
      </c>
      <c r="G91" s="9" t="s">
        <v>194</v>
      </c>
    </row>
    <row r="92" spans="1:7" hidden="1" outlineLevel="1">
      <c r="A92" s="80"/>
      <c r="B92" s="103" t="s">
        <v>135</v>
      </c>
      <c r="C92" s="97" t="s">
        <v>1870</v>
      </c>
      <c r="D92" s="70">
        <v>187402</v>
      </c>
      <c r="E92" s="70">
        <v>476</v>
      </c>
      <c r="F92" s="409">
        <v>740.24</v>
      </c>
      <c r="G92" s="9" t="s">
        <v>136</v>
      </c>
    </row>
    <row r="93" spans="1:7" hidden="1" outlineLevel="1">
      <c r="A93" s="80"/>
      <c r="B93" s="103" t="s">
        <v>85</v>
      </c>
      <c r="C93" s="97" t="s">
        <v>1870</v>
      </c>
      <c r="D93" s="70">
        <v>-60422</v>
      </c>
      <c r="E93" s="70">
        <v>-153.47</v>
      </c>
      <c r="F93" s="409">
        <v>-238.67</v>
      </c>
      <c r="G93" s="9" t="s">
        <v>86</v>
      </c>
    </row>
    <row r="94" spans="1:7" hidden="1" outlineLevel="1">
      <c r="A94" s="80"/>
      <c r="B94" s="103" t="s">
        <v>207</v>
      </c>
      <c r="C94" s="97" t="s">
        <v>1870</v>
      </c>
      <c r="D94" s="70">
        <v>2384</v>
      </c>
      <c r="E94" s="70">
        <v>6.06</v>
      </c>
      <c r="F94" s="409">
        <v>9.42</v>
      </c>
      <c r="G94" s="9" t="s">
        <v>208</v>
      </c>
    </row>
    <row r="95" spans="1:7" hidden="1" outlineLevel="1">
      <c r="A95" s="80"/>
      <c r="B95" s="103" t="s">
        <v>157</v>
      </c>
      <c r="C95" s="97" t="s">
        <v>1870</v>
      </c>
      <c r="D95" s="70">
        <v>-3653</v>
      </c>
      <c r="E95" s="70">
        <v>-9.2799999999999994</v>
      </c>
      <c r="F95" s="409">
        <v>-14.43</v>
      </c>
      <c r="G95" s="9" t="s">
        <v>158</v>
      </c>
    </row>
    <row r="96" spans="1:7" hidden="1" outlineLevel="1">
      <c r="A96" s="80"/>
      <c r="B96" s="103" t="s">
        <v>159</v>
      </c>
      <c r="C96" s="97" t="s">
        <v>1870</v>
      </c>
      <c r="D96" s="70">
        <v>-87377</v>
      </c>
      <c r="E96" s="70">
        <v>-221.94</v>
      </c>
      <c r="F96" s="409">
        <v>-345.14</v>
      </c>
      <c r="G96" s="9" t="s">
        <v>160</v>
      </c>
    </row>
    <row r="97" spans="1:7" hidden="1" outlineLevel="1">
      <c r="A97" s="80"/>
      <c r="B97" s="103" t="s">
        <v>163</v>
      </c>
      <c r="C97" s="97" t="s">
        <v>1870</v>
      </c>
      <c r="D97" s="70">
        <v>-132953</v>
      </c>
      <c r="E97" s="70">
        <v>-337.7</v>
      </c>
      <c r="F97" s="409">
        <v>-525.16</v>
      </c>
      <c r="G97" s="9" t="s">
        <v>164</v>
      </c>
    </row>
    <row r="98" spans="1:7" hidden="1" outlineLevel="1">
      <c r="A98" s="80"/>
      <c r="B98" s="103" t="s">
        <v>103</v>
      </c>
      <c r="C98" s="97" t="s">
        <v>1870</v>
      </c>
      <c r="D98" s="70">
        <v>2294513</v>
      </c>
      <c r="E98" s="70">
        <v>5828.06</v>
      </c>
      <c r="F98" s="409">
        <v>9063.33</v>
      </c>
      <c r="G98" s="9" t="s">
        <v>104</v>
      </c>
    </row>
    <row r="99" spans="1:7" hidden="1" outlineLevel="1">
      <c r="A99" s="80"/>
      <c r="B99" s="103" t="s">
        <v>71</v>
      </c>
      <c r="C99" s="97" t="s">
        <v>1870</v>
      </c>
      <c r="D99" s="70">
        <v>-7245</v>
      </c>
      <c r="E99" s="70">
        <v>-18.399999999999999</v>
      </c>
      <c r="F99" s="409">
        <v>-28.62</v>
      </c>
      <c r="G99" s="9" t="s">
        <v>72</v>
      </c>
    </row>
    <row r="100" spans="1:7" hidden="1" outlineLevel="1">
      <c r="A100" s="80"/>
      <c r="B100" s="103" t="s">
        <v>15</v>
      </c>
      <c r="C100" s="97" t="s">
        <v>1870</v>
      </c>
      <c r="D100" s="70">
        <v>415228</v>
      </c>
      <c r="E100" s="70">
        <v>1054.68</v>
      </c>
      <c r="F100" s="409">
        <v>1640.15</v>
      </c>
      <c r="G100" s="9" t="s">
        <v>16</v>
      </c>
    </row>
    <row r="101" spans="1:7" hidden="1" outlineLevel="1">
      <c r="A101" s="80"/>
      <c r="B101" s="103" t="s">
        <v>55</v>
      </c>
      <c r="C101" s="97" t="s">
        <v>1870</v>
      </c>
      <c r="D101" s="70">
        <v>60163</v>
      </c>
      <c r="E101" s="70">
        <v>152.81</v>
      </c>
      <c r="F101" s="409">
        <v>237.64</v>
      </c>
      <c r="G101" s="9" t="s">
        <v>56</v>
      </c>
    </row>
    <row r="102" spans="1:7" hidden="1" outlineLevel="1">
      <c r="A102" s="80"/>
      <c r="B102" s="103" t="s">
        <v>321</v>
      </c>
      <c r="C102" s="97" t="s">
        <v>1870</v>
      </c>
      <c r="D102" s="70">
        <v>11593</v>
      </c>
      <c r="E102" s="70">
        <v>29.45</v>
      </c>
      <c r="F102" s="409">
        <v>45.79</v>
      </c>
      <c r="G102" s="9" t="s">
        <v>322</v>
      </c>
    </row>
    <row r="103" spans="1:7" hidden="1" outlineLevel="1">
      <c r="A103" s="80"/>
      <c r="B103" s="103" t="s">
        <v>81</v>
      </c>
      <c r="C103" s="97" t="s">
        <v>1870</v>
      </c>
      <c r="D103" s="70">
        <v>-11279</v>
      </c>
      <c r="E103" s="70">
        <v>-28.65</v>
      </c>
      <c r="F103" s="409">
        <v>-44.55</v>
      </c>
      <c r="G103" s="9" t="s">
        <v>82</v>
      </c>
    </row>
    <row r="104" spans="1:7" hidden="1" outlineLevel="1">
      <c r="A104" s="80"/>
      <c r="B104" s="103" t="s">
        <v>177</v>
      </c>
      <c r="C104" s="97" t="s">
        <v>1870</v>
      </c>
      <c r="D104" s="70">
        <v>-5478</v>
      </c>
      <c r="E104" s="70">
        <v>-13.91</v>
      </c>
      <c r="F104" s="409">
        <v>-21.64</v>
      </c>
      <c r="G104" s="9" t="s">
        <v>178</v>
      </c>
    </row>
    <row r="105" spans="1:7" hidden="1" outlineLevel="1">
      <c r="A105" s="80"/>
      <c r="B105" s="103" t="s">
        <v>141</v>
      </c>
      <c r="C105" s="97" t="s">
        <v>1870</v>
      </c>
      <c r="D105" s="70">
        <v>-119470</v>
      </c>
      <c r="E105" s="70">
        <v>-303.45</v>
      </c>
      <c r="F105" s="409">
        <v>-471.91</v>
      </c>
      <c r="G105" s="9" t="s">
        <v>142</v>
      </c>
    </row>
    <row r="106" spans="1:7" hidden="1" outlineLevel="1">
      <c r="A106" s="80"/>
      <c r="B106" s="103" t="s">
        <v>151</v>
      </c>
      <c r="C106" s="97" t="s">
        <v>1870</v>
      </c>
      <c r="D106" s="70">
        <v>79794</v>
      </c>
      <c r="E106" s="70">
        <v>202.68</v>
      </c>
      <c r="F106" s="409">
        <v>315.19</v>
      </c>
      <c r="G106" s="9" t="s">
        <v>152</v>
      </c>
    </row>
    <row r="107" spans="1:7" hidden="1" outlineLevel="1">
      <c r="A107" s="80"/>
      <c r="B107" s="103" t="s">
        <v>125</v>
      </c>
      <c r="C107" s="97" t="s">
        <v>1870</v>
      </c>
      <c r="D107" s="70">
        <v>-3116</v>
      </c>
      <c r="E107" s="70">
        <v>-7.91</v>
      </c>
      <c r="F107" s="409">
        <v>-12.31</v>
      </c>
      <c r="G107" s="9" t="s">
        <v>1662</v>
      </c>
    </row>
    <row r="108" spans="1:7" hidden="1" outlineLevel="1">
      <c r="A108" s="80"/>
      <c r="B108" s="103" t="s">
        <v>9</v>
      </c>
      <c r="C108" s="97" t="s">
        <v>1870</v>
      </c>
      <c r="D108" s="70">
        <v>-8033</v>
      </c>
      <c r="E108" s="70">
        <v>-20.399999999999999</v>
      </c>
      <c r="F108" s="409">
        <v>-31.73</v>
      </c>
      <c r="G108" s="9" t="s">
        <v>10</v>
      </c>
    </row>
    <row r="109" spans="1:7" hidden="1" outlineLevel="1">
      <c r="A109" s="80"/>
      <c r="B109" s="103" t="s">
        <v>191</v>
      </c>
      <c r="C109" s="97" t="s">
        <v>1870</v>
      </c>
      <c r="D109" s="70">
        <v>3418</v>
      </c>
      <c r="E109" s="70">
        <v>8.68</v>
      </c>
      <c r="F109" s="409">
        <v>13.5</v>
      </c>
      <c r="G109" s="9" t="s">
        <v>192</v>
      </c>
    </row>
    <row r="110" spans="1:7" hidden="1" outlineLevel="1">
      <c r="A110" s="80"/>
      <c r="B110" s="103" t="s">
        <v>109</v>
      </c>
      <c r="C110" s="97" t="s">
        <v>1870</v>
      </c>
      <c r="D110" s="70">
        <v>89115</v>
      </c>
      <c r="E110" s="70">
        <v>226.35</v>
      </c>
      <c r="F110" s="409">
        <v>352</v>
      </c>
      <c r="G110" s="9" t="s">
        <v>110</v>
      </c>
    </row>
    <row r="111" spans="1:7" hidden="1" outlineLevel="1">
      <c r="A111" s="80"/>
      <c r="B111" s="103" t="s">
        <v>205</v>
      </c>
      <c r="C111" s="97" t="s">
        <v>1870</v>
      </c>
      <c r="D111" s="70">
        <v>75590</v>
      </c>
      <c r="E111" s="70">
        <v>192</v>
      </c>
      <c r="F111" s="409">
        <v>298.58</v>
      </c>
      <c r="G111" s="9" t="s">
        <v>206</v>
      </c>
    </row>
    <row r="112" spans="1:7" hidden="1" outlineLevel="1">
      <c r="A112" s="80"/>
      <c r="B112" s="103" t="s">
        <v>273</v>
      </c>
      <c r="C112" s="97" t="s">
        <v>1870</v>
      </c>
      <c r="D112" s="70">
        <v>-19576839</v>
      </c>
      <c r="E112" s="70">
        <v>-49725.17</v>
      </c>
      <c r="F112" s="409">
        <v>-77328.509999999995</v>
      </c>
      <c r="G112" s="9" t="s">
        <v>274</v>
      </c>
    </row>
    <row r="113" spans="1:7" hidden="1" outlineLevel="1">
      <c r="A113" s="80"/>
      <c r="B113" s="103" t="s">
        <v>239</v>
      </c>
      <c r="C113" s="97" t="s">
        <v>1870</v>
      </c>
      <c r="D113" s="70">
        <v>808491</v>
      </c>
      <c r="E113" s="70">
        <v>2053.5700000000002</v>
      </c>
      <c r="F113" s="409">
        <v>3193.54</v>
      </c>
      <c r="G113" s="9" t="s">
        <v>240</v>
      </c>
    </row>
    <row r="114" spans="1:7" hidden="1" outlineLevel="1">
      <c r="A114" s="80"/>
      <c r="B114" s="103" t="s">
        <v>173</v>
      </c>
      <c r="C114" s="97" t="s">
        <v>1870</v>
      </c>
      <c r="D114" s="70">
        <v>3803231</v>
      </c>
      <c r="E114" s="70">
        <v>9660.2099999999991</v>
      </c>
      <c r="F114" s="409">
        <v>15022.76</v>
      </c>
      <c r="G114" s="9" t="s">
        <v>1545</v>
      </c>
    </row>
    <row r="115" spans="1:7" hidden="1" outlineLevel="1">
      <c r="A115" s="80"/>
      <c r="B115" s="103" t="s">
        <v>271</v>
      </c>
      <c r="C115" s="97" t="s">
        <v>1870</v>
      </c>
      <c r="D115" s="70">
        <v>-559</v>
      </c>
      <c r="E115" s="70">
        <v>-1.42</v>
      </c>
      <c r="F115" s="409">
        <v>-2.21</v>
      </c>
      <c r="G115" s="9" t="s">
        <v>272</v>
      </c>
    </row>
    <row r="116" spans="1:7" hidden="1" outlineLevel="1">
      <c r="A116" s="80"/>
      <c r="B116" s="103" t="s">
        <v>237</v>
      </c>
      <c r="C116" s="97" t="s">
        <v>1870</v>
      </c>
      <c r="D116" s="70">
        <v>20311830</v>
      </c>
      <c r="E116" s="70">
        <v>51592.05</v>
      </c>
      <c r="F116" s="409">
        <v>80231.73</v>
      </c>
      <c r="G116" s="9" t="s">
        <v>238</v>
      </c>
    </row>
    <row r="117" spans="1:7" hidden="1" outlineLevel="1">
      <c r="A117" s="80"/>
      <c r="B117" s="103" t="s">
        <v>165</v>
      </c>
      <c r="C117" s="97" t="s">
        <v>1870</v>
      </c>
      <c r="D117" s="70">
        <v>235578</v>
      </c>
      <c r="E117" s="70">
        <v>598.37</v>
      </c>
      <c r="F117" s="409">
        <v>930.53</v>
      </c>
      <c r="G117" s="9" t="s">
        <v>166</v>
      </c>
    </row>
    <row r="118" spans="1:7" hidden="1" outlineLevel="1">
      <c r="A118" s="80"/>
      <c r="B118" s="103" t="s">
        <v>267</v>
      </c>
      <c r="C118" s="97" t="s">
        <v>1870</v>
      </c>
      <c r="D118" s="70">
        <v>53202</v>
      </c>
      <c r="E118" s="70">
        <v>135.13</v>
      </c>
      <c r="F118" s="409">
        <v>210.15</v>
      </c>
      <c r="G118" s="9" t="s">
        <v>268</v>
      </c>
    </row>
    <row r="119" spans="1:7" ht="13.5" hidden="1" outlineLevel="1" thickBot="1">
      <c r="A119" s="80"/>
      <c r="B119" s="103" t="s">
        <v>87</v>
      </c>
      <c r="C119" s="97" t="s">
        <v>1870</v>
      </c>
      <c r="D119" s="70">
        <v>-6294105</v>
      </c>
      <c r="E119" s="70">
        <v>-15987.03</v>
      </c>
      <c r="F119" s="409">
        <v>-24861.71</v>
      </c>
      <c r="G119" s="9" t="s">
        <v>88</v>
      </c>
    </row>
    <row r="120" spans="1:7" hidden="1" outlineLevel="1">
      <c r="A120" s="76">
        <v>2022</v>
      </c>
      <c r="B120" s="108" t="s">
        <v>309</v>
      </c>
      <c r="C120" s="79" t="s">
        <v>1870</v>
      </c>
      <c r="D120" s="57">
        <v>-12187193</v>
      </c>
      <c r="E120" s="57">
        <v>-46067.59</v>
      </c>
      <c r="F120" s="110">
        <v>-51064.34</v>
      </c>
      <c r="G120" s="9" t="s">
        <v>310</v>
      </c>
    </row>
    <row r="121" spans="1:7" hidden="1" outlineLevel="1">
      <c r="A121" s="77"/>
      <c r="B121" s="103" t="s">
        <v>1666</v>
      </c>
      <c r="C121" s="36" t="s">
        <v>1870</v>
      </c>
      <c r="D121" s="68">
        <v>562500</v>
      </c>
      <c r="E121" s="58">
        <v>2126.25</v>
      </c>
      <c r="F121" s="112">
        <v>2356.88</v>
      </c>
      <c r="G121" s="9" t="s">
        <v>1707</v>
      </c>
    </row>
    <row r="122" spans="1:7" hidden="1" outlineLevel="1">
      <c r="A122" s="77"/>
      <c r="B122" s="103" t="s">
        <v>1666</v>
      </c>
      <c r="C122" s="73" t="s">
        <v>1870</v>
      </c>
      <c r="D122" s="58">
        <v>-1800408</v>
      </c>
      <c r="E122" s="58">
        <v>-6805.54</v>
      </c>
      <c r="F122" s="112">
        <v>-7543.71</v>
      </c>
      <c r="G122" s="9" t="s">
        <v>1707</v>
      </c>
    </row>
    <row r="123" spans="1:7" hidden="1" outlineLevel="1">
      <c r="A123" s="77"/>
      <c r="B123" s="103" t="s">
        <v>1666</v>
      </c>
      <c r="C123" s="73" t="s">
        <v>1871</v>
      </c>
      <c r="D123" s="58">
        <v>843971</v>
      </c>
      <c r="E123" s="58">
        <v>337.59</v>
      </c>
      <c r="F123" s="112">
        <v>337.59</v>
      </c>
      <c r="G123" s="9" t="s">
        <v>1707</v>
      </c>
    </row>
    <row r="124" spans="1:7" hidden="1" outlineLevel="1">
      <c r="A124" s="77"/>
      <c r="B124" s="103" t="s">
        <v>1666</v>
      </c>
      <c r="C124" s="38" t="s">
        <v>1871</v>
      </c>
      <c r="D124" s="58">
        <v>3778</v>
      </c>
      <c r="E124" s="58">
        <v>1.51</v>
      </c>
      <c r="F124" s="112">
        <v>1.51</v>
      </c>
      <c r="G124" s="9" t="s">
        <v>1707</v>
      </c>
    </row>
    <row r="125" spans="1:7" hidden="1" outlineLevel="1">
      <c r="A125" s="77"/>
      <c r="B125" s="103" t="s">
        <v>1666</v>
      </c>
      <c r="C125" s="97" t="s">
        <v>1872</v>
      </c>
      <c r="D125" s="70">
        <v>1207679</v>
      </c>
      <c r="E125" s="70">
        <v>362.3</v>
      </c>
      <c r="F125" s="409">
        <v>362.3</v>
      </c>
      <c r="G125" s="9" t="s">
        <v>1707</v>
      </c>
    </row>
    <row r="126" spans="1:7" hidden="1" outlineLevel="1">
      <c r="A126" s="77"/>
      <c r="B126" s="103" t="s">
        <v>1666</v>
      </c>
      <c r="C126" s="97" t="s">
        <v>1872</v>
      </c>
      <c r="D126" s="70">
        <v>5895</v>
      </c>
      <c r="E126" s="70">
        <v>1.77</v>
      </c>
      <c r="F126" s="409">
        <v>1.77</v>
      </c>
      <c r="G126" s="9" t="s">
        <v>1707</v>
      </c>
    </row>
    <row r="127" spans="1:7" hidden="1" outlineLevel="1">
      <c r="A127" s="77"/>
      <c r="B127" s="103" t="s">
        <v>185</v>
      </c>
      <c r="C127" s="97" t="s">
        <v>1870</v>
      </c>
      <c r="D127" s="70">
        <v>-4425108</v>
      </c>
      <c r="E127" s="70">
        <v>-16726.91</v>
      </c>
      <c r="F127" s="409">
        <v>-18541.2</v>
      </c>
      <c r="G127" s="9" t="s">
        <v>186</v>
      </c>
    </row>
    <row r="128" spans="1:7" hidden="1" outlineLevel="1">
      <c r="A128" s="77"/>
      <c r="B128" s="103" t="s">
        <v>149</v>
      </c>
      <c r="C128" s="97" t="s">
        <v>1870</v>
      </c>
      <c r="D128" s="70">
        <v>-34722071</v>
      </c>
      <c r="E128" s="70">
        <v>-131249.43</v>
      </c>
      <c r="F128" s="409">
        <v>-145485.48000000001</v>
      </c>
      <c r="G128" s="9" t="s">
        <v>150</v>
      </c>
    </row>
    <row r="129" spans="1:7" hidden="1" outlineLevel="1">
      <c r="A129" s="77"/>
      <c r="B129" s="103" t="s">
        <v>350</v>
      </c>
      <c r="C129" s="97" t="s">
        <v>1870</v>
      </c>
      <c r="D129" s="70">
        <v>-18678</v>
      </c>
      <c r="E129" s="70">
        <v>-70.599999999999994</v>
      </c>
      <c r="F129" s="409">
        <v>-78.260000000000005</v>
      </c>
      <c r="G129" s="9" t="s">
        <v>1655</v>
      </c>
    </row>
    <row r="130" spans="1:7" hidden="1" outlineLevel="1">
      <c r="A130" s="77"/>
      <c r="B130" s="103" t="s">
        <v>93</v>
      </c>
      <c r="C130" s="97" t="s">
        <v>1870</v>
      </c>
      <c r="D130" s="70">
        <v>61330</v>
      </c>
      <c r="E130" s="70">
        <v>231.83</v>
      </c>
      <c r="F130" s="409">
        <v>256.97000000000003</v>
      </c>
      <c r="G130" s="9" t="s">
        <v>94</v>
      </c>
    </row>
    <row r="131" spans="1:7" hidden="1" outlineLevel="1">
      <c r="A131" s="77"/>
      <c r="B131" s="103" t="s">
        <v>155</v>
      </c>
      <c r="C131" s="97" t="s">
        <v>1870</v>
      </c>
      <c r="D131" s="70">
        <v>638800</v>
      </c>
      <c r="E131" s="70">
        <v>2414.66</v>
      </c>
      <c r="F131" s="409">
        <v>2676.57</v>
      </c>
      <c r="G131" s="9" t="s">
        <v>1668</v>
      </c>
    </row>
    <row r="132" spans="1:7" hidden="1" outlineLevel="1">
      <c r="A132" s="77"/>
      <c r="B132" s="103" t="s">
        <v>221</v>
      </c>
      <c r="C132" s="97" t="s">
        <v>1870</v>
      </c>
      <c r="D132" s="70">
        <v>1615451</v>
      </c>
      <c r="E132" s="70">
        <v>6106.4</v>
      </c>
      <c r="F132" s="409">
        <v>6768.74</v>
      </c>
      <c r="G132" s="9" t="s">
        <v>222</v>
      </c>
    </row>
    <row r="133" spans="1:7" hidden="1" outlineLevel="1">
      <c r="A133" s="77"/>
      <c r="B133" s="103" t="s">
        <v>307</v>
      </c>
      <c r="C133" s="97" t="s">
        <v>1870</v>
      </c>
      <c r="D133" s="70">
        <v>-203910</v>
      </c>
      <c r="E133" s="70">
        <v>-770.78</v>
      </c>
      <c r="F133" s="409">
        <v>-854.38</v>
      </c>
      <c r="G133" s="9" t="s">
        <v>308</v>
      </c>
    </row>
    <row r="134" spans="1:7" hidden="1" outlineLevel="1">
      <c r="A134" s="77"/>
      <c r="B134" s="103" t="s">
        <v>121</v>
      </c>
      <c r="C134" s="97" t="s">
        <v>1870</v>
      </c>
      <c r="D134" s="70">
        <v>-225847</v>
      </c>
      <c r="E134" s="70">
        <v>-853.7</v>
      </c>
      <c r="F134" s="409">
        <v>-946.3</v>
      </c>
      <c r="G134" s="9" t="s">
        <v>122</v>
      </c>
    </row>
    <row r="135" spans="1:7" hidden="1" outlineLevel="1">
      <c r="A135" s="77"/>
      <c r="B135" s="103" t="s">
        <v>311</v>
      </c>
      <c r="C135" s="97" t="s">
        <v>1870</v>
      </c>
      <c r="D135" s="70">
        <v>252591</v>
      </c>
      <c r="E135" s="70">
        <v>954.79</v>
      </c>
      <c r="F135" s="409">
        <v>1058.3599999999999</v>
      </c>
      <c r="G135" s="9" t="s">
        <v>312</v>
      </c>
    </row>
    <row r="136" spans="1:7" hidden="1" outlineLevel="1">
      <c r="A136" s="77"/>
      <c r="B136" s="103" t="s">
        <v>169</v>
      </c>
      <c r="C136" s="97" t="s">
        <v>1870</v>
      </c>
      <c r="D136" s="70">
        <v>30806225</v>
      </c>
      <c r="E136" s="70">
        <v>116447.53</v>
      </c>
      <c r="F136" s="409">
        <v>129078.08</v>
      </c>
      <c r="G136" s="9" t="s">
        <v>170</v>
      </c>
    </row>
    <row r="137" spans="1:7" hidden="1" outlineLevel="1">
      <c r="A137" s="77"/>
      <c r="B137" s="103" t="s">
        <v>7</v>
      </c>
      <c r="C137" s="97" t="s">
        <v>1870</v>
      </c>
      <c r="D137" s="70">
        <v>169837</v>
      </c>
      <c r="E137" s="70">
        <v>641.98</v>
      </c>
      <c r="F137" s="409">
        <v>711.62</v>
      </c>
      <c r="G137" s="9" t="s">
        <v>8</v>
      </c>
    </row>
    <row r="138" spans="1:7" hidden="1" outlineLevel="1">
      <c r="A138" s="77"/>
      <c r="B138" s="103" t="s">
        <v>319</v>
      </c>
      <c r="C138" s="97" t="s">
        <v>1870</v>
      </c>
      <c r="D138" s="70">
        <v>-272930</v>
      </c>
      <c r="E138" s="70">
        <v>-1031.68</v>
      </c>
      <c r="F138" s="409">
        <v>-1143.58</v>
      </c>
      <c r="G138" s="9" t="s">
        <v>320</v>
      </c>
    </row>
    <row r="139" spans="1:7" hidden="1" outlineLevel="1">
      <c r="A139" s="77"/>
      <c r="B139" s="103" t="s">
        <v>91</v>
      </c>
      <c r="C139" s="97" t="s">
        <v>1870</v>
      </c>
      <c r="D139" s="70">
        <v>-103582</v>
      </c>
      <c r="E139" s="70">
        <v>-391.54</v>
      </c>
      <c r="F139" s="409">
        <v>-434.01</v>
      </c>
      <c r="G139" s="9" t="s">
        <v>92</v>
      </c>
    </row>
    <row r="140" spans="1:7" hidden="1" outlineLevel="1">
      <c r="A140" s="77"/>
      <c r="B140" s="103" t="s">
        <v>117</v>
      </c>
      <c r="C140" s="97" t="s">
        <v>1870</v>
      </c>
      <c r="D140" s="70">
        <v>17089</v>
      </c>
      <c r="E140" s="70">
        <v>64.599999999999994</v>
      </c>
      <c r="F140" s="409">
        <v>71.599999999999994</v>
      </c>
      <c r="G140" s="9" t="s">
        <v>118</v>
      </c>
    </row>
    <row r="141" spans="1:7" hidden="1" outlineLevel="1">
      <c r="A141" s="77"/>
      <c r="B141" s="103" t="s">
        <v>289</v>
      </c>
      <c r="C141" s="97" t="s">
        <v>1870</v>
      </c>
      <c r="D141" s="70">
        <v>441048</v>
      </c>
      <c r="E141" s="70">
        <v>1667.16</v>
      </c>
      <c r="F141" s="409">
        <v>1847.99</v>
      </c>
      <c r="G141" s="9" t="s">
        <v>290</v>
      </c>
    </row>
    <row r="142" spans="1:7" hidden="1" outlineLevel="1">
      <c r="A142" s="77"/>
      <c r="B142" s="103" t="s">
        <v>35</v>
      </c>
      <c r="C142" s="97" t="s">
        <v>1870</v>
      </c>
      <c r="D142" s="70">
        <v>-145131570</v>
      </c>
      <c r="E142" s="70">
        <v>-548597.33386000001</v>
      </c>
      <c r="F142" s="409">
        <v>-608101.27703</v>
      </c>
      <c r="G142" s="9" t="s">
        <v>36</v>
      </c>
    </row>
    <row r="143" spans="1:7" hidden="1" outlineLevel="1">
      <c r="A143" s="77"/>
      <c r="B143" s="103" t="s">
        <v>171</v>
      </c>
      <c r="C143" s="97" t="s">
        <v>1870</v>
      </c>
      <c r="D143" s="70">
        <v>1119696</v>
      </c>
      <c r="E143" s="70">
        <v>4232.45</v>
      </c>
      <c r="F143" s="409">
        <v>4691.53</v>
      </c>
      <c r="G143" s="9" t="s">
        <v>172</v>
      </c>
    </row>
    <row r="144" spans="1:7" hidden="1" outlineLevel="1">
      <c r="A144" s="77"/>
      <c r="B144" s="103" t="s">
        <v>171</v>
      </c>
      <c r="C144" s="97" t="s">
        <v>1872</v>
      </c>
      <c r="D144" s="70">
        <v>-1017495</v>
      </c>
      <c r="E144" s="70">
        <v>-305.25</v>
      </c>
      <c r="F144" s="409">
        <v>-305.25</v>
      </c>
      <c r="G144" s="9" t="s">
        <v>172</v>
      </c>
    </row>
    <row r="145" spans="1:7" hidden="1" outlineLevel="1">
      <c r="A145" s="77"/>
      <c r="B145" s="103" t="s">
        <v>137</v>
      </c>
      <c r="C145" s="97" t="s">
        <v>1870</v>
      </c>
      <c r="D145" s="70">
        <v>-21483</v>
      </c>
      <c r="E145" s="70">
        <v>-81.209999999999994</v>
      </c>
      <c r="F145" s="409">
        <v>-90.01</v>
      </c>
      <c r="G145" s="9" t="s">
        <v>138</v>
      </c>
    </row>
    <row r="146" spans="1:7" hidden="1" outlineLevel="1">
      <c r="A146" s="77"/>
      <c r="B146" s="103" t="s">
        <v>269</v>
      </c>
      <c r="C146" s="97" t="s">
        <v>1870</v>
      </c>
      <c r="D146" s="70">
        <v>-168459</v>
      </c>
      <c r="E146" s="70">
        <v>-636.78</v>
      </c>
      <c r="F146" s="409">
        <v>-705.84</v>
      </c>
      <c r="G146" s="9" t="s">
        <v>270</v>
      </c>
    </row>
    <row r="147" spans="1:7" hidden="1" outlineLevel="1">
      <c r="A147" s="77"/>
      <c r="B147" s="103" t="s">
        <v>41</v>
      </c>
      <c r="C147" s="97" t="s">
        <v>1870</v>
      </c>
      <c r="D147" s="70">
        <v>-117033</v>
      </c>
      <c r="E147" s="70">
        <v>-442.38</v>
      </c>
      <c r="F147" s="409">
        <v>-490.37</v>
      </c>
      <c r="G147" s="9" t="s">
        <v>42</v>
      </c>
    </row>
    <row r="148" spans="1:7" hidden="1" outlineLevel="1">
      <c r="A148" s="77"/>
      <c r="B148" s="103" t="s">
        <v>61</v>
      </c>
      <c r="C148" s="97" t="s">
        <v>1870</v>
      </c>
      <c r="D148" s="70">
        <v>3048039</v>
      </c>
      <c r="E148" s="70">
        <v>11521.59</v>
      </c>
      <c r="F148" s="409">
        <v>12771.28</v>
      </c>
      <c r="G148" s="9" t="s">
        <v>62</v>
      </c>
    </row>
    <row r="149" spans="1:7" hidden="1" outlineLevel="1">
      <c r="A149" s="77"/>
      <c r="B149" s="103" t="s">
        <v>301</v>
      </c>
      <c r="C149" s="97" t="s">
        <v>1870</v>
      </c>
      <c r="D149" s="70">
        <v>155196</v>
      </c>
      <c r="E149" s="70">
        <v>586.64</v>
      </c>
      <c r="F149" s="409">
        <v>650.27</v>
      </c>
      <c r="G149" s="9" t="s">
        <v>302</v>
      </c>
    </row>
    <row r="150" spans="1:7" hidden="1" outlineLevel="1">
      <c r="A150" s="77"/>
      <c r="B150" s="103" t="s">
        <v>89</v>
      </c>
      <c r="C150" s="97" t="s">
        <v>1870</v>
      </c>
      <c r="D150" s="70">
        <v>1048622</v>
      </c>
      <c r="E150" s="70">
        <v>3963.79</v>
      </c>
      <c r="F150" s="409">
        <v>4393.7299999999996</v>
      </c>
      <c r="G150" s="9" t="s">
        <v>90</v>
      </c>
    </row>
    <row r="151" spans="1:7" hidden="1" outlineLevel="1">
      <c r="A151" s="77"/>
      <c r="B151" s="103" t="s">
        <v>139</v>
      </c>
      <c r="C151" s="97" t="s">
        <v>1870</v>
      </c>
      <c r="D151" s="70">
        <v>-190036</v>
      </c>
      <c r="E151" s="70">
        <v>-718.34</v>
      </c>
      <c r="F151" s="409">
        <v>-796.25</v>
      </c>
      <c r="G151" s="9" t="s">
        <v>140</v>
      </c>
    </row>
    <row r="152" spans="1:7" hidden="1" outlineLevel="1">
      <c r="A152" s="77"/>
      <c r="B152" s="103" t="s">
        <v>223</v>
      </c>
      <c r="C152" s="97" t="s">
        <v>1870</v>
      </c>
      <c r="D152" s="70">
        <v>437700</v>
      </c>
      <c r="E152" s="70">
        <v>1654.51</v>
      </c>
      <c r="F152" s="409">
        <v>1833.96</v>
      </c>
      <c r="G152" s="9" t="s">
        <v>224</v>
      </c>
    </row>
    <row r="153" spans="1:7" hidden="1" outlineLevel="1">
      <c r="A153" s="77"/>
      <c r="B153" s="103" t="s">
        <v>197</v>
      </c>
      <c r="C153" s="97" t="s">
        <v>1870</v>
      </c>
      <c r="D153" s="70">
        <v>-217482</v>
      </c>
      <c r="E153" s="70">
        <v>-822.08</v>
      </c>
      <c r="F153" s="409">
        <v>-911.25</v>
      </c>
      <c r="G153" s="9" t="s">
        <v>198</v>
      </c>
    </row>
    <row r="154" spans="1:7" hidden="1" outlineLevel="1">
      <c r="A154" s="77"/>
      <c r="B154" s="103" t="s">
        <v>233</v>
      </c>
      <c r="C154" s="97" t="s">
        <v>1870</v>
      </c>
      <c r="D154" s="70">
        <v>-2556238</v>
      </c>
      <c r="E154" s="70">
        <v>-9662.58</v>
      </c>
      <c r="F154" s="409">
        <v>-10710.64</v>
      </c>
      <c r="G154" s="9" t="s">
        <v>234</v>
      </c>
    </row>
    <row r="155" spans="1:7" hidden="1" outlineLevel="1">
      <c r="A155" s="77"/>
      <c r="B155" s="103" t="s">
        <v>65</v>
      </c>
      <c r="C155" s="97" t="s">
        <v>1870</v>
      </c>
      <c r="D155" s="70">
        <v>235527</v>
      </c>
      <c r="E155" s="70">
        <v>890.29</v>
      </c>
      <c r="F155" s="409">
        <v>986.86</v>
      </c>
      <c r="G155" s="9" t="s">
        <v>1661</v>
      </c>
    </row>
    <row r="156" spans="1:7" hidden="1" outlineLevel="1">
      <c r="A156" s="77"/>
      <c r="B156" s="103" t="s">
        <v>161</v>
      </c>
      <c r="C156" s="97" t="s">
        <v>1870</v>
      </c>
      <c r="D156" s="70">
        <v>-23751</v>
      </c>
      <c r="E156" s="70">
        <v>-89.78</v>
      </c>
      <c r="F156" s="409">
        <v>-99.52</v>
      </c>
      <c r="G156" s="9" t="s">
        <v>162</v>
      </c>
    </row>
    <row r="157" spans="1:7" hidden="1" outlineLevel="1">
      <c r="A157" s="77"/>
      <c r="B157" s="103" t="s">
        <v>217</v>
      </c>
      <c r="C157" s="97" t="s">
        <v>1870</v>
      </c>
      <c r="D157" s="70">
        <v>4550290</v>
      </c>
      <c r="E157" s="70">
        <v>17200.099999999999</v>
      </c>
      <c r="F157" s="409">
        <v>19065.72</v>
      </c>
      <c r="G157" s="9" t="s">
        <v>218</v>
      </c>
    </row>
    <row r="158" spans="1:7" hidden="1" outlineLevel="1">
      <c r="A158" s="77"/>
      <c r="B158" s="103" t="s">
        <v>183</v>
      </c>
      <c r="C158" s="97" t="s">
        <v>1870</v>
      </c>
      <c r="D158" s="70">
        <v>479918</v>
      </c>
      <c r="E158" s="70">
        <v>1814.09</v>
      </c>
      <c r="F158" s="409">
        <v>2010.86</v>
      </c>
      <c r="G158" s="9" t="s">
        <v>184</v>
      </c>
    </row>
    <row r="159" spans="1:7" hidden="1" outlineLevel="1">
      <c r="A159" s="77"/>
      <c r="B159" s="103" t="s">
        <v>51</v>
      </c>
      <c r="C159" s="97" t="s">
        <v>1870</v>
      </c>
      <c r="D159" s="70">
        <v>-152679</v>
      </c>
      <c r="E159" s="70">
        <v>-577.13</v>
      </c>
      <c r="F159" s="409">
        <v>-639.73</v>
      </c>
      <c r="G159" s="9" t="s">
        <v>52</v>
      </c>
    </row>
    <row r="160" spans="1:7" hidden="1" outlineLevel="1">
      <c r="A160" s="77"/>
      <c r="B160" s="103" t="s">
        <v>79</v>
      </c>
      <c r="C160" s="97" t="s">
        <v>1870</v>
      </c>
      <c r="D160" s="70">
        <v>874855</v>
      </c>
      <c r="E160" s="70">
        <v>3306.95</v>
      </c>
      <c r="F160" s="409">
        <v>3665.64</v>
      </c>
      <c r="G160" s="9" t="s">
        <v>80</v>
      </c>
    </row>
    <row r="161" spans="1:7" hidden="1" outlineLevel="1">
      <c r="A161" s="77"/>
      <c r="B161" s="103" t="s">
        <v>133</v>
      </c>
      <c r="C161" s="97" t="s">
        <v>1870</v>
      </c>
      <c r="D161" s="70">
        <v>124357</v>
      </c>
      <c r="E161" s="70">
        <v>470.07</v>
      </c>
      <c r="F161" s="409">
        <v>521.05999999999995</v>
      </c>
      <c r="G161" s="9" t="s">
        <v>134</v>
      </c>
    </row>
    <row r="162" spans="1:7" hidden="1" outlineLevel="1">
      <c r="A162" s="77"/>
      <c r="B162" s="103" t="s">
        <v>263</v>
      </c>
      <c r="C162" s="97" t="s">
        <v>1870</v>
      </c>
      <c r="D162" s="70">
        <v>84708</v>
      </c>
      <c r="E162" s="70">
        <v>320.2</v>
      </c>
      <c r="F162" s="409">
        <v>354.93</v>
      </c>
      <c r="G162" s="9" t="s">
        <v>264</v>
      </c>
    </row>
    <row r="163" spans="1:7" hidden="1" outlineLevel="1">
      <c r="A163" s="77"/>
      <c r="B163" s="103" t="s">
        <v>193</v>
      </c>
      <c r="C163" s="97" t="s">
        <v>1870</v>
      </c>
      <c r="D163" s="70">
        <v>-134435</v>
      </c>
      <c r="E163" s="70">
        <v>-508.16</v>
      </c>
      <c r="F163" s="409">
        <v>-563.28</v>
      </c>
      <c r="G163" s="9" t="s">
        <v>194</v>
      </c>
    </row>
    <row r="164" spans="1:7" hidden="1" outlineLevel="1">
      <c r="A164" s="77"/>
      <c r="B164" s="103" t="s">
        <v>135</v>
      </c>
      <c r="C164" s="97" t="s">
        <v>1870</v>
      </c>
      <c r="D164" s="70">
        <v>-549</v>
      </c>
      <c r="E164" s="70">
        <v>-2.08</v>
      </c>
      <c r="F164" s="409">
        <v>-2.2999999999999998</v>
      </c>
      <c r="G164" s="9" t="s">
        <v>136</v>
      </c>
    </row>
    <row r="165" spans="1:7" hidden="1" outlineLevel="1">
      <c r="A165" s="77"/>
      <c r="B165" s="103" t="s">
        <v>75</v>
      </c>
      <c r="C165" s="97" t="s">
        <v>1870</v>
      </c>
      <c r="D165" s="70">
        <v>1200278</v>
      </c>
      <c r="E165" s="70">
        <v>4537.05</v>
      </c>
      <c r="F165" s="409">
        <v>5029.16</v>
      </c>
      <c r="G165" s="9" t="s">
        <v>76</v>
      </c>
    </row>
    <row r="166" spans="1:7" hidden="1" outlineLevel="1">
      <c r="A166" s="77"/>
      <c r="B166" s="103" t="s">
        <v>85</v>
      </c>
      <c r="C166" s="97" t="s">
        <v>1870</v>
      </c>
      <c r="D166" s="70">
        <v>-11548</v>
      </c>
      <c r="E166" s="70">
        <v>-43.65</v>
      </c>
      <c r="F166" s="409">
        <v>-48.39</v>
      </c>
      <c r="G166" s="9" t="s">
        <v>86</v>
      </c>
    </row>
    <row r="167" spans="1:7" hidden="1" outlineLevel="1">
      <c r="A167" s="77"/>
      <c r="B167" s="103" t="s">
        <v>207</v>
      </c>
      <c r="C167" s="97" t="s">
        <v>1870</v>
      </c>
      <c r="D167" s="70">
        <v>417231</v>
      </c>
      <c r="E167" s="70">
        <v>1577.13</v>
      </c>
      <c r="F167" s="409">
        <v>1748.2</v>
      </c>
      <c r="G167" s="9" t="s">
        <v>208</v>
      </c>
    </row>
    <row r="168" spans="1:7" hidden="1" outlineLevel="1">
      <c r="A168" s="77"/>
      <c r="B168" s="103" t="s">
        <v>179</v>
      </c>
      <c r="C168" s="97" t="s">
        <v>1870</v>
      </c>
      <c r="D168" s="70">
        <v>244650</v>
      </c>
      <c r="E168" s="70">
        <v>924.78</v>
      </c>
      <c r="F168" s="409">
        <v>1025.08</v>
      </c>
      <c r="G168" s="9" t="s">
        <v>180</v>
      </c>
    </row>
    <row r="169" spans="1:7" hidden="1" outlineLevel="1">
      <c r="A169" s="77"/>
      <c r="B169" s="103" t="s">
        <v>157</v>
      </c>
      <c r="C169" s="97" t="s">
        <v>1870</v>
      </c>
      <c r="D169" s="70">
        <v>-1024239</v>
      </c>
      <c r="E169" s="70">
        <v>-3871.62</v>
      </c>
      <c r="F169" s="409">
        <v>-4291.5600000000004</v>
      </c>
      <c r="G169" s="9" t="s">
        <v>158</v>
      </c>
    </row>
    <row r="170" spans="1:7" hidden="1" outlineLevel="1">
      <c r="A170" s="77"/>
      <c r="B170" s="103" t="s">
        <v>159</v>
      </c>
      <c r="C170" s="97" t="s">
        <v>1870</v>
      </c>
      <c r="D170" s="70">
        <v>1204683</v>
      </c>
      <c r="E170" s="70">
        <v>4553.7</v>
      </c>
      <c r="F170" s="409">
        <v>5047.62</v>
      </c>
      <c r="G170" s="9" t="s">
        <v>160</v>
      </c>
    </row>
    <row r="171" spans="1:7" hidden="1" outlineLevel="1">
      <c r="A171" s="77"/>
      <c r="B171" s="103" t="s">
        <v>83</v>
      </c>
      <c r="C171" s="97" t="s">
        <v>1870</v>
      </c>
      <c r="D171" s="70">
        <v>2070</v>
      </c>
      <c r="E171" s="70">
        <v>7.82</v>
      </c>
      <c r="F171" s="409">
        <v>8.67</v>
      </c>
      <c r="G171" s="9" t="s">
        <v>84</v>
      </c>
    </row>
    <row r="172" spans="1:7" hidden="1" outlineLevel="1">
      <c r="A172" s="77"/>
      <c r="B172" s="103" t="s">
        <v>163</v>
      </c>
      <c r="C172" s="97" t="s">
        <v>1870</v>
      </c>
      <c r="D172" s="70">
        <v>-372880</v>
      </c>
      <c r="E172" s="70">
        <v>-1409.49</v>
      </c>
      <c r="F172" s="409">
        <v>-1562.37</v>
      </c>
      <c r="G172" s="9" t="s">
        <v>164</v>
      </c>
    </row>
    <row r="173" spans="1:7" hidden="1" outlineLevel="1">
      <c r="A173" s="77"/>
      <c r="B173" s="103" t="s">
        <v>103</v>
      </c>
      <c r="C173" s="97" t="s">
        <v>1870</v>
      </c>
      <c r="D173" s="70">
        <v>-1179798</v>
      </c>
      <c r="E173" s="70">
        <v>-4459.6400000000003</v>
      </c>
      <c r="F173" s="409">
        <v>-4943.3500000000004</v>
      </c>
      <c r="G173" s="9" t="s">
        <v>104</v>
      </c>
    </row>
    <row r="174" spans="1:7" hidden="1" outlineLevel="1">
      <c r="A174" s="77"/>
      <c r="B174" s="103" t="s">
        <v>71</v>
      </c>
      <c r="C174" s="97" t="s">
        <v>1870</v>
      </c>
      <c r="D174" s="70">
        <v>30885</v>
      </c>
      <c r="E174" s="70">
        <v>116.75</v>
      </c>
      <c r="F174" s="409">
        <v>129.41</v>
      </c>
      <c r="G174" s="9" t="s">
        <v>72</v>
      </c>
    </row>
    <row r="175" spans="1:7" hidden="1" outlineLevel="1">
      <c r="A175" s="77"/>
      <c r="B175" s="103" t="s">
        <v>15</v>
      </c>
      <c r="C175" s="97" t="s">
        <v>1870</v>
      </c>
      <c r="D175" s="70">
        <v>-150365</v>
      </c>
      <c r="E175" s="70">
        <v>-568.38</v>
      </c>
      <c r="F175" s="409">
        <v>-630.03</v>
      </c>
      <c r="G175" s="9" t="s">
        <v>16</v>
      </c>
    </row>
    <row r="176" spans="1:7" hidden="1" outlineLevel="1">
      <c r="A176" s="77"/>
      <c r="B176" s="103" t="s">
        <v>55</v>
      </c>
      <c r="C176" s="97" t="s">
        <v>1870</v>
      </c>
      <c r="D176" s="70">
        <v>-28763</v>
      </c>
      <c r="E176" s="70">
        <v>-108.72</v>
      </c>
      <c r="F176" s="409">
        <v>-120.52</v>
      </c>
      <c r="G176" s="9" t="s">
        <v>56</v>
      </c>
    </row>
    <row r="177" spans="1:7" hidden="1" outlineLevel="1">
      <c r="A177" s="77"/>
      <c r="B177" s="103" t="s">
        <v>175</v>
      </c>
      <c r="C177" s="97" t="s">
        <v>1870</v>
      </c>
      <c r="D177" s="70">
        <v>1156499</v>
      </c>
      <c r="E177" s="70">
        <v>4371.57</v>
      </c>
      <c r="F177" s="409">
        <v>4845.7299999999996</v>
      </c>
      <c r="G177" s="9" t="s">
        <v>176</v>
      </c>
    </row>
    <row r="178" spans="1:7" hidden="1" outlineLevel="1">
      <c r="A178" s="77"/>
      <c r="B178" s="103" t="s">
        <v>321</v>
      </c>
      <c r="C178" s="97" t="s">
        <v>1870</v>
      </c>
      <c r="D178" s="70">
        <v>6818</v>
      </c>
      <c r="E178" s="70">
        <v>25.77</v>
      </c>
      <c r="F178" s="409">
        <v>28.57</v>
      </c>
      <c r="G178" s="9" t="s">
        <v>322</v>
      </c>
    </row>
    <row r="179" spans="1:7" hidden="1" outlineLevel="1">
      <c r="A179" s="77"/>
      <c r="B179" s="103" t="s">
        <v>81</v>
      </c>
      <c r="C179" s="97" t="s">
        <v>1870</v>
      </c>
      <c r="D179" s="70">
        <v>-5559225</v>
      </c>
      <c r="E179" s="70">
        <v>-21013.87</v>
      </c>
      <c r="F179" s="409">
        <v>-23293.15</v>
      </c>
      <c r="G179" s="9" t="s">
        <v>82</v>
      </c>
    </row>
    <row r="180" spans="1:7" hidden="1" outlineLevel="1">
      <c r="A180" s="77"/>
      <c r="B180" s="103" t="s">
        <v>177</v>
      </c>
      <c r="C180" s="97" t="s">
        <v>1870</v>
      </c>
      <c r="D180" s="70">
        <v>-150854</v>
      </c>
      <c r="E180" s="70">
        <v>-570.23</v>
      </c>
      <c r="F180" s="409">
        <v>-632.08000000000004</v>
      </c>
      <c r="G180" s="9" t="s">
        <v>178</v>
      </c>
    </row>
    <row r="181" spans="1:7" hidden="1" outlineLevel="1">
      <c r="A181" s="77"/>
      <c r="B181" s="103" t="s">
        <v>141</v>
      </c>
      <c r="C181" s="97" t="s">
        <v>1870</v>
      </c>
      <c r="D181" s="70">
        <v>-2108204</v>
      </c>
      <c r="E181" s="70">
        <v>-7969.01</v>
      </c>
      <c r="F181" s="409">
        <v>-8833.3700000000008</v>
      </c>
      <c r="G181" s="9" t="s">
        <v>142</v>
      </c>
    </row>
    <row r="182" spans="1:7" hidden="1" outlineLevel="1">
      <c r="A182" s="77"/>
      <c r="B182" s="103" t="s">
        <v>151</v>
      </c>
      <c r="C182" s="97" t="s">
        <v>1870</v>
      </c>
      <c r="D182" s="70">
        <v>-1750512</v>
      </c>
      <c r="E182" s="70">
        <v>-6616.94</v>
      </c>
      <c r="F182" s="409">
        <v>-7334.65</v>
      </c>
      <c r="G182" s="9" t="s">
        <v>152</v>
      </c>
    </row>
    <row r="183" spans="1:7" hidden="1" outlineLevel="1">
      <c r="A183" s="77"/>
      <c r="B183" s="103" t="s">
        <v>125</v>
      </c>
      <c r="C183" s="97" t="s">
        <v>1870</v>
      </c>
      <c r="D183" s="70">
        <v>-104843</v>
      </c>
      <c r="E183" s="70">
        <v>-396.31</v>
      </c>
      <c r="F183" s="409">
        <v>-439.29</v>
      </c>
      <c r="G183" s="9" t="s">
        <v>1662</v>
      </c>
    </row>
    <row r="184" spans="1:7" hidden="1" outlineLevel="1">
      <c r="A184" s="77"/>
      <c r="B184" s="103" t="s">
        <v>9</v>
      </c>
      <c r="C184" s="97" t="s">
        <v>1870</v>
      </c>
      <c r="D184" s="70">
        <v>-113671</v>
      </c>
      <c r="E184" s="70">
        <v>-429.68</v>
      </c>
      <c r="F184" s="409">
        <v>-476.28</v>
      </c>
      <c r="G184" s="9" t="s">
        <v>10</v>
      </c>
    </row>
    <row r="185" spans="1:7" hidden="1" outlineLevel="1">
      <c r="A185" s="77"/>
      <c r="B185" s="103" t="s">
        <v>257</v>
      </c>
      <c r="C185" s="97" t="s">
        <v>1870</v>
      </c>
      <c r="D185" s="70">
        <v>-115329</v>
      </c>
      <c r="E185" s="70">
        <v>-435.94</v>
      </c>
      <c r="F185" s="409">
        <v>-483.23</v>
      </c>
      <c r="G185" s="9" t="s">
        <v>258</v>
      </c>
    </row>
    <row r="186" spans="1:7" hidden="1" outlineLevel="1">
      <c r="A186" s="77"/>
      <c r="B186" s="103" t="s">
        <v>191</v>
      </c>
      <c r="C186" s="97" t="s">
        <v>1870</v>
      </c>
      <c r="D186" s="70">
        <v>-39353</v>
      </c>
      <c r="E186" s="70">
        <v>-148.75</v>
      </c>
      <c r="F186" s="409">
        <v>-164.89</v>
      </c>
      <c r="G186" s="9" t="s">
        <v>192</v>
      </c>
    </row>
    <row r="187" spans="1:7" hidden="1" outlineLevel="1">
      <c r="A187" s="77"/>
      <c r="B187" s="103" t="s">
        <v>109</v>
      </c>
      <c r="C187" s="97" t="s">
        <v>1870</v>
      </c>
      <c r="D187" s="70">
        <v>-529965</v>
      </c>
      <c r="E187" s="70">
        <v>-2003.27</v>
      </c>
      <c r="F187" s="409">
        <v>-2220.5500000000002</v>
      </c>
      <c r="G187" s="9" t="s">
        <v>110</v>
      </c>
    </row>
    <row r="188" spans="1:7" hidden="1" outlineLevel="1">
      <c r="A188" s="77"/>
      <c r="B188" s="103" t="s">
        <v>215</v>
      </c>
      <c r="C188" s="97" t="s">
        <v>1870</v>
      </c>
      <c r="D188" s="70">
        <v>-1145852</v>
      </c>
      <c r="E188" s="70">
        <v>-4331.32</v>
      </c>
      <c r="F188" s="409">
        <v>-4801.12</v>
      </c>
      <c r="G188" s="9" t="s">
        <v>216</v>
      </c>
    </row>
    <row r="189" spans="1:7" hidden="1" outlineLevel="1">
      <c r="A189" s="77"/>
      <c r="B189" s="103" t="s">
        <v>205</v>
      </c>
      <c r="C189" s="97" t="s">
        <v>1870</v>
      </c>
      <c r="D189" s="70">
        <v>-481786</v>
      </c>
      <c r="E189" s="70">
        <v>-1821.15</v>
      </c>
      <c r="F189" s="409">
        <v>-2018.68</v>
      </c>
      <c r="G189" s="9" t="s">
        <v>206</v>
      </c>
    </row>
    <row r="190" spans="1:7" hidden="1" outlineLevel="1">
      <c r="A190" s="77"/>
      <c r="B190" s="103" t="s">
        <v>273</v>
      </c>
      <c r="C190" s="97" t="s">
        <v>1870</v>
      </c>
      <c r="D190" s="70">
        <v>-82441558</v>
      </c>
      <c r="E190" s="70">
        <v>-311629.09000000003</v>
      </c>
      <c r="F190" s="409">
        <v>-345430.13</v>
      </c>
      <c r="G190" s="9" t="s">
        <v>274</v>
      </c>
    </row>
    <row r="191" spans="1:7" hidden="1" outlineLevel="1">
      <c r="A191" s="77"/>
      <c r="B191" s="103" t="s">
        <v>239</v>
      </c>
      <c r="C191" s="97" t="s">
        <v>1870</v>
      </c>
      <c r="D191" s="70">
        <v>1873698</v>
      </c>
      <c r="E191" s="70">
        <v>7082.58</v>
      </c>
      <c r="F191" s="409">
        <v>7850.79</v>
      </c>
      <c r="G191" s="9" t="s">
        <v>240</v>
      </c>
    </row>
    <row r="192" spans="1:7" hidden="1" outlineLevel="1">
      <c r="A192" s="77"/>
      <c r="B192" s="103" t="s">
        <v>173</v>
      </c>
      <c r="C192" s="97" t="s">
        <v>1870</v>
      </c>
      <c r="D192" s="70">
        <v>-12637204</v>
      </c>
      <c r="E192" s="70">
        <v>-47768.63</v>
      </c>
      <c r="F192" s="409">
        <v>-52949.88</v>
      </c>
      <c r="G192" s="9" t="s">
        <v>1545</v>
      </c>
    </row>
    <row r="193" spans="1:7" hidden="1" outlineLevel="1">
      <c r="A193" s="77"/>
      <c r="B193" s="103" t="s">
        <v>271</v>
      </c>
      <c r="C193" s="97" t="s">
        <v>1870</v>
      </c>
      <c r="D193" s="70">
        <v>262503</v>
      </c>
      <c r="E193" s="70">
        <v>992.26</v>
      </c>
      <c r="F193" s="409">
        <v>1099.8900000000001</v>
      </c>
      <c r="G193" s="9" t="s">
        <v>272</v>
      </c>
    </row>
    <row r="194" spans="1:7" hidden="1" outlineLevel="1">
      <c r="A194" s="77"/>
      <c r="B194" s="103" t="s">
        <v>237</v>
      </c>
      <c r="C194" s="97" t="s">
        <v>1870</v>
      </c>
      <c r="D194" s="70">
        <v>417216444</v>
      </c>
      <c r="E194" s="70">
        <v>1577078.1556600002</v>
      </c>
      <c r="F194" s="409">
        <v>1748136.8959300001</v>
      </c>
      <c r="G194" s="9" t="s">
        <v>238</v>
      </c>
    </row>
    <row r="195" spans="1:7" hidden="1" outlineLevel="1">
      <c r="A195" s="77"/>
      <c r="B195" s="103" t="s">
        <v>243</v>
      </c>
      <c r="C195" s="97" t="s">
        <v>1870</v>
      </c>
      <c r="D195" s="70">
        <v>525251</v>
      </c>
      <c r="E195" s="70">
        <v>1985.45</v>
      </c>
      <c r="F195" s="409">
        <v>2200.8000000000002</v>
      </c>
      <c r="G195" s="9" t="s">
        <v>244</v>
      </c>
    </row>
    <row r="196" spans="1:7" hidden="1" outlineLevel="1">
      <c r="A196" s="77"/>
      <c r="B196" s="103" t="s">
        <v>165</v>
      </c>
      <c r="C196" s="97" t="s">
        <v>1870</v>
      </c>
      <c r="D196" s="70">
        <v>-1405683</v>
      </c>
      <c r="E196" s="70">
        <v>-5313.48</v>
      </c>
      <c r="F196" s="409">
        <v>-5889.81</v>
      </c>
      <c r="G196" s="9" t="s">
        <v>166</v>
      </c>
    </row>
    <row r="197" spans="1:7" hidden="1" outlineLevel="1">
      <c r="A197" s="77"/>
      <c r="B197" s="103" t="s">
        <v>267</v>
      </c>
      <c r="C197" s="97" t="s">
        <v>1870</v>
      </c>
      <c r="D197" s="70">
        <v>-234159</v>
      </c>
      <c r="E197" s="70">
        <v>-885.12</v>
      </c>
      <c r="F197" s="409">
        <v>-981.13</v>
      </c>
      <c r="G197" s="9" t="s">
        <v>268</v>
      </c>
    </row>
    <row r="198" spans="1:7" hidden="1" outlineLevel="1">
      <c r="A198" s="77"/>
      <c r="B198" s="103" t="s">
        <v>69</v>
      </c>
      <c r="C198" s="38" t="s">
        <v>1870</v>
      </c>
      <c r="D198" s="70">
        <v>10676413</v>
      </c>
      <c r="E198" s="70">
        <v>40356.839999999997</v>
      </c>
      <c r="F198" s="409">
        <v>44734.17</v>
      </c>
      <c r="G198" s="9" t="s">
        <v>70</v>
      </c>
    </row>
    <row r="199" spans="1:7" hidden="1" outlineLevel="1">
      <c r="A199" s="77"/>
      <c r="B199" s="103" t="s">
        <v>237</v>
      </c>
      <c r="C199" s="38" t="s">
        <v>1873</v>
      </c>
      <c r="D199" s="70">
        <v>8147</v>
      </c>
      <c r="E199" s="70">
        <v>-30.795660000000002</v>
      </c>
      <c r="F199" s="409">
        <v>-34.135930000000002</v>
      </c>
      <c r="G199" s="9" t="s">
        <v>238</v>
      </c>
    </row>
    <row r="200" spans="1:7" hidden="1" outlineLevel="1">
      <c r="A200" s="77"/>
      <c r="B200" s="116" t="s">
        <v>231</v>
      </c>
      <c r="C200" s="97" t="s">
        <v>1873</v>
      </c>
      <c r="D200" s="70">
        <v>0</v>
      </c>
      <c r="E200" s="70">
        <v>-58859.98</v>
      </c>
      <c r="F200" s="409">
        <v>-65244.26</v>
      </c>
      <c r="G200" s="9" t="s">
        <v>232</v>
      </c>
    </row>
    <row r="201" spans="1:7" ht="13.5" hidden="1" outlineLevel="1" thickBot="1">
      <c r="A201" s="77"/>
      <c r="B201" s="116" t="s">
        <v>35</v>
      </c>
      <c r="C201" s="97" t="s">
        <v>1873</v>
      </c>
      <c r="D201" s="70">
        <v>17063163</v>
      </c>
      <c r="E201" s="70">
        <v>-64498.75613999999</v>
      </c>
      <c r="F201" s="409">
        <v>-71494.65297000001</v>
      </c>
      <c r="G201" s="9" t="s">
        <v>36</v>
      </c>
    </row>
    <row r="202" spans="1:7" ht="13.5" collapsed="1" thickBot="1">
      <c r="A202" s="232" t="s">
        <v>1874</v>
      </c>
      <c r="B202" s="233"/>
      <c r="C202" s="234"/>
      <c r="D202" s="235">
        <f>+SUM(D7:D201)-D199-D201-D200</f>
        <v>192370771</v>
      </c>
      <c r="E202" s="235">
        <f>+SUM(E7:E201)</f>
        <v>594802.76000000013</v>
      </c>
      <c r="F202" s="236">
        <f>+SUM(F7:F201)</f>
        <v>664359.27999999991</v>
      </c>
    </row>
    <row r="204" spans="1:7">
      <c r="A204" s="122"/>
      <c r="B204" s="117"/>
      <c r="C204" s="18"/>
      <c r="D204" s="16"/>
      <c r="E204" s="16"/>
      <c r="F204" s="16"/>
    </row>
    <row r="205" spans="1:7" ht="20.100000000000001" customHeight="1">
      <c r="A205" s="40" t="s">
        <v>1875</v>
      </c>
      <c r="B205" s="40"/>
      <c r="C205" s="1"/>
      <c r="D205" s="307"/>
      <c r="E205" s="16"/>
      <c r="F205" s="16"/>
    </row>
    <row r="206" spans="1:7" ht="5.85" customHeight="1" thickBot="1">
      <c r="A206" s="122"/>
      <c r="B206" s="117"/>
      <c r="C206" s="44"/>
      <c r="D206" s="16"/>
      <c r="E206" s="16"/>
      <c r="F206" s="16"/>
    </row>
    <row r="207" spans="1:7" ht="90" thickBot="1">
      <c r="A207" s="83" t="s">
        <v>1625</v>
      </c>
      <c r="B207" s="119" t="s">
        <v>1864</v>
      </c>
      <c r="C207" s="84" t="s">
        <v>1865</v>
      </c>
      <c r="D207" s="406" t="s">
        <v>1866</v>
      </c>
      <c r="E207" s="407" t="s">
        <v>1867</v>
      </c>
      <c r="F207" s="408" t="s">
        <v>1868</v>
      </c>
    </row>
    <row r="208" spans="1:7" hidden="1" outlineLevel="1">
      <c r="A208" s="86">
        <v>2017</v>
      </c>
      <c r="B208" s="132" t="s">
        <v>656</v>
      </c>
      <c r="C208" s="104" t="s">
        <v>1870</v>
      </c>
      <c r="D208" s="71">
        <v>3250</v>
      </c>
      <c r="E208" s="68">
        <f>D208*0.438/100</f>
        <v>14.234999999999999</v>
      </c>
      <c r="F208" s="102">
        <v>0</v>
      </c>
      <c r="G208" s="416" t="s">
        <v>657</v>
      </c>
    </row>
    <row r="209" spans="1:7" hidden="1" outlineLevel="1">
      <c r="A209" s="86"/>
      <c r="B209" s="36" t="s">
        <v>656</v>
      </c>
      <c r="C209" s="36" t="s">
        <v>1876</v>
      </c>
      <c r="D209" s="58">
        <v>3250</v>
      </c>
      <c r="E209" s="58">
        <v>0</v>
      </c>
      <c r="F209" s="102">
        <f>D209*-0.028/100</f>
        <v>-0.91</v>
      </c>
      <c r="G209" s="416" t="s">
        <v>657</v>
      </c>
    </row>
    <row r="210" spans="1:7" hidden="1" outlineLevel="1">
      <c r="A210" s="86"/>
      <c r="B210" s="132" t="s">
        <v>444</v>
      </c>
      <c r="C210" s="104" t="s">
        <v>1870</v>
      </c>
      <c r="D210" s="58">
        <v>2670</v>
      </c>
      <c r="E210" s="68">
        <f>D210*0.438/100</f>
        <v>11.694600000000001</v>
      </c>
      <c r="F210" s="112">
        <v>0</v>
      </c>
      <c r="G210" s="416" t="s">
        <v>445</v>
      </c>
    </row>
    <row r="211" spans="1:7" ht="13.5" hidden="1" outlineLevel="1" thickBot="1">
      <c r="A211" s="87"/>
      <c r="B211" s="106" t="s">
        <v>444</v>
      </c>
      <c r="C211" s="106" t="s">
        <v>1876</v>
      </c>
      <c r="D211" s="59">
        <v>2670</v>
      </c>
      <c r="E211" s="69">
        <v>0</v>
      </c>
      <c r="F211" s="107">
        <f>D211*-0.028/100</f>
        <v>-0.74760000000000004</v>
      </c>
      <c r="G211" s="416" t="s">
        <v>445</v>
      </c>
    </row>
    <row r="212" spans="1:7" hidden="1" outlineLevel="1">
      <c r="A212" s="85">
        <v>2018</v>
      </c>
      <c r="B212" s="131" t="s">
        <v>656</v>
      </c>
      <c r="C212" s="41" t="s">
        <v>1870</v>
      </c>
      <c r="D212" s="60">
        <v>23470</v>
      </c>
      <c r="E212" s="57">
        <f>D212*0.345/100</f>
        <v>80.971499999999992</v>
      </c>
      <c r="F212" s="110">
        <v>0</v>
      </c>
      <c r="G212" s="9" t="s">
        <v>657</v>
      </c>
    </row>
    <row r="213" spans="1:7" hidden="1" outlineLevel="1">
      <c r="A213" s="86"/>
      <c r="B213" s="36" t="s">
        <v>656</v>
      </c>
      <c r="C213" s="36" t="s">
        <v>1876</v>
      </c>
      <c r="D213" s="58">
        <v>23470</v>
      </c>
      <c r="E213" s="58">
        <v>0</v>
      </c>
      <c r="F213" s="102">
        <f>D213*0.037/100</f>
        <v>8.6838999999999995</v>
      </c>
      <c r="G213" s="9" t="s">
        <v>657</v>
      </c>
    </row>
    <row r="214" spans="1:7" hidden="1" outlineLevel="1">
      <c r="A214" s="86"/>
      <c r="B214" s="132" t="s">
        <v>444</v>
      </c>
      <c r="C214" s="104" t="s">
        <v>1870</v>
      </c>
      <c r="D214" s="58">
        <v>16507</v>
      </c>
      <c r="E214" s="68">
        <f>D214*0.345/100</f>
        <v>56.949150000000003</v>
      </c>
      <c r="F214" s="112">
        <v>0</v>
      </c>
      <c r="G214" s="9" t="s">
        <v>445</v>
      </c>
    </row>
    <row r="215" spans="1:7" ht="13.5" hidden="1" outlineLevel="1" thickBot="1">
      <c r="A215" s="87"/>
      <c r="B215" s="106" t="s">
        <v>444</v>
      </c>
      <c r="C215" s="106" t="s">
        <v>1876</v>
      </c>
      <c r="D215" s="59">
        <v>16507</v>
      </c>
      <c r="E215" s="69">
        <v>0</v>
      </c>
      <c r="F215" s="107">
        <f>D215*0.037/100</f>
        <v>6.1075900000000001</v>
      </c>
      <c r="G215" s="9" t="s">
        <v>445</v>
      </c>
    </row>
    <row r="216" spans="1:7" ht="13.5" hidden="1" outlineLevel="1" thickBot="1">
      <c r="A216" s="76">
        <v>2019</v>
      </c>
      <c r="B216" s="108" t="s">
        <v>444</v>
      </c>
      <c r="C216" s="72" t="s">
        <v>1870</v>
      </c>
      <c r="D216" s="57">
        <v>227112</v>
      </c>
      <c r="E216" s="57">
        <f>D216*0.28/100</f>
        <v>635.91360000000009</v>
      </c>
      <c r="F216" s="107">
        <f>D216*0.416/100</f>
        <v>944.78591999999992</v>
      </c>
      <c r="G216" s="9" t="s">
        <v>445</v>
      </c>
    </row>
    <row r="217" spans="1:7" hidden="1" outlineLevel="1">
      <c r="A217" s="76">
        <v>2020</v>
      </c>
      <c r="B217" s="108" t="s">
        <v>666</v>
      </c>
      <c r="C217" s="109" t="s">
        <v>1870</v>
      </c>
      <c r="D217" s="57">
        <v>-55035</v>
      </c>
      <c r="E217" s="57">
        <f>D217*0.226/100</f>
        <v>-124.37909999999999</v>
      </c>
      <c r="F217" s="110">
        <f>D217*0.416/100</f>
        <v>-228.94559999999998</v>
      </c>
      <c r="G217" s="9" t="s">
        <v>667</v>
      </c>
    </row>
    <row r="218" spans="1:7" hidden="1" outlineLevel="1">
      <c r="A218" s="77"/>
      <c r="B218" s="111" t="s">
        <v>584</v>
      </c>
      <c r="C218" s="37" t="s">
        <v>1870</v>
      </c>
      <c r="D218" s="58">
        <v>-1385422</v>
      </c>
      <c r="E218" s="58">
        <f t="shared" ref="E218:E281" si="0">D218*0.226/100</f>
        <v>-3131.0537200000003</v>
      </c>
      <c r="F218" s="112">
        <f t="shared" ref="F218:F281" si="1">D218*0.416/100</f>
        <v>-5763.3555200000001</v>
      </c>
      <c r="G218" s="9" t="s">
        <v>585</v>
      </c>
    </row>
    <row r="219" spans="1:7" hidden="1" outlineLevel="1">
      <c r="A219" s="77"/>
      <c r="B219" s="111" t="s">
        <v>702</v>
      </c>
      <c r="C219" s="37" t="s">
        <v>1870</v>
      </c>
      <c r="D219" s="58">
        <v>-59667</v>
      </c>
      <c r="E219" s="58">
        <f t="shared" si="0"/>
        <v>-134.84742</v>
      </c>
      <c r="F219" s="112">
        <f t="shared" si="1"/>
        <v>-248.21471999999997</v>
      </c>
      <c r="G219" s="9" t="s">
        <v>703</v>
      </c>
    </row>
    <row r="220" spans="1:7" hidden="1" outlineLevel="1">
      <c r="A220" s="77"/>
      <c r="B220" s="111" t="s">
        <v>1706</v>
      </c>
      <c r="C220" s="37" t="s">
        <v>1870</v>
      </c>
      <c r="D220" s="58">
        <v>-61034</v>
      </c>
      <c r="E220" s="58">
        <f t="shared" si="0"/>
        <v>-137.93684000000002</v>
      </c>
      <c r="F220" s="112">
        <f t="shared" si="1"/>
        <v>-253.90144000000001</v>
      </c>
      <c r="G220" s="9" t="s">
        <v>1707</v>
      </c>
    </row>
    <row r="221" spans="1:7" hidden="1" outlineLevel="1">
      <c r="A221" s="77"/>
      <c r="B221" s="111" t="s">
        <v>1706</v>
      </c>
      <c r="C221" s="37" t="s">
        <v>1871</v>
      </c>
      <c r="D221" s="58">
        <v>-1022553</v>
      </c>
      <c r="E221" s="58">
        <f>D221*0.04/100</f>
        <v>-409.02120000000002</v>
      </c>
      <c r="F221" s="112">
        <f>D221*0.04/100</f>
        <v>-409.02120000000002</v>
      </c>
      <c r="G221" s="9" t="s">
        <v>1707</v>
      </c>
    </row>
    <row r="222" spans="1:7" hidden="1" outlineLevel="1">
      <c r="A222" s="77"/>
      <c r="B222" s="111" t="s">
        <v>1706</v>
      </c>
      <c r="C222" s="37" t="s">
        <v>1872</v>
      </c>
      <c r="D222" s="58">
        <v>166832</v>
      </c>
      <c r="E222" s="58">
        <f>D222*0.03/100</f>
        <v>50.049599999999998</v>
      </c>
      <c r="F222" s="112">
        <f>D222*0.03/100</f>
        <v>50.049599999999998</v>
      </c>
      <c r="G222" s="9" t="s">
        <v>1707</v>
      </c>
    </row>
    <row r="223" spans="1:7" hidden="1" outlineLevel="1">
      <c r="A223" s="77"/>
      <c r="B223" s="111" t="s">
        <v>654</v>
      </c>
      <c r="C223" s="37" t="s">
        <v>1870</v>
      </c>
      <c r="D223" s="58">
        <v>576887</v>
      </c>
      <c r="E223" s="58">
        <f t="shared" si="0"/>
        <v>1303.7646199999999</v>
      </c>
      <c r="F223" s="112">
        <f t="shared" si="1"/>
        <v>2399.8499200000001</v>
      </c>
      <c r="G223" s="9" t="s">
        <v>655</v>
      </c>
    </row>
    <row r="224" spans="1:7" hidden="1" outlineLevel="1">
      <c r="A224" s="77"/>
      <c r="B224" s="111" t="s">
        <v>536</v>
      </c>
      <c r="C224" s="37" t="s">
        <v>1870</v>
      </c>
      <c r="D224" s="58">
        <v>5173166</v>
      </c>
      <c r="E224" s="58">
        <f t="shared" si="0"/>
        <v>11691.355160000001</v>
      </c>
      <c r="F224" s="112">
        <f t="shared" si="1"/>
        <v>21520.370559999999</v>
      </c>
      <c r="G224" s="9" t="s">
        <v>537</v>
      </c>
    </row>
    <row r="225" spans="1:7" hidden="1" outlineLevel="1">
      <c r="A225" s="77"/>
      <c r="B225" s="111" t="s">
        <v>618</v>
      </c>
      <c r="C225" s="37" t="s">
        <v>1870</v>
      </c>
      <c r="D225" s="58">
        <v>622455</v>
      </c>
      <c r="E225" s="58">
        <f t="shared" si="0"/>
        <v>1406.7483000000002</v>
      </c>
      <c r="F225" s="112">
        <f t="shared" si="1"/>
        <v>2589.4128000000001</v>
      </c>
      <c r="G225" s="9" t="s">
        <v>619</v>
      </c>
    </row>
    <row r="226" spans="1:7" hidden="1" outlineLevel="1">
      <c r="A226" s="77"/>
      <c r="B226" s="111" t="s">
        <v>530</v>
      </c>
      <c r="C226" s="37" t="s">
        <v>1870</v>
      </c>
      <c r="D226" s="58">
        <v>4695</v>
      </c>
      <c r="E226" s="58">
        <f t="shared" si="0"/>
        <v>10.6107</v>
      </c>
      <c r="F226" s="112">
        <f t="shared" si="1"/>
        <v>19.531199999999998</v>
      </c>
      <c r="G226" s="9" t="s">
        <v>531</v>
      </c>
    </row>
    <row r="227" spans="1:7" hidden="1" outlineLevel="1">
      <c r="A227" s="77"/>
      <c r="B227" s="111" t="s">
        <v>696</v>
      </c>
      <c r="C227" s="37" t="s">
        <v>1870</v>
      </c>
      <c r="D227" s="58">
        <v>-11850</v>
      </c>
      <c r="E227" s="58">
        <f t="shared" si="0"/>
        <v>-26.780999999999999</v>
      </c>
      <c r="F227" s="112">
        <f t="shared" si="1"/>
        <v>-49.295999999999992</v>
      </c>
      <c r="G227" s="9" t="s">
        <v>697</v>
      </c>
    </row>
    <row r="228" spans="1:7" hidden="1" outlineLevel="1">
      <c r="A228" s="77"/>
      <c r="B228" s="111" t="s">
        <v>650</v>
      </c>
      <c r="C228" s="37" t="s">
        <v>1870</v>
      </c>
      <c r="D228" s="58">
        <v>-325081</v>
      </c>
      <c r="E228" s="58">
        <f t="shared" si="0"/>
        <v>-734.68305999999995</v>
      </c>
      <c r="F228" s="112">
        <f t="shared" si="1"/>
        <v>-1352.3369599999999</v>
      </c>
      <c r="G228" s="9" t="s">
        <v>651</v>
      </c>
    </row>
    <row r="229" spans="1:7" hidden="1" outlineLevel="1">
      <c r="A229" s="77"/>
      <c r="B229" s="111" t="s">
        <v>478</v>
      </c>
      <c r="C229" s="37" t="s">
        <v>1870</v>
      </c>
      <c r="D229" s="58">
        <v>-45</v>
      </c>
      <c r="E229" s="58">
        <f t="shared" si="0"/>
        <v>-0.1017</v>
      </c>
      <c r="F229" s="112">
        <f t="shared" si="1"/>
        <v>-0.18719999999999998</v>
      </c>
      <c r="G229" s="9" t="s">
        <v>479</v>
      </c>
    </row>
    <row r="230" spans="1:7" hidden="1" outlineLevel="1">
      <c r="A230" s="77"/>
      <c r="B230" s="111" t="s">
        <v>572</v>
      </c>
      <c r="C230" s="37" t="s">
        <v>1870</v>
      </c>
      <c r="D230" s="58">
        <v>-19286</v>
      </c>
      <c r="E230" s="58">
        <f t="shared" si="0"/>
        <v>-43.586360000000006</v>
      </c>
      <c r="F230" s="112">
        <f t="shared" si="1"/>
        <v>-80.229759999999999</v>
      </c>
      <c r="G230" s="9" t="s">
        <v>573</v>
      </c>
    </row>
    <row r="231" spans="1:7" hidden="1" outlineLevel="1">
      <c r="A231" s="77"/>
      <c r="B231" s="111" t="s">
        <v>438</v>
      </c>
      <c r="C231" s="37" t="s">
        <v>1870</v>
      </c>
      <c r="D231" s="58">
        <v>4759</v>
      </c>
      <c r="E231" s="58">
        <f t="shared" si="0"/>
        <v>10.75534</v>
      </c>
      <c r="F231" s="112">
        <f t="shared" si="1"/>
        <v>19.797439999999998</v>
      </c>
      <c r="G231" s="9" t="s">
        <v>439</v>
      </c>
    </row>
    <row r="232" spans="1:7" hidden="1" outlineLevel="1">
      <c r="A232" s="77"/>
      <c r="B232" s="111" t="s">
        <v>632</v>
      </c>
      <c r="C232" s="37" t="s">
        <v>1870</v>
      </c>
      <c r="D232" s="58">
        <v>-3239155</v>
      </c>
      <c r="E232" s="58">
        <f t="shared" si="0"/>
        <v>-7320.4903000000004</v>
      </c>
      <c r="F232" s="112">
        <f t="shared" si="1"/>
        <v>-13474.8848</v>
      </c>
      <c r="G232" s="9" t="s">
        <v>633</v>
      </c>
    </row>
    <row r="233" spans="1:7" hidden="1" outlineLevel="1">
      <c r="A233" s="77"/>
      <c r="B233" s="111" t="s">
        <v>372</v>
      </c>
      <c r="C233" s="37" t="s">
        <v>1870</v>
      </c>
      <c r="D233" s="58">
        <v>-7995</v>
      </c>
      <c r="E233" s="58">
        <f t="shared" si="0"/>
        <v>-18.0687</v>
      </c>
      <c r="F233" s="112">
        <f t="shared" si="1"/>
        <v>-33.2592</v>
      </c>
      <c r="G233" s="9" t="s">
        <v>373</v>
      </c>
    </row>
    <row r="234" spans="1:7" hidden="1" outlineLevel="1">
      <c r="A234" s="77"/>
      <c r="B234" s="111" t="s">
        <v>506</v>
      </c>
      <c r="C234" s="37" t="s">
        <v>1870</v>
      </c>
      <c r="D234" s="58">
        <v>-42273</v>
      </c>
      <c r="E234" s="58">
        <f t="shared" si="0"/>
        <v>-95.53698</v>
      </c>
      <c r="F234" s="112">
        <f t="shared" si="1"/>
        <v>-175.85568000000001</v>
      </c>
      <c r="G234" s="9" t="s">
        <v>507</v>
      </c>
    </row>
    <row r="235" spans="1:7" hidden="1" outlineLevel="1">
      <c r="A235" s="77"/>
      <c r="B235" s="111" t="s">
        <v>404</v>
      </c>
      <c r="C235" s="37" t="s">
        <v>1870</v>
      </c>
      <c r="D235" s="58">
        <v>-580442</v>
      </c>
      <c r="E235" s="58">
        <f t="shared" si="0"/>
        <v>-1311.79892</v>
      </c>
      <c r="F235" s="112">
        <f t="shared" si="1"/>
        <v>-2414.6387199999999</v>
      </c>
      <c r="G235" s="9" t="s">
        <v>405</v>
      </c>
    </row>
    <row r="236" spans="1:7" hidden="1" outlineLevel="1">
      <c r="A236" s="77"/>
      <c r="B236" s="111" t="s">
        <v>692</v>
      </c>
      <c r="C236" s="37" t="s">
        <v>1870</v>
      </c>
      <c r="D236" s="58">
        <v>-8972</v>
      </c>
      <c r="E236" s="58">
        <f t="shared" si="0"/>
        <v>-20.276720000000001</v>
      </c>
      <c r="F236" s="112">
        <f t="shared" si="1"/>
        <v>-37.323520000000002</v>
      </c>
      <c r="G236" s="9" t="s">
        <v>693</v>
      </c>
    </row>
    <row r="237" spans="1:7" hidden="1" outlineLevel="1">
      <c r="A237" s="77"/>
      <c r="B237" s="111" t="s">
        <v>708</v>
      </c>
      <c r="C237" s="37" t="s">
        <v>1870</v>
      </c>
      <c r="D237" s="58">
        <v>33788</v>
      </c>
      <c r="E237" s="58">
        <f t="shared" si="0"/>
        <v>76.360880000000009</v>
      </c>
      <c r="F237" s="112">
        <f t="shared" si="1"/>
        <v>140.55807999999999</v>
      </c>
      <c r="G237" s="9" t="s">
        <v>709</v>
      </c>
    </row>
    <row r="238" spans="1:7" hidden="1" outlineLevel="1">
      <c r="A238" s="77"/>
      <c r="B238" s="111" t="s">
        <v>7</v>
      </c>
      <c r="C238" s="37" t="s">
        <v>1870</v>
      </c>
      <c r="D238" s="58">
        <v>-20255</v>
      </c>
      <c r="E238" s="58">
        <f t="shared" si="0"/>
        <v>-45.776299999999999</v>
      </c>
      <c r="F238" s="112">
        <f t="shared" si="1"/>
        <v>-84.260800000000003</v>
      </c>
      <c r="G238" s="9" t="s">
        <v>8</v>
      </c>
    </row>
    <row r="239" spans="1:7" hidden="1" outlineLevel="1">
      <c r="A239" s="77"/>
      <c r="B239" s="111" t="s">
        <v>588</v>
      </c>
      <c r="C239" s="37" t="s">
        <v>1870</v>
      </c>
      <c r="D239" s="58">
        <v>155205</v>
      </c>
      <c r="E239" s="58">
        <f t="shared" si="0"/>
        <v>350.76330000000002</v>
      </c>
      <c r="F239" s="112">
        <f t="shared" si="1"/>
        <v>645.65279999999996</v>
      </c>
      <c r="G239" s="9" t="s">
        <v>589</v>
      </c>
    </row>
    <row r="240" spans="1:7" hidden="1" outlineLevel="1">
      <c r="A240" s="77"/>
      <c r="B240" s="111" t="s">
        <v>462</v>
      </c>
      <c r="C240" s="37" t="s">
        <v>1870</v>
      </c>
      <c r="D240" s="58">
        <v>-25623</v>
      </c>
      <c r="E240" s="58">
        <f t="shared" si="0"/>
        <v>-57.907979999999995</v>
      </c>
      <c r="F240" s="112">
        <f t="shared" si="1"/>
        <v>-106.59168</v>
      </c>
      <c r="G240" s="9" t="s">
        <v>463</v>
      </c>
    </row>
    <row r="241" spans="1:7" hidden="1" outlineLevel="1">
      <c r="A241" s="77"/>
      <c r="B241" s="111" t="s">
        <v>520</v>
      </c>
      <c r="C241" s="37" t="s">
        <v>1870</v>
      </c>
      <c r="D241" s="58">
        <v>37163</v>
      </c>
      <c r="E241" s="58">
        <f t="shared" si="0"/>
        <v>83.988379999999992</v>
      </c>
      <c r="F241" s="112">
        <f t="shared" si="1"/>
        <v>154.59807999999998</v>
      </c>
      <c r="G241" s="9" t="s">
        <v>521</v>
      </c>
    </row>
    <row r="242" spans="1:7" hidden="1" outlineLevel="1">
      <c r="A242" s="77"/>
      <c r="B242" s="111" t="s">
        <v>340</v>
      </c>
      <c r="C242" s="37" t="s">
        <v>1870</v>
      </c>
      <c r="D242" s="58">
        <v>358258</v>
      </c>
      <c r="E242" s="58">
        <f t="shared" si="0"/>
        <v>809.66308000000004</v>
      </c>
      <c r="F242" s="112">
        <f t="shared" si="1"/>
        <v>1490.3532799999998</v>
      </c>
      <c r="G242" s="9" t="s">
        <v>341</v>
      </c>
    </row>
    <row r="243" spans="1:7" hidden="1" outlineLevel="1">
      <c r="A243" s="77"/>
      <c r="B243" s="111" t="s">
        <v>670</v>
      </c>
      <c r="C243" s="37" t="s">
        <v>1870</v>
      </c>
      <c r="D243" s="58">
        <v>119902</v>
      </c>
      <c r="E243" s="58">
        <f t="shared" si="0"/>
        <v>270.97852</v>
      </c>
      <c r="F243" s="112">
        <f t="shared" si="1"/>
        <v>498.79231999999996</v>
      </c>
      <c r="G243" s="9" t="s">
        <v>671</v>
      </c>
    </row>
    <row r="244" spans="1:7" hidden="1" outlineLevel="1">
      <c r="A244" s="77"/>
      <c r="B244" s="111" t="s">
        <v>354</v>
      </c>
      <c r="C244" s="37" t="s">
        <v>1870</v>
      </c>
      <c r="D244" s="58">
        <v>-305111</v>
      </c>
      <c r="E244" s="58">
        <f t="shared" si="0"/>
        <v>-689.55085999999994</v>
      </c>
      <c r="F244" s="112">
        <f t="shared" si="1"/>
        <v>-1269.2617599999999</v>
      </c>
      <c r="G244" s="9" t="s">
        <v>355</v>
      </c>
    </row>
    <row r="245" spans="1:7" hidden="1" outlineLevel="1">
      <c r="A245" s="77"/>
      <c r="B245" s="111" t="s">
        <v>358</v>
      </c>
      <c r="C245" s="37" t="s">
        <v>1870</v>
      </c>
      <c r="D245" s="58">
        <v>3838496</v>
      </c>
      <c r="E245" s="58">
        <f t="shared" si="0"/>
        <v>8675.0009599999994</v>
      </c>
      <c r="F245" s="112">
        <f t="shared" si="1"/>
        <v>15968.143359999998</v>
      </c>
      <c r="G245" s="9" t="s">
        <v>359</v>
      </c>
    </row>
    <row r="246" spans="1:7" hidden="1" outlineLevel="1">
      <c r="A246" s="77"/>
      <c r="B246" s="111" t="s">
        <v>450</v>
      </c>
      <c r="C246" s="37" t="s">
        <v>1870</v>
      </c>
      <c r="D246" s="58">
        <v>192427</v>
      </c>
      <c r="E246" s="58">
        <f t="shared" si="0"/>
        <v>434.88502</v>
      </c>
      <c r="F246" s="112">
        <f t="shared" si="1"/>
        <v>800.49631999999997</v>
      </c>
      <c r="G246" s="9" t="s">
        <v>451</v>
      </c>
    </row>
    <row r="247" spans="1:7" hidden="1" outlineLevel="1">
      <c r="A247" s="77"/>
      <c r="B247" s="111" t="s">
        <v>454</v>
      </c>
      <c r="C247" s="37" t="s">
        <v>1870</v>
      </c>
      <c r="D247" s="58">
        <v>61062</v>
      </c>
      <c r="E247" s="58">
        <f t="shared" si="0"/>
        <v>138.00012000000001</v>
      </c>
      <c r="F247" s="112">
        <f t="shared" si="1"/>
        <v>254.01791999999998</v>
      </c>
      <c r="G247" s="9" t="s">
        <v>455</v>
      </c>
    </row>
    <row r="248" spans="1:7" hidden="1" outlineLevel="1">
      <c r="A248" s="77"/>
      <c r="B248" s="111" t="s">
        <v>1682</v>
      </c>
      <c r="C248" s="37" t="s">
        <v>1870</v>
      </c>
      <c r="D248" s="58">
        <v>42643</v>
      </c>
      <c r="E248" s="58">
        <f t="shared" si="0"/>
        <v>96.373180000000005</v>
      </c>
      <c r="F248" s="112">
        <f t="shared" si="1"/>
        <v>177.39487999999997</v>
      </c>
      <c r="G248" s="9" t="s">
        <v>1683</v>
      </c>
    </row>
    <row r="249" spans="1:7" hidden="1" outlineLevel="1">
      <c r="A249" s="77"/>
      <c r="B249" s="111" t="s">
        <v>470</v>
      </c>
      <c r="C249" s="37" t="s">
        <v>1870</v>
      </c>
      <c r="D249" s="58">
        <v>854638</v>
      </c>
      <c r="E249" s="58">
        <f t="shared" si="0"/>
        <v>1931.48188</v>
      </c>
      <c r="F249" s="112">
        <f t="shared" si="1"/>
        <v>3555.2940800000001</v>
      </c>
      <c r="G249" s="9" t="s">
        <v>471</v>
      </c>
    </row>
    <row r="250" spans="1:7" hidden="1" outlineLevel="1">
      <c r="A250" s="77"/>
      <c r="B250" s="111" t="s">
        <v>332</v>
      </c>
      <c r="C250" s="37" t="s">
        <v>1870</v>
      </c>
      <c r="D250" s="58">
        <v>2180694</v>
      </c>
      <c r="E250" s="58">
        <f t="shared" si="0"/>
        <v>4928.3684400000002</v>
      </c>
      <c r="F250" s="112">
        <f t="shared" si="1"/>
        <v>9071.6870399999989</v>
      </c>
      <c r="G250" s="9" t="s">
        <v>333</v>
      </c>
    </row>
    <row r="251" spans="1:7" hidden="1" outlineLevel="1">
      <c r="A251" s="77"/>
      <c r="B251" s="111" t="s">
        <v>338</v>
      </c>
      <c r="C251" s="37" t="s">
        <v>1870</v>
      </c>
      <c r="D251" s="58">
        <v>134409</v>
      </c>
      <c r="E251" s="58">
        <f t="shared" si="0"/>
        <v>303.76434</v>
      </c>
      <c r="F251" s="112">
        <f t="shared" si="1"/>
        <v>559.14143999999999</v>
      </c>
      <c r="G251" s="9" t="s">
        <v>339</v>
      </c>
    </row>
    <row r="252" spans="1:7" hidden="1" outlineLevel="1">
      <c r="A252" s="77"/>
      <c r="B252" s="111" t="s">
        <v>344</v>
      </c>
      <c r="C252" s="37" t="s">
        <v>1870</v>
      </c>
      <c r="D252" s="58">
        <v>-3814</v>
      </c>
      <c r="E252" s="58">
        <f t="shared" si="0"/>
        <v>-8.6196400000000004</v>
      </c>
      <c r="F252" s="112">
        <f t="shared" si="1"/>
        <v>-15.866239999999999</v>
      </c>
      <c r="G252" s="9" t="s">
        <v>345</v>
      </c>
    </row>
    <row r="253" spans="1:7" hidden="1" outlineLevel="1">
      <c r="A253" s="77"/>
      <c r="B253" s="111" t="s">
        <v>398</v>
      </c>
      <c r="C253" s="37" t="s">
        <v>1870</v>
      </c>
      <c r="D253" s="58">
        <v>22388828</v>
      </c>
      <c r="E253" s="58">
        <f t="shared" si="0"/>
        <v>50598.751280000004</v>
      </c>
      <c r="F253" s="112">
        <f t="shared" si="1"/>
        <v>93137.524479999993</v>
      </c>
      <c r="G253" s="9" t="s">
        <v>399</v>
      </c>
    </row>
    <row r="254" spans="1:7" hidden="1" outlineLevel="1">
      <c r="A254" s="77"/>
      <c r="B254" s="111" t="s">
        <v>398</v>
      </c>
      <c r="C254" s="37" t="s">
        <v>1872</v>
      </c>
      <c r="D254" s="58">
        <v>-3644954</v>
      </c>
      <c r="E254" s="58">
        <f>D254*0.03/100</f>
        <v>-1093.4862000000001</v>
      </c>
      <c r="F254" s="112">
        <f>D254*0.03/100</f>
        <v>-1093.4862000000001</v>
      </c>
      <c r="G254" s="9" t="s">
        <v>399</v>
      </c>
    </row>
    <row r="255" spans="1:7" hidden="1" outlineLevel="1">
      <c r="A255" s="77"/>
      <c r="B255" s="111" t="s">
        <v>700</v>
      </c>
      <c r="C255" s="37" t="s">
        <v>1870</v>
      </c>
      <c r="D255" s="58">
        <v>1441</v>
      </c>
      <c r="E255" s="58">
        <f t="shared" si="0"/>
        <v>3.2566600000000001</v>
      </c>
      <c r="F255" s="112">
        <f t="shared" si="1"/>
        <v>5.9945599999999999</v>
      </c>
      <c r="G255" s="9" t="s">
        <v>701</v>
      </c>
    </row>
    <row r="256" spans="1:7" hidden="1" outlineLevel="1">
      <c r="A256" s="77"/>
      <c r="B256" s="111" t="s">
        <v>656</v>
      </c>
      <c r="C256" s="37" t="s">
        <v>1870</v>
      </c>
      <c r="D256" s="58">
        <v>-2650</v>
      </c>
      <c r="E256" s="58">
        <f t="shared" si="0"/>
        <v>-5.9889999999999999</v>
      </c>
      <c r="F256" s="112">
        <f t="shared" si="1"/>
        <v>-11.023999999999999</v>
      </c>
      <c r="G256" s="9" t="s">
        <v>657</v>
      </c>
    </row>
    <row r="257" spans="1:7" hidden="1" outlineLevel="1">
      <c r="A257" s="77"/>
      <c r="B257" s="111" t="s">
        <v>614</v>
      </c>
      <c r="C257" s="37" t="s">
        <v>1870</v>
      </c>
      <c r="D257" s="58">
        <v>-23207</v>
      </c>
      <c r="E257" s="58">
        <f t="shared" si="0"/>
        <v>-52.44782</v>
      </c>
      <c r="F257" s="112">
        <f t="shared" si="1"/>
        <v>-96.541119999999992</v>
      </c>
      <c r="G257" s="9" t="s">
        <v>615</v>
      </c>
    </row>
    <row r="258" spans="1:7" hidden="1" outlineLevel="1">
      <c r="A258" s="77"/>
      <c r="B258" s="111" t="s">
        <v>368</v>
      </c>
      <c r="C258" s="37" t="s">
        <v>1870</v>
      </c>
      <c r="D258" s="58">
        <v>-330</v>
      </c>
      <c r="E258" s="58">
        <f t="shared" si="0"/>
        <v>-0.74580000000000002</v>
      </c>
      <c r="F258" s="112">
        <f t="shared" si="1"/>
        <v>-1.3728</v>
      </c>
      <c r="G258" s="9" t="s">
        <v>369</v>
      </c>
    </row>
    <row r="259" spans="1:7" hidden="1" outlineLevel="1">
      <c r="A259" s="77"/>
      <c r="B259" s="111" t="s">
        <v>390</v>
      </c>
      <c r="C259" s="37" t="s">
        <v>1870</v>
      </c>
      <c r="D259" s="58">
        <v>-4624</v>
      </c>
      <c r="E259" s="58">
        <f t="shared" si="0"/>
        <v>-10.450240000000001</v>
      </c>
      <c r="F259" s="112">
        <f t="shared" si="1"/>
        <v>-19.23584</v>
      </c>
      <c r="G259" s="9" t="s">
        <v>391</v>
      </c>
    </row>
    <row r="260" spans="1:7" hidden="1" outlineLevel="1">
      <c r="A260" s="77"/>
      <c r="B260" s="111" t="s">
        <v>392</v>
      </c>
      <c r="C260" s="37" t="s">
        <v>1870</v>
      </c>
      <c r="D260" s="58">
        <v>-803510</v>
      </c>
      <c r="E260" s="58">
        <f t="shared" si="0"/>
        <v>-1815.9326000000001</v>
      </c>
      <c r="F260" s="112">
        <f t="shared" si="1"/>
        <v>-3342.6016</v>
      </c>
      <c r="G260" s="9" t="s">
        <v>393</v>
      </c>
    </row>
    <row r="261" spans="1:7" hidden="1" outlineLevel="1">
      <c r="A261" s="77"/>
      <c r="B261" s="111" t="s">
        <v>664</v>
      </c>
      <c r="C261" s="37" t="s">
        <v>1870</v>
      </c>
      <c r="D261" s="58">
        <v>20938</v>
      </c>
      <c r="E261" s="58">
        <f t="shared" si="0"/>
        <v>47.319880000000005</v>
      </c>
      <c r="F261" s="112">
        <f t="shared" si="1"/>
        <v>87.102079999999987</v>
      </c>
      <c r="G261" s="9" t="s">
        <v>665</v>
      </c>
    </row>
    <row r="262" spans="1:7" hidden="1" outlineLevel="1">
      <c r="A262" s="77"/>
      <c r="B262" s="111" t="s">
        <v>668</v>
      </c>
      <c r="C262" s="37" t="s">
        <v>1870</v>
      </c>
      <c r="D262" s="58">
        <v>-19093</v>
      </c>
      <c r="E262" s="58">
        <f t="shared" si="0"/>
        <v>-43.150179999999999</v>
      </c>
      <c r="F262" s="112">
        <f t="shared" si="1"/>
        <v>-79.426879999999997</v>
      </c>
      <c r="G262" s="9" t="s">
        <v>669</v>
      </c>
    </row>
    <row r="263" spans="1:7" hidden="1" outlineLevel="1">
      <c r="A263" s="77"/>
      <c r="B263" s="111" t="s">
        <v>488</v>
      </c>
      <c r="C263" s="37" t="s">
        <v>1870</v>
      </c>
      <c r="D263" s="58">
        <v>-9217</v>
      </c>
      <c r="E263" s="58">
        <f t="shared" si="0"/>
        <v>-20.83042</v>
      </c>
      <c r="F263" s="112">
        <f t="shared" si="1"/>
        <v>-38.34272</v>
      </c>
      <c r="G263" s="9" t="s">
        <v>489</v>
      </c>
    </row>
    <row r="264" spans="1:7" hidden="1" outlineLevel="1">
      <c r="A264" s="77"/>
      <c r="B264" s="111" t="s">
        <v>510</v>
      </c>
      <c r="C264" s="37" t="s">
        <v>1870</v>
      </c>
      <c r="D264" s="58">
        <v>-7211</v>
      </c>
      <c r="E264" s="58">
        <f t="shared" si="0"/>
        <v>-16.296860000000002</v>
      </c>
      <c r="F264" s="112">
        <f t="shared" si="1"/>
        <v>-29.99776</v>
      </c>
      <c r="G264" s="9" t="s">
        <v>511</v>
      </c>
    </row>
    <row r="265" spans="1:7" hidden="1" outlineLevel="1">
      <c r="A265" s="77"/>
      <c r="B265" s="111" t="s">
        <v>688</v>
      </c>
      <c r="C265" s="37" t="s">
        <v>1870</v>
      </c>
      <c r="D265" s="58">
        <v>-33672</v>
      </c>
      <c r="E265" s="58">
        <f t="shared" si="0"/>
        <v>-76.09872</v>
      </c>
      <c r="F265" s="112">
        <f t="shared" si="1"/>
        <v>-140.07551999999998</v>
      </c>
      <c r="G265" s="9" t="s">
        <v>689</v>
      </c>
    </row>
    <row r="266" spans="1:7" hidden="1" outlineLevel="1">
      <c r="A266" s="77"/>
      <c r="B266" s="111" t="s">
        <v>544</v>
      </c>
      <c r="C266" s="37" t="s">
        <v>1870</v>
      </c>
      <c r="D266" s="58">
        <v>-63001</v>
      </c>
      <c r="E266" s="58">
        <f t="shared" si="0"/>
        <v>-142.38226</v>
      </c>
      <c r="F266" s="112">
        <f t="shared" si="1"/>
        <v>-262.08416</v>
      </c>
      <c r="G266" s="9" t="s">
        <v>545</v>
      </c>
    </row>
    <row r="267" spans="1:7" hidden="1" outlineLevel="1">
      <c r="A267" s="77"/>
      <c r="B267" s="111" t="s">
        <v>364</v>
      </c>
      <c r="C267" s="37" t="s">
        <v>1870</v>
      </c>
      <c r="D267" s="58">
        <v>-22960</v>
      </c>
      <c r="E267" s="58">
        <f t="shared" si="0"/>
        <v>-51.889600000000002</v>
      </c>
      <c r="F267" s="112">
        <f t="shared" si="1"/>
        <v>-95.513599999999983</v>
      </c>
      <c r="G267" s="9" t="s">
        <v>365</v>
      </c>
    </row>
    <row r="268" spans="1:7" hidden="1" outlineLevel="1">
      <c r="A268" s="77"/>
      <c r="B268" s="111" t="s">
        <v>386</v>
      </c>
      <c r="C268" s="37" t="s">
        <v>1870</v>
      </c>
      <c r="D268" s="58">
        <v>34886</v>
      </c>
      <c r="E268" s="58">
        <f t="shared" si="0"/>
        <v>78.842359999999999</v>
      </c>
      <c r="F268" s="112">
        <f t="shared" si="1"/>
        <v>145.12575999999999</v>
      </c>
      <c r="G268" s="9" t="s">
        <v>387</v>
      </c>
    </row>
    <row r="269" spans="1:7" hidden="1" outlineLevel="1">
      <c r="A269" s="77"/>
      <c r="B269" s="111" t="s">
        <v>560</v>
      </c>
      <c r="C269" s="37" t="s">
        <v>1870</v>
      </c>
      <c r="D269" s="58">
        <v>32364</v>
      </c>
      <c r="E269" s="58">
        <f t="shared" si="0"/>
        <v>73.14264</v>
      </c>
      <c r="F269" s="112">
        <f t="shared" si="1"/>
        <v>134.63423999999998</v>
      </c>
      <c r="G269" s="9" t="s">
        <v>561</v>
      </c>
    </row>
    <row r="270" spans="1:7" hidden="1" outlineLevel="1">
      <c r="A270" s="77"/>
      <c r="B270" s="111" t="s">
        <v>568</v>
      </c>
      <c r="C270" s="37" t="s">
        <v>1870</v>
      </c>
      <c r="D270" s="58">
        <v>-976</v>
      </c>
      <c r="E270" s="58">
        <f t="shared" si="0"/>
        <v>-2.2057599999999997</v>
      </c>
      <c r="F270" s="112">
        <f t="shared" si="1"/>
        <v>-4.0601599999999998</v>
      </c>
      <c r="G270" s="9" t="s">
        <v>569</v>
      </c>
    </row>
    <row r="271" spans="1:7" hidden="1" outlineLevel="1">
      <c r="A271" s="77"/>
      <c r="B271" s="111" t="s">
        <v>660</v>
      </c>
      <c r="C271" s="37" t="s">
        <v>1870</v>
      </c>
      <c r="D271" s="58">
        <v>-23310</v>
      </c>
      <c r="E271" s="58">
        <f t="shared" si="0"/>
        <v>-52.680600000000005</v>
      </c>
      <c r="F271" s="112">
        <f t="shared" si="1"/>
        <v>-96.969599999999986</v>
      </c>
      <c r="G271" s="9" t="s">
        <v>661</v>
      </c>
    </row>
    <row r="272" spans="1:7" hidden="1" outlineLevel="1">
      <c r="A272" s="77"/>
      <c r="B272" s="111" t="s">
        <v>682</v>
      </c>
      <c r="C272" s="37" t="s">
        <v>1870</v>
      </c>
      <c r="D272" s="58">
        <v>49394</v>
      </c>
      <c r="E272" s="58">
        <f t="shared" si="0"/>
        <v>111.63043999999999</v>
      </c>
      <c r="F272" s="112">
        <f t="shared" si="1"/>
        <v>205.47904</v>
      </c>
      <c r="G272" s="9" t="s">
        <v>683</v>
      </c>
    </row>
    <row r="273" spans="1:7" hidden="1" outlineLevel="1">
      <c r="A273" s="77"/>
      <c r="B273" s="111" t="s">
        <v>456</v>
      </c>
      <c r="C273" s="37" t="s">
        <v>1870</v>
      </c>
      <c r="D273" s="58">
        <v>76202</v>
      </c>
      <c r="E273" s="58">
        <f t="shared" si="0"/>
        <v>172.21652000000003</v>
      </c>
      <c r="F273" s="112">
        <f t="shared" si="1"/>
        <v>317.00031999999999</v>
      </c>
      <c r="G273" s="9" t="s">
        <v>457</v>
      </c>
    </row>
    <row r="274" spans="1:7" hidden="1" outlineLevel="1">
      <c r="A274" s="77"/>
      <c r="B274" s="111" t="s">
        <v>540</v>
      </c>
      <c r="C274" s="37" t="s">
        <v>1870</v>
      </c>
      <c r="D274" s="58">
        <v>-6888</v>
      </c>
      <c r="E274" s="58">
        <f t="shared" si="0"/>
        <v>-15.566880000000001</v>
      </c>
      <c r="F274" s="112">
        <f t="shared" si="1"/>
        <v>-28.65408</v>
      </c>
      <c r="G274" s="9" t="s">
        <v>541</v>
      </c>
    </row>
    <row r="275" spans="1:7" hidden="1" outlineLevel="1">
      <c r="A275" s="77"/>
      <c r="B275" s="111" t="s">
        <v>602</v>
      </c>
      <c r="C275" s="37" t="s">
        <v>1870</v>
      </c>
      <c r="D275" s="58">
        <v>1557631</v>
      </c>
      <c r="E275" s="58">
        <f t="shared" si="0"/>
        <v>3520.2460600000004</v>
      </c>
      <c r="F275" s="112">
        <f t="shared" si="1"/>
        <v>6479.7449599999991</v>
      </c>
      <c r="G275" s="9" t="s">
        <v>603</v>
      </c>
    </row>
    <row r="276" spans="1:7" hidden="1" outlineLevel="1">
      <c r="A276" s="77"/>
      <c r="B276" s="111" t="s">
        <v>622</v>
      </c>
      <c r="C276" s="37" t="s">
        <v>1870</v>
      </c>
      <c r="D276" s="58">
        <v>22573</v>
      </c>
      <c r="E276" s="58">
        <f t="shared" si="0"/>
        <v>51.014980000000008</v>
      </c>
      <c r="F276" s="112">
        <f t="shared" si="1"/>
        <v>93.903680000000008</v>
      </c>
      <c r="G276" s="9" t="s">
        <v>623</v>
      </c>
    </row>
    <row r="277" spans="1:7" hidden="1" outlineLevel="1">
      <c r="A277" s="77"/>
      <c r="B277" s="111" t="s">
        <v>484</v>
      </c>
      <c r="C277" s="37" t="s">
        <v>1870</v>
      </c>
      <c r="D277" s="58">
        <v>30617</v>
      </c>
      <c r="E277" s="58">
        <f t="shared" si="0"/>
        <v>69.194419999999994</v>
      </c>
      <c r="F277" s="112">
        <f t="shared" si="1"/>
        <v>127.36671999999999</v>
      </c>
      <c r="G277" s="9" t="s">
        <v>485</v>
      </c>
    </row>
    <row r="278" spans="1:7" hidden="1" outlineLevel="1">
      <c r="A278" s="77"/>
      <c r="B278" s="111" t="s">
        <v>464</v>
      </c>
      <c r="C278" s="37" t="s">
        <v>1870</v>
      </c>
      <c r="D278" s="58">
        <v>-106</v>
      </c>
      <c r="E278" s="58">
        <f t="shared" si="0"/>
        <v>-0.23956</v>
      </c>
      <c r="F278" s="112">
        <f t="shared" si="1"/>
        <v>-0.44095999999999996</v>
      </c>
      <c r="G278" s="9" t="s">
        <v>465</v>
      </c>
    </row>
    <row r="279" spans="1:7" hidden="1" outlineLevel="1">
      <c r="A279" s="77"/>
      <c r="B279" s="111" t="s">
        <v>548</v>
      </c>
      <c r="C279" s="37" t="s">
        <v>1870</v>
      </c>
      <c r="D279" s="58">
        <v>-2571</v>
      </c>
      <c r="E279" s="58">
        <f t="shared" si="0"/>
        <v>-5.8104600000000008</v>
      </c>
      <c r="F279" s="112">
        <f t="shared" si="1"/>
        <v>-10.695360000000001</v>
      </c>
      <c r="G279" s="9" t="s">
        <v>549</v>
      </c>
    </row>
    <row r="280" spans="1:7" hidden="1" outlineLevel="1">
      <c r="A280" s="77"/>
      <c r="B280" s="111" t="s">
        <v>420</v>
      </c>
      <c r="C280" s="37" t="s">
        <v>1870</v>
      </c>
      <c r="D280" s="58">
        <v>-7109</v>
      </c>
      <c r="E280" s="58">
        <f t="shared" si="0"/>
        <v>-16.06634</v>
      </c>
      <c r="F280" s="112">
        <f t="shared" si="1"/>
        <v>-29.573440000000002</v>
      </c>
      <c r="G280" s="9" t="s">
        <v>421</v>
      </c>
    </row>
    <row r="281" spans="1:7" hidden="1" outlineLevel="1">
      <c r="A281" s="77"/>
      <c r="B281" s="111" t="s">
        <v>658</v>
      </c>
      <c r="C281" s="37" t="s">
        <v>1870</v>
      </c>
      <c r="D281" s="58">
        <v>3567</v>
      </c>
      <c r="E281" s="58">
        <f t="shared" si="0"/>
        <v>8.06142</v>
      </c>
      <c r="F281" s="112">
        <f t="shared" si="1"/>
        <v>14.838719999999999</v>
      </c>
      <c r="G281" s="9" t="s">
        <v>659</v>
      </c>
    </row>
    <row r="282" spans="1:7" hidden="1" outlineLevel="1">
      <c r="A282" s="77"/>
      <c r="B282" s="111" t="s">
        <v>676</v>
      </c>
      <c r="C282" s="37" t="s">
        <v>1870</v>
      </c>
      <c r="D282" s="58">
        <v>11256</v>
      </c>
      <c r="E282" s="58">
        <f t="shared" ref="E282:E308" si="2">D282*0.226/100</f>
        <v>25.438560000000003</v>
      </c>
      <c r="F282" s="112">
        <f t="shared" ref="F282:F308" si="3">D282*0.416/100</f>
        <v>46.824960000000004</v>
      </c>
      <c r="G282" s="9" t="s">
        <v>677</v>
      </c>
    </row>
    <row r="283" spans="1:7" hidden="1" outlineLevel="1">
      <c r="A283" s="77"/>
      <c r="B283" s="111" t="s">
        <v>394</v>
      </c>
      <c r="C283" s="37" t="s">
        <v>1870</v>
      </c>
      <c r="D283" s="58">
        <v>-20237</v>
      </c>
      <c r="E283" s="58">
        <f t="shared" si="2"/>
        <v>-45.735619999999997</v>
      </c>
      <c r="F283" s="112">
        <f t="shared" si="3"/>
        <v>-84.185919999999982</v>
      </c>
      <c r="G283" s="9" t="s">
        <v>395</v>
      </c>
    </row>
    <row r="284" spans="1:7" hidden="1" outlineLevel="1">
      <c r="A284" s="77"/>
      <c r="B284" s="111" t="s">
        <v>480</v>
      </c>
      <c r="C284" s="37" t="s">
        <v>1870</v>
      </c>
      <c r="D284" s="58">
        <v>8233</v>
      </c>
      <c r="E284" s="58">
        <f t="shared" si="2"/>
        <v>18.606580000000001</v>
      </c>
      <c r="F284" s="112">
        <f t="shared" si="3"/>
        <v>34.249279999999999</v>
      </c>
      <c r="G284" s="9" t="s">
        <v>481</v>
      </c>
    </row>
    <row r="285" spans="1:7" hidden="1" outlineLevel="1">
      <c r="A285" s="77"/>
      <c r="B285" s="111" t="s">
        <v>526</v>
      </c>
      <c r="C285" s="37" t="s">
        <v>1870</v>
      </c>
      <c r="D285" s="58">
        <v>-34023</v>
      </c>
      <c r="E285" s="58">
        <f t="shared" si="2"/>
        <v>-76.891980000000004</v>
      </c>
      <c r="F285" s="112">
        <f t="shared" si="3"/>
        <v>-141.53567999999999</v>
      </c>
      <c r="G285" s="9" t="s">
        <v>527</v>
      </c>
    </row>
    <row r="286" spans="1:7" hidden="1" outlineLevel="1">
      <c r="A286" s="77"/>
      <c r="B286" s="111" t="s">
        <v>698</v>
      </c>
      <c r="C286" s="37" t="s">
        <v>1870</v>
      </c>
      <c r="D286" s="58">
        <v>-19268</v>
      </c>
      <c r="E286" s="58">
        <f t="shared" si="2"/>
        <v>-43.545680000000004</v>
      </c>
      <c r="F286" s="112">
        <f t="shared" si="3"/>
        <v>-80.154879999999991</v>
      </c>
      <c r="G286" s="9" t="s">
        <v>699</v>
      </c>
    </row>
    <row r="287" spans="1:7" hidden="1" outlineLevel="1">
      <c r="A287" s="77"/>
      <c r="B287" s="111" t="s">
        <v>680</v>
      </c>
      <c r="C287" s="37" t="s">
        <v>1870</v>
      </c>
      <c r="D287" s="58">
        <v>81230</v>
      </c>
      <c r="E287" s="58">
        <f t="shared" si="2"/>
        <v>183.57980000000001</v>
      </c>
      <c r="F287" s="112">
        <f t="shared" si="3"/>
        <v>337.91680000000002</v>
      </c>
      <c r="G287" s="9" t="s">
        <v>681</v>
      </c>
    </row>
    <row r="288" spans="1:7" hidden="1" outlineLevel="1">
      <c r="A288" s="77"/>
      <c r="B288" s="111" t="s">
        <v>402</v>
      </c>
      <c r="C288" s="37" t="s">
        <v>1870</v>
      </c>
      <c r="D288" s="58">
        <v>-4571</v>
      </c>
      <c r="E288" s="58">
        <f t="shared" si="2"/>
        <v>-10.33046</v>
      </c>
      <c r="F288" s="112">
        <f t="shared" si="3"/>
        <v>-19.015359999999998</v>
      </c>
      <c r="G288" s="9" t="s">
        <v>403</v>
      </c>
    </row>
    <row r="289" spans="1:7" hidden="1" outlineLevel="1">
      <c r="A289" s="77"/>
      <c r="B289" s="111" t="s">
        <v>444</v>
      </c>
      <c r="C289" s="37" t="s">
        <v>1870</v>
      </c>
      <c r="D289" s="58">
        <v>529101</v>
      </c>
      <c r="E289" s="58">
        <f t="shared" si="2"/>
        <v>1195.7682600000001</v>
      </c>
      <c r="F289" s="112">
        <f t="shared" si="3"/>
        <v>2201.06016</v>
      </c>
      <c r="G289" s="9" t="s">
        <v>445</v>
      </c>
    </row>
    <row r="290" spans="1:7" hidden="1" outlineLevel="1">
      <c r="A290" s="77"/>
      <c r="B290" s="111" t="s">
        <v>612</v>
      </c>
      <c r="C290" s="37" t="s">
        <v>1870</v>
      </c>
      <c r="D290" s="58">
        <v>873602</v>
      </c>
      <c r="E290" s="58">
        <f t="shared" si="2"/>
        <v>1974.34052</v>
      </c>
      <c r="F290" s="112">
        <f t="shared" si="3"/>
        <v>3634.1843199999998</v>
      </c>
      <c r="G290" s="9" t="s">
        <v>613</v>
      </c>
    </row>
    <row r="291" spans="1:7" hidden="1" outlineLevel="1">
      <c r="A291" s="77"/>
      <c r="B291" s="111" t="s">
        <v>570</v>
      </c>
      <c r="C291" s="37" t="s">
        <v>1870</v>
      </c>
      <c r="D291" s="58">
        <v>-10281</v>
      </c>
      <c r="E291" s="58">
        <f t="shared" si="2"/>
        <v>-23.235059999999997</v>
      </c>
      <c r="F291" s="112">
        <f t="shared" si="3"/>
        <v>-42.76896</v>
      </c>
      <c r="G291" s="9" t="s">
        <v>571</v>
      </c>
    </row>
    <row r="292" spans="1:7" hidden="1" outlineLevel="1">
      <c r="A292" s="77"/>
      <c r="B292" s="111" t="s">
        <v>412</v>
      </c>
      <c r="C292" s="37" t="s">
        <v>1870</v>
      </c>
      <c r="D292" s="58">
        <v>-203549</v>
      </c>
      <c r="E292" s="58">
        <f t="shared" si="2"/>
        <v>-460.02073999999999</v>
      </c>
      <c r="F292" s="112">
        <f t="shared" si="3"/>
        <v>-846.76383999999996</v>
      </c>
      <c r="G292" s="9" t="s">
        <v>413</v>
      </c>
    </row>
    <row r="293" spans="1:7" hidden="1" outlineLevel="1">
      <c r="A293" s="77"/>
      <c r="B293" s="111" t="s">
        <v>486</v>
      </c>
      <c r="C293" s="37" t="s">
        <v>1870</v>
      </c>
      <c r="D293" s="58">
        <v>-17409</v>
      </c>
      <c r="E293" s="58">
        <f t="shared" si="2"/>
        <v>-39.344340000000003</v>
      </c>
      <c r="F293" s="112">
        <f t="shared" si="3"/>
        <v>-72.42143999999999</v>
      </c>
      <c r="G293" s="9" t="s">
        <v>487</v>
      </c>
    </row>
    <row r="294" spans="1:7" hidden="1" outlineLevel="1">
      <c r="A294" s="77"/>
      <c r="B294" s="111" t="s">
        <v>496</v>
      </c>
      <c r="C294" s="37" t="s">
        <v>1870</v>
      </c>
      <c r="D294" s="58">
        <v>69550</v>
      </c>
      <c r="E294" s="58">
        <f t="shared" si="2"/>
        <v>157.18300000000002</v>
      </c>
      <c r="F294" s="112">
        <f t="shared" si="3"/>
        <v>289.32799999999997</v>
      </c>
      <c r="G294" s="9" t="s">
        <v>497</v>
      </c>
    </row>
    <row r="295" spans="1:7" hidden="1" outlineLevel="1">
      <c r="A295" s="77"/>
      <c r="B295" s="111" t="s">
        <v>502</v>
      </c>
      <c r="C295" s="37" t="s">
        <v>1870</v>
      </c>
      <c r="D295" s="58">
        <v>-13343</v>
      </c>
      <c r="E295" s="58">
        <f t="shared" si="2"/>
        <v>-30.155180000000001</v>
      </c>
      <c r="F295" s="112">
        <f t="shared" si="3"/>
        <v>-55.506880000000002</v>
      </c>
      <c r="G295" s="9" t="s">
        <v>503</v>
      </c>
    </row>
    <row r="296" spans="1:7" hidden="1" outlineLevel="1">
      <c r="A296" s="77"/>
      <c r="B296" s="111" t="s">
        <v>592</v>
      </c>
      <c r="C296" s="37" t="s">
        <v>1870</v>
      </c>
      <c r="D296" s="58">
        <v>380932</v>
      </c>
      <c r="E296" s="58">
        <f t="shared" si="2"/>
        <v>860.90631999999994</v>
      </c>
      <c r="F296" s="112">
        <f t="shared" si="3"/>
        <v>1584.6771200000001</v>
      </c>
      <c r="G296" s="9" t="s">
        <v>593</v>
      </c>
    </row>
    <row r="297" spans="1:7" hidden="1" outlineLevel="1">
      <c r="A297" s="77"/>
      <c r="B297" s="111" t="s">
        <v>516</v>
      </c>
      <c r="C297" s="37" t="s">
        <v>1870</v>
      </c>
      <c r="D297" s="58">
        <v>827480</v>
      </c>
      <c r="E297" s="58">
        <f t="shared" si="2"/>
        <v>1870.1048000000001</v>
      </c>
      <c r="F297" s="112">
        <f t="shared" si="3"/>
        <v>3442.3168000000001</v>
      </c>
      <c r="G297" s="9" t="s">
        <v>517</v>
      </c>
    </row>
    <row r="298" spans="1:7" hidden="1" outlineLevel="1">
      <c r="A298" s="77"/>
      <c r="B298" s="111" t="s">
        <v>542</v>
      </c>
      <c r="C298" s="37" t="s">
        <v>1870</v>
      </c>
      <c r="D298" s="58">
        <v>621629</v>
      </c>
      <c r="E298" s="58">
        <f t="shared" si="2"/>
        <v>1404.8815400000001</v>
      </c>
      <c r="F298" s="112">
        <f t="shared" si="3"/>
        <v>2585.9766399999999</v>
      </c>
      <c r="G298" s="9" t="s">
        <v>543</v>
      </c>
    </row>
    <row r="299" spans="1:7" hidden="1" outlineLevel="1">
      <c r="A299" s="77"/>
      <c r="B299" s="111" t="s">
        <v>582</v>
      </c>
      <c r="C299" s="37" t="s">
        <v>1870</v>
      </c>
      <c r="D299" s="58">
        <v>-14936</v>
      </c>
      <c r="E299" s="58">
        <f t="shared" si="2"/>
        <v>-33.755360000000003</v>
      </c>
      <c r="F299" s="112">
        <f t="shared" si="3"/>
        <v>-62.133759999999995</v>
      </c>
      <c r="G299" s="9" t="s">
        <v>583</v>
      </c>
    </row>
    <row r="300" spans="1:7" hidden="1" outlineLevel="1">
      <c r="A300" s="77"/>
      <c r="B300" s="111" t="s">
        <v>490</v>
      </c>
      <c r="C300" s="37" t="s">
        <v>1870</v>
      </c>
      <c r="D300" s="58">
        <v>268659</v>
      </c>
      <c r="E300" s="58">
        <f t="shared" si="2"/>
        <v>607.16934000000003</v>
      </c>
      <c r="F300" s="112">
        <f t="shared" si="3"/>
        <v>1117.6214399999999</v>
      </c>
      <c r="G300" s="9" t="s">
        <v>491</v>
      </c>
    </row>
    <row r="301" spans="1:7" hidden="1" outlineLevel="1">
      <c r="A301" s="77"/>
      <c r="B301" s="111" t="s">
        <v>366</v>
      </c>
      <c r="C301" s="37" t="s">
        <v>1870</v>
      </c>
      <c r="D301" s="58">
        <v>-26395592</v>
      </c>
      <c r="E301" s="58">
        <f t="shared" si="2"/>
        <v>-59654.037920000002</v>
      </c>
      <c r="F301" s="112">
        <f t="shared" si="3"/>
        <v>-109805.66271999999</v>
      </c>
      <c r="G301" s="9" t="s">
        <v>367</v>
      </c>
    </row>
    <row r="302" spans="1:7" hidden="1" outlineLevel="1">
      <c r="A302" s="77"/>
      <c r="B302" s="111" t="s">
        <v>628</v>
      </c>
      <c r="C302" s="37" t="s">
        <v>1870</v>
      </c>
      <c r="D302" s="58">
        <v>-4048</v>
      </c>
      <c r="E302" s="58">
        <f t="shared" si="2"/>
        <v>-9.1484800000000011</v>
      </c>
      <c r="F302" s="112">
        <f t="shared" si="3"/>
        <v>-16.839679999999998</v>
      </c>
      <c r="G302" s="9" t="s">
        <v>629</v>
      </c>
    </row>
    <row r="303" spans="1:7" hidden="1" outlineLevel="1">
      <c r="A303" s="77"/>
      <c r="B303" s="111" t="s">
        <v>328</v>
      </c>
      <c r="C303" s="37" t="s">
        <v>1870</v>
      </c>
      <c r="D303" s="58">
        <v>4178</v>
      </c>
      <c r="E303" s="58">
        <f t="shared" si="2"/>
        <v>9.4422800000000002</v>
      </c>
      <c r="F303" s="112">
        <f t="shared" si="3"/>
        <v>17.380479999999999</v>
      </c>
      <c r="G303" s="9" t="s">
        <v>329</v>
      </c>
    </row>
    <row r="304" spans="1:7" hidden="1" outlineLevel="1">
      <c r="A304" s="77"/>
      <c r="B304" s="111" t="s">
        <v>460</v>
      </c>
      <c r="C304" s="37" t="s">
        <v>1870</v>
      </c>
      <c r="D304" s="58">
        <v>2045778</v>
      </c>
      <c r="E304" s="58">
        <f t="shared" si="2"/>
        <v>4623.4582800000007</v>
      </c>
      <c r="F304" s="112">
        <f t="shared" si="3"/>
        <v>8510.4364799999985</v>
      </c>
      <c r="G304" s="9" t="s">
        <v>461</v>
      </c>
    </row>
    <row r="305" spans="1:7" hidden="1" outlineLevel="1">
      <c r="A305" s="77"/>
      <c r="B305" s="111" t="s">
        <v>1690</v>
      </c>
      <c r="C305" s="37" t="s">
        <v>1870</v>
      </c>
      <c r="D305" s="58">
        <v>-1187</v>
      </c>
      <c r="E305" s="58">
        <f t="shared" si="2"/>
        <v>-2.68262</v>
      </c>
      <c r="F305" s="112">
        <f t="shared" si="3"/>
        <v>-4.9379200000000001</v>
      </c>
      <c r="G305" s="9" t="s">
        <v>1691</v>
      </c>
    </row>
    <row r="306" spans="1:7" hidden="1" outlineLevel="1">
      <c r="A306" s="77"/>
      <c r="B306" s="111" t="s">
        <v>466</v>
      </c>
      <c r="C306" s="37" t="s">
        <v>1870</v>
      </c>
      <c r="D306" s="58">
        <v>2625</v>
      </c>
      <c r="E306" s="58">
        <f t="shared" si="2"/>
        <v>5.9325000000000001</v>
      </c>
      <c r="F306" s="112">
        <f t="shared" si="3"/>
        <v>10.92</v>
      </c>
      <c r="G306" s="9" t="s">
        <v>467</v>
      </c>
    </row>
    <row r="307" spans="1:7" hidden="1" outlineLevel="1">
      <c r="A307" s="77"/>
      <c r="B307" s="111" t="s">
        <v>384</v>
      </c>
      <c r="C307" s="37" t="s">
        <v>1870</v>
      </c>
      <c r="D307" s="58">
        <v>-989279</v>
      </c>
      <c r="E307" s="58">
        <f t="shared" si="2"/>
        <v>-2235.77054</v>
      </c>
      <c r="F307" s="112">
        <f t="shared" si="3"/>
        <v>-4115.4006399999998</v>
      </c>
      <c r="G307" s="9" t="s">
        <v>385</v>
      </c>
    </row>
    <row r="308" spans="1:7" ht="13.5" hidden="1" outlineLevel="1" thickBot="1">
      <c r="A308" s="77"/>
      <c r="B308" s="111" t="s">
        <v>596</v>
      </c>
      <c r="C308" s="37" t="s">
        <v>1870</v>
      </c>
      <c r="D308" s="58">
        <v>-53806</v>
      </c>
      <c r="E308" s="58">
        <f t="shared" si="2"/>
        <v>-121.60156000000001</v>
      </c>
      <c r="F308" s="112">
        <f t="shared" si="3"/>
        <v>-223.83295999999999</v>
      </c>
      <c r="G308" s="9" t="s">
        <v>597</v>
      </c>
    </row>
    <row r="309" spans="1:7" hidden="1" outlineLevel="1">
      <c r="A309" s="113">
        <v>2021</v>
      </c>
      <c r="B309" s="108" t="s">
        <v>1694</v>
      </c>
      <c r="C309" s="114" t="s">
        <v>1870</v>
      </c>
      <c r="D309" s="57">
        <v>17010</v>
      </c>
      <c r="E309" s="57">
        <f>D309*0.254/100</f>
        <v>43.205399999999997</v>
      </c>
      <c r="F309" s="110">
        <f>D309*0.395/100</f>
        <v>67.18950000000001</v>
      </c>
      <c r="G309" s="9" t="s">
        <v>1695</v>
      </c>
    </row>
    <row r="310" spans="1:7" hidden="1" outlineLevel="1">
      <c r="A310" s="80"/>
      <c r="B310" s="111" t="s">
        <v>666</v>
      </c>
      <c r="C310" s="115" t="s">
        <v>1870</v>
      </c>
      <c r="D310" s="58">
        <v>-304274</v>
      </c>
      <c r="E310" s="58">
        <f t="shared" ref="E310:E373" si="4">D310*0.254/100</f>
        <v>-772.8559600000001</v>
      </c>
      <c r="F310" s="112">
        <f t="shared" ref="F310:F373" si="5">D310*0.395/100</f>
        <v>-1201.8823000000002</v>
      </c>
      <c r="G310" s="9" t="s">
        <v>667</v>
      </c>
    </row>
    <row r="311" spans="1:7" hidden="1" outlineLevel="1">
      <c r="A311" s="80"/>
      <c r="B311" s="111" t="s">
        <v>584</v>
      </c>
      <c r="C311" s="115" t="s">
        <v>1870</v>
      </c>
      <c r="D311" s="58">
        <v>-4294469</v>
      </c>
      <c r="E311" s="58">
        <f t="shared" si="4"/>
        <v>-10907.95126</v>
      </c>
      <c r="F311" s="112">
        <f t="shared" si="5"/>
        <v>-16963.152550000003</v>
      </c>
      <c r="G311" s="9" t="s">
        <v>585</v>
      </c>
    </row>
    <row r="312" spans="1:7" hidden="1" outlineLevel="1">
      <c r="A312" s="80"/>
      <c r="B312" s="111" t="s">
        <v>702</v>
      </c>
      <c r="C312" s="115" t="s">
        <v>1870</v>
      </c>
      <c r="D312" s="58">
        <v>-140779</v>
      </c>
      <c r="E312" s="58">
        <f t="shared" si="4"/>
        <v>-357.57866000000001</v>
      </c>
      <c r="F312" s="112">
        <f t="shared" si="5"/>
        <v>-556.07704999999999</v>
      </c>
      <c r="G312" s="9" t="s">
        <v>703</v>
      </c>
    </row>
    <row r="313" spans="1:7" hidden="1" outlineLevel="1">
      <c r="A313" s="80"/>
      <c r="B313" s="111" t="s">
        <v>1706</v>
      </c>
      <c r="C313" s="115" t="s">
        <v>1870</v>
      </c>
      <c r="D313" s="58">
        <v>-76649</v>
      </c>
      <c r="E313" s="58">
        <f t="shared" si="4"/>
        <v>-194.68846000000002</v>
      </c>
      <c r="F313" s="112">
        <f t="shared" si="5"/>
        <v>-302.76355000000001</v>
      </c>
      <c r="G313" s="9" t="s">
        <v>1707</v>
      </c>
    </row>
    <row r="314" spans="1:7" hidden="1" outlineLevel="1">
      <c r="A314" s="80"/>
      <c r="B314" s="111" t="s">
        <v>1706</v>
      </c>
      <c r="C314" s="37" t="s">
        <v>1871</v>
      </c>
      <c r="D314" s="58">
        <v>-135521</v>
      </c>
      <c r="E314" s="58">
        <f>D314*0.04/100</f>
        <v>-54.208400000000005</v>
      </c>
      <c r="F314" s="112">
        <f>D314*0.04/100</f>
        <v>-54.208400000000005</v>
      </c>
      <c r="G314" s="9" t="s">
        <v>1707</v>
      </c>
    </row>
    <row r="315" spans="1:7" hidden="1" outlineLevel="1">
      <c r="A315" s="80"/>
      <c r="B315" s="111" t="s">
        <v>1706</v>
      </c>
      <c r="C315" s="37" t="s">
        <v>1872</v>
      </c>
      <c r="D315" s="58">
        <v>679036</v>
      </c>
      <c r="E315" s="58">
        <f>D315*0.03/100</f>
        <v>203.71079999999998</v>
      </c>
      <c r="F315" s="112">
        <f>D315*0.03/100</f>
        <v>203.71079999999998</v>
      </c>
      <c r="G315" s="9" t="s">
        <v>1707</v>
      </c>
    </row>
    <row r="316" spans="1:7" hidden="1" outlineLevel="1">
      <c r="A316" s="80"/>
      <c r="B316" s="111" t="s">
        <v>626</v>
      </c>
      <c r="C316" s="115" t="s">
        <v>1870</v>
      </c>
      <c r="D316" s="58">
        <v>-2013</v>
      </c>
      <c r="E316" s="58">
        <f t="shared" si="4"/>
        <v>-5.1130200000000006</v>
      </c>
      <c r="F316" s="112">
        <f t="shared" si="5"/>
        <v>-7.9513499999999997</v>
      </c>
      <c r="G316" s="9" t="s">
        <v>627</v>
      </c>
    </row>
    <row r="317" spans="1:7" hidden="1" outlineLevel="1">
      <c r="A317" s="80"/>
      <c r="B317" s="111" t="s">
        <v>536</v>
      </c>
      <c r="C317" s="115" t="s">
        <v>1870</v>
      </c>
      <c r="D317" s="58">
        <v>16575380</v>
      </c>
      <c r="E317" s="58">
        <f t="shared" si="4"/>
        <v>42101.465200000006</v>
      </c>
      <c r="F317" s="112">
        <f t="shared" si="5"/>
        <v>65472.751000000004</v>
      </c>
      <c r="G317" s="9" t="s">
        <v>537</v>
      </c>
    </row>
    <row r="318" spans="1:7" hidden="1" outlineLevel="1">
      <c r="A318" s="80"/>
      <c r="B318" s="111" t="s">
        <v>610</v>
      </c>
      <c r="C318" s="115" t="s">
        <v>1870</v>
      </c>
      <c r="D318" s="58">
        <v>-128891</v>
      </c>
      <c r="E318" s="58">
        <f t="shared" si="4"/>
        <v>-327.38314000000003</v>
      </c>
      <c r="F318" s="112">
        <f t="shared" si="5"/>
        <v>-509.11944999999997</v>
      </c>
      <c r="G318" s="9" t="s">
        <v>611</v>
      </c>
    </row>
    <row r="319" spans="1:7" hidden="1" outlineLevel="1">
      <c r="A319" s="80"/>
      <c r="B319" s="111" t="s">
        <v>618</v>
      </c>
      <c r="C319" s="115" t="s">
        <v>1870</v>
      </c>
      <c r="D319" s="58">
        <v>-141544</v>
      </c>
      <c r="E319" s="58">
        <f t="shared" si="4"/>
        <v>-359.52175999999997</v>
      </c>
      <c r="F319" s="112">
        <f t="shared" si="5"/>
        <v>-559.0988000000001</v>
      </c>
      <c r="G319" s="9" t="s">
        <v>619</v>
      </c>
    </row>
    <row r="320" spans="1:7" hidden="1" outlineLevel="1">
      <c r="A320" s="80"/>
      <c r="B320" s="111" t="s">
        <v>530</v>
      </c>
      <c r="C320" s="115" t="s">
        <v>1870</v>
      </c>
      <c r="D320" s="58">
        <v>-18193</v>
      </c>
      <c r="E320" s="58">
        <f t="shared" si="4"/>
        <v>-46.21022</v>
      </c>
      <c r="F320" s="112">
        <f t="shared" si="5"/>
        <v>-71.862350000000006</v>
      </c>
      <c r="G320" s="9" t="s">
        <v>531</v>
      </c>
    </row>
    <row r="321" spans="1:7" hidden="1" outlineLevel="1">
      <c r="A321" s="80"/>
      <c r="B321" s="111" t="s">
        <v>696</v>
      </c>
      <c r="C321" s="115" t="s">
        <v>1870</v>
      </c>
      <c r="D321" s="58">
        <v>143301</v>
      </c>
      <c r="E321" s="58">
        <f t="shared" si="4"/>
        <v>363.98453999999998</v>
      </c>
      <c r="F321" s="112">
        <f t="shared" si="5"/>
        <v>566.03895</v>
      </c>
      <c r="G321" s="9" t="s">
        <v>697</v>
      </c>
    </row>
    <row r="322" spans="1:7" hidden="1" outlineLevel="1">
      <c r="A322" s="80"/>
      <c r="B322" s="111" t="s">
        <v>650</v>
      </c>
      <c r="C322" s="115" t="s">
        <v>1870</v>
      </c>
      <c r="D322" s="58">
        <v>992589</v>
      </c>
      <c r="E322" s="58">
        <f t="shared" si="4"/>
        <v>2521.1760599999998</v>
      </c>
      <c r="F322" s="112">
        <f t="shared" si="5"/>
        <v>3920.7265500000003</v>
      </c>
      <c r="G322" s="9" t="s">
        <v>651</v>
      </c>
    </row>
    <row r="323" spans="1:7" hidden="1" outlineLevel="1">
      <c r="A323" s="80"/>
      <c r="B323" s="111" t="s">
        <v>478</v>
      </c>
      <c r="C323" s="115" t="s">
        <v>1870</v>
      </c>
      <c r="D323" s="58">
        <v>-708</v>
      </c>
      <c r="E323" s="58">
        <f t="shared" si="4"/>
        <v>-1.7983199999999999</v>
      </c>
      <c r="F323" s="112">
        <f t="shared" si="5"/>
        <v>-2.7966000000000002</v>
      </c>
      <c r="G323" s="9" t="s">
        <v>479</v>
      </c>
    </row>
    <row r="324" spans="1:7" hidden="1" outlineLevel="1">
      <c r="A324" s="80"/>
      <c r="B324" s="111" t="s">
        <v>572</v>
      </c>
      <c r="C324" s="115" t="s">
        <v>1870</v>
      </c>
      <c r="D324" s="58">
        <v>-193505</v>
      </c>
      <c r="E324" s="58">
        <f t="shared" si="4"/>
        <v>-491.50270000000006</v>
      </c>
      <c r="F324" s="112">
        <f t="shared" si="5"/>
        <v>-764.34475000000009</v>
      </c>
      <c r="G324" s="9" t="s">
        <v>573</v>
      </c>
    </row>
    <row r="325" spans="1:7" hidden="1" outlineLevel="1">
      <c r="A325" s="80"/>
      <c r="B325" s="111" t="s">
        <v>438</v>
      </c>
      <c r="C325" s="115" t="s">
        <v>1870</v>
      </c>
      <c r="D325" s="58">
        <v>117700</v>
      </c>
      <c r="E325" s="58">
        <f t="shared" si="4"/>
        <v>298.95799999999997</v>
      </c>
      <c r="F325" s="112">
        <f t="shared" si="5"/>
        <v>464.91500000000002</v>
      </c>
      <c r="G325" s="9" t="s">
        <v>439</v>
      </c>
    </row>
    <row r="326" spans="1:7" hidden="1" outlineLevel="1">
      <c r="A326" s="80"/>
      <c r="B326" s="111" t="s">
        <v>372</v>
      </c>
      <c r="C326" s="115" t="s">
        <v>1870</v>
      </c>
      <c r="D326" s="58">
        <v>-68133</v>
      </c>
      <c r="E326" s="58">
        <f t="shared" si="4"/>
        <v>-173.05781999999999</v>
      </c>
      <c r="F326" s="112">
        <f t="shared" si="5"/>
        <v>-269.12535000000003</v>
      </c>
      <c r="G326" s="9" t="s">
        <v>373</v>
      </c>
    </row>
    <row r="327" spans="1:7" hidden="1" outlineLevel="1">
      <c r="A327" s="80"/>
      <c r="B327" s="111" t="s">
        <v>506</v>
      </c>
      <c r="C327" s="115" t="s">
        <v>1870</v>
      </c>
      <c r="D327" s="58">
        <v>-21267</v>
      </c>
      <c r="E327" s="58">
        <f t="shared" si="4"/>
        <v>-54.018180000000001</v>
      </c>
      <c r="F327" s="112">
        <f t="shared" si="5"/>
        <v>-84.004649999999998</v>
      </c>
      <c r="G327" s="9" t="s">
        <v>507</v>
      </c>
    </row>
    <row r="328" spans="1:7" hidden="1" outlineLevel="1">
      <c r="A328" s="80"/>
      <c r="B328" s="111" t="s">
        <v>1696</v>
      </c>
      <c r="C328" s="115" t="s">
        <v>1870</v>
      </c>
      <c r="D328" s="58">
        <v>-8</v>
      </c>
      <c r="E328" s="58">
        <f t="shared" si="4"/>
        <v>-2.0320000000000001E-2</v>
      </c>
      <c r="F328" s="112">
        <f t="shared" si="5"/>
        <v>-3.1600000000000003E-2</v>
      </c>
      <c r="G328" s="9" t="s">
        <v>1697</v>
      </c>
    </row>
    <row r="329" spans="1:7" hidden="1" outlineLevel="1">
      <c r="A329" s="80"/>
      <c r="B329" s="111" t="s">
        <v>380</v>
      </c>
      <c r="C329" s="115" t="s">
        <v>1870</v>
      </c>
      <c r="D329" s="58">
        <v>9796</v>
      </c>
      <c r="E329" s="58">
        <f t="shared" si="4"/>
        <v>24.88184</v>
      </c>
      <c r="F329" s="112">
        <f t="shared" si="5"/>
        <v>38.694200000000002</v>
      </c>
      <c r="G329" s="9" t="s">
        <v>381</v>
      </c>
    </row>
    <row r="330" spans="1:7" hidden="1" outlineLevel="1">
      <c r="A330" s="80"/>
      <c r="B330" s="111" t="s">
        <v>404</v>
      </c>
      <c r="C330" s="115" t="s">
        <v>1870</v>
      </c>
      <c r="D330" s="58">
        <v>2103</v>
      </c>
      <c r="E330" s="58">
        <f t="shared" si="4"/>
        <v>5.3416200000000007</v>
      </c>
      <c r="F330" s="112">
        <f t="shared" si="5"/>
        <v>8.3068500000000007</v>
      </c>
      <c r="G330" s="9" t="s">
        <v>405</v>
      </c>
    </row>
    <row r="331" spans="1:7" hidden="1" outlineLevel="1">
      <c r="A331" s="80"/>
      <c r="B331" s="111" t="s">
        <v>558</v>
      </c>
      <c r="C331" s="115" t="s">
        <v>1870</v>
      </c>
      <c r="D331" s="58">
        <v>490207</v>
      </c>
      <c r="E331" s="58">
        <f t="shared" si="4"/>
        <v>1245.1257800000001</v>
      </c>
      <c r="F331" s="112">
        <f t="shared" si="5"/>
        <v>1936.3176500000002</v>
      </c>
      <c r="G331" s="9" t="s">
        <v>559</v>
      </c>
    </row>
    <row r="332" spans="1:7" hidden="1" outlineLevel="1">
      <c r="A332" s="80"/>
      <c r="B332" s="111" t="s">
        <v>518</v>
      </c>
      <c r="C332" s="115" t="s">
        <v>1870</v>
      </c>
      <c r="D332" s="58">
        <v>15660</v>
      </c>
      <c r="E332" s="58">
        <f t="shared" si="4"/>
        <v>39.776399999999995</v>
      </c>
      <c r="F332" s="112">
        <f t="shared" si="5"/>
        <v>61.857000000000006</v>
      </c>
      <c r="G332" s="9" t="s">
        <v>519</v>
      </c>
    </row>
    <row r="333" spans="1:7" hidden="1" outlineLevel="1">
      <c r="A333" s="80"/>
      <c r="B333" s="111" t="s">
        <v>692</v>
      </c>
      <c r="C333" s="115" t="s">
        <v>1870</v>
      </c>
      <c r="D333" s="58">
        <v>-15562</v>
      </c>
      <c r="E333" s="58">
        <f t="shared" si="4"/>
        <v>-39.527479999999997</v>
      </c>
      <c r="F333" s="112">
        <f t="shared" si="5"/>
        <v>-61.46990000000001</v>
      </c>
      <c r="G333" s="9" t="s">
        <v>693</v>
      </c>
    </row>
    <row r="334" spans="1:7" hidden="1" outlineLevel="1">
      <c r="A334" s="80"/>
      <c r="B334" s="111" t="s">
        <v>708</v>
      </c>
      <c r="C334" s="115" t="s">
        <v>1870</v>
      </c>
      <c r="D334" s="58">
        <v>35160</v>
      </c>
      <c r="E334" s="58">
        <f t="shared" si="4"/>
        <v>89.306399999999996</v>
      </c>
      <c r="F334" s="112">
        <f t="shared" si="5"/>
        <v>138.88200000000001</v>
      </c>
      <c r="G334" s="9" t="s">
        <v>709</v>
      </c>
    </row>
    <row r="335" spans="1:7" hidden="1" outlineLevel="1">
      <c r="A335" s="80"/>
      <c r="B335" s="111" t="s">
        <v>554</v>
      </c>
      <c r="C335" s="115" t="s">
        <v>1870</v>
      </c>
      <c r="D335" s="58">
        <v>-65227</v>
      </c>
      <c r="E335" s="58">
        <f t="shared" si="4"/>
        <v>-165.67658</v>
      </c>
      <c r="F335" s="112">
        <f t="shared" si="5"/>
        <v>-257.64665000000002</v>
      </c>
      <c r="G335" s="9" t="s">
        <v>555</v>
      </c>
    </row>
    <row r="336" spans="1:7" hidden="1" outlineLevel="1">
      <c r="A336" s="80"/>
      <c r="B336" s="111" t="s">
        <v>1684</v>
      </c>
      <c r="C336" s="115" t="s">
        <v>1870</v>
      </c>
      <c r="D336" s="58">
        <v>8664</v>
      </c>
      <c r="E336" s="58">
        <f t="shared" si="4"/>
        <v>22.00656</v>
      </c>
      <c r="F336" s="112">
        <f t="shared" si="5"/>
        <v>34.222799999999999</v>
      </c>
      <c r="G336" s="9" t="s">
        <v>1685</v>
      </c>
    </row>
    <row r="337" spans="1:7" hidden="1" outlineLevel="1">
      <c r="A337" s="80"/>
      <c r="B337" s="111" t="s">
        <v>1716</v>
      </c>
      <c r="C337" s="115" t="s">
        <v>1870</v>
      </c>
      <c r="D337" s="58">
        <v>-416</v>
      </c>
      <c r="E337" s="58">
        <f t="shared" si="4"/>
        <v>-1.05664</v>
      </c>
      <c r="F337" s="112">
        <f t="shared" si="5"/>
        <v>-1.6432</v>
      </c>
      <c r="G337" s="9" t="s">
        <v>1717</v>
      </c>
    </row>
    <row r="338" spans="1:7" hidden="1" outlineLevel="1">
      <c r="A338" s="80"/>
      <c r="B338" s="111" t="s">
        <v>7</v>
      </c>
      <c r="C338" s="115" t="s">
        <v>1870</v>
      </c>
      <c r="D338" s="58">
        <v>-6479771</v>
      </c>
      <c r="E338" s="58">
        <f t="shared" si="4"/>
        <v>-16458.618340000001</v>
      </c>
      <c r="F338" s="112">
        <f t="shared" si="5"/>
        <v>-25595.095450000001</v>
      </c>
      <c r="G338" s="9" t="s">
        <v>8</v>
      </c>
    </row>
    <row r="339" spans="1:7" hidden="1" outlineLevel="1">
      <c r="A339" s="80"/>
      <c r="B339" s="111" t="s">
        <v>7</v>
      </c>
      <c r="C339" s="37" t="s">
        <v>1872</v>
      </c>
      <c r="D339" s="58">
        <v>-118</v>
      </c>
      <c r="E339" s="58">
        <f>D339*0.03/100</f>
        <v>-3.5400000000000001E-2</v>
      </c>
      <c r="F339" s="112">
        <f>D339*0.03/100</f>
        <v>-3.5400000000000001E-2</v>
      </c>
      <c r="G339" s="9" t="s">
        <v>8</v>
      </c>
    </row>
    <row r="340" spans="1:7" hidden="1" outlineLevel="1">
      <c r="A340" s="80"/>
      <c r="B340" s="111" t="s">
        <v>588</v>
      </c>
      <c r="C340" s="115" t="s">
        <v>1870</v>
      </c>
      <c r="D340" s="58">
        <v>-1758016</v>
      </c>
      <c r="E340" s="58">
        <f t="shared" si="4"/>
        <v>-4465.3606399999999</v>
      </c>
      <c r="F340" s="112">
        <f t="shared" si="5"/>
        <v>-6944.1632000000009</v>
      </c>
      <c r="G340" s="9" t="s">
        <v>589</v>
      </c>
    </row>
    <row r="341" spans="1:7" hidden="1" outlineLevel="1">
      <c r="A341" s="80"/>
      <c r="B341" s="111" t="s">
        <v>462</v>
      </c>
      <c r="C341" s="115" t="s">
        <v>1870</v>
      </c>
      <c r="D341" s="58">
        <v>76442</v>
      </c>
      <c r="E341" s="58">
        <f t="shared" si="4"/>
        <v>194.16267999999999</v>
      </c>
      <c r="F341" s="112">
        <f t="shared" si="5"/>
        <v>301.94589999999999</v>
      </c>
      <c r="G341" s="9" t="s">
        <v>463</v>
      </c>
    </row>
    <row r="342" spans="1:7" hidden="1" outlineLevel="1">
      <c r="A342" s="80"/>
      <c r="B342" s="111" t="s">
        <v>520</v>
      </c>
      <c r="C342" s="115" t="s">
        <v>1870</v>
      </c>
      <c r="D342" s="58">
        <v>91634</v>
      </c>
      <c r="E342" s="58">
        <f t="shared" si="4"/>
        <v>232.75036</v>
      </c>
      <c r="F342" s="112">
        <f t="shared" si="5"/>
        <v>361.95429999999999</v>
      </c>
      <c r="G342" s="9" t="s">
        <v>521</v>
      </c>
    </row>
    <row r="343" spans="1:7" hidden="1" outlineLevel="1">
      <c r="A343" s="80"/>
      <c r="B343" s="103" t="s">
        <v>374</v>
      </c>
      <c r="C343" s="115" t="s">
        <v>1870</v>
      </c>
      <c r="D343" s="58">
        <v>67866</v>
      </c>
      <c r="E343" s="58">
        <f t="shared" si="4"/>
        <v>172.37963999999999</v>
      </c>
      <c r="F343" s="112">
        <f t="shared" si="5"/>
        <v>268.07069999999999</v>
      </c>
      <c r="G343" s="9" t="s">
        <v>375</v>
      </c>
    </row>
    <row r="344" spans="1:7" hidden="1" outlineLevel="1">
      <c r="A344" s="80"/>
      <c r="B344" s="103" t="s">
        <v>340</v>
      </c>
      <c r="C344" s="115" t="s">
        <v>1870</v>
      </c>
      <c r="D344" s="58">
        <v>561467</v>
      </c>
      <c r="E344" s="58">
        <f t="shared" si="4"/>
        <v>1426.12618</v>
      </c>
      <c r="F344" s="112">
        <f t="shared" si="5"/>
        <v>2217.7946499999998</v>
      </c>
      <c r="G344" s="9" t="s">
        <v>341</v>
      </c>
    </row>
    <row r="345" spans="1:7" hidden="1" outlineLevel="1">
      <c r="A345" s="80"/>
      <c r="B345" s="103" t="s">
        <v>508</v>
      </c>
      <c r="C345" s="115" t="s">
        <v>1870</v>
      </c>
      <c r="D345" s="58">
        <v>-2724</v>
      </c>
      <c r="E345" s="58">
        <f t="shared" si="4"/>
        <v>-6.9189599999999993</v>
      </c>
      <c r="F345" s="112">
        <f t="shared" si="5"/>
        <v>-10.7598</v>
      </c>
      <c r="G345" s="9" t="s">
        <v>509</v>
      </c>
    </row>
    <row r="346" spans="1:7" hidden="1" outlineLevel="1">
      <c r="A346" s="80"/>
      <c r="B346" s="103" t="s">
        <v>670</v>
      </c>
      <c r="C346" s="115" t="s">
        <v>1870</v>
      </c>
      <c r="D346" s="58">
        <v>-508315</v>
      </c>
      <c r="E346" s="58">
        <f t="shared" si="4"/>
        <v>-1291.1200999999999</v>
      </c>
      <c r="F346" s="112">
        <f t="shared" si="5"/>
        <v>-2007.8442500000001</v>
      </c>
      <c r="G346" s="9" t="s">
        <v>671</v>
      </c>
    </row>
    <row r="347" spans="1:7" hidden="1" outlineLevel="1">
      <c r="A347" s="80"/>
      <c r="B347" s="116" t="s">
        <v>354</v>
      </c>
      <c r="C347" s="115" t="s">
        <v>1870</v>
      </c>
      <c r="D347" s="58">
        <v>-409284</v>
      </c>
      <c r="E347" s="58">
        <f t="shared" si="4"/>
        <v>-1039.5813599999999</v>
      </c>
      <c r="F347" s="112">
        <f t="shared" si="5"/>
        <v>-1616.6717999999998</v>
      </c>
      <c r="G347" s="9" t="s">
        <v>355</v>
      </c>
    </row>
    <row r="348" spans="1:7" hidden="1" outlineLevel="1">
      <c r="A348" s="80"/>
      <c r="B348" s="116" t="s">
        <v>1708</v>
      </c>
      <c r="C348" s="115" t="s">
        <v>1870</v>
      </c>
      <c r="D348" s="58">
        <v>-27327</v>
      </c>
      <c r="E348" s="58">
        <f t="shared" si="4"/>
        <v>-69.410579999999996</v>
      </c>
      <c r="F348" s="112">
        <f t="shared" si="5"/>
        <v>-107.94165000000001</v>
      </c>
      <c r="G348" s="9" t="s">
        <v>1709</v>
      </c>
    </row>
    <row r="349" spans="1:7" hidden="1" outlineLevel="1">
      <c r="A349" s="80"/>
      <c r="B349" s="116" t="s">
        <v>358</v>
      </c>
      <c r="C349" s="115" t="s">
        <v>1870</v>
      </c>
      <c r="D349" s="58">
        <v>-14938071</v>
      </c>
      <c r="E349" s="58">
        <f t="shared" si="4"/>
        <v>-37942.700340000003</v>
      </c>
      <c r="F349" s="112">
        <f t="shared" si="5"/>
        <v>-59005.380449999997</v>
      </c>
      <c r="G349" s="9" t="s">
        <v>359</v>
      </c>
    </row>
    <row r="350" spans="1:7" hidden="1" outlineLevel="1">
      <c r="A350" s="80"/>
      <c r="B350" s="116" t="s">
        <v>358</v>
      </c>
      <c r="C350" s="37" t="s">
        <v>1872</v>
      </c>
      <c r="D350" s="58">
        <v>17</v>
      </c>
      <c r="E350" s="58">
        <f>D350*0.03/100</f>
        <v>5.1000000000000004E-3</v>
      </c>
      <c r="F350" s="112">
        <f>D350*0.03/100</f>
        <v>5.1000000000000004E-3</v>
      </c>
      <c r="G350" s="9" t="s">
        <v>359</v>
      </c>
    </row>
    <row r="351" spans="1:7" hidden="1" outlineLevel="1">
      <c r="A351" s="80"/>
      <c r="B351" s="116" t="s">
        <v>450</v>
      </c>
      <c r="C351" s="115" t="s">
        <v>1870</v>
      </c>
      <c r="D351" s="58">
        <v>1584810</v>
      </c>
      <c r="E351" s="58">
        <f t="shared" si="4"/>
        <v>4025.4173999999998</v>
      </c>
      <c r="F351" s="112">
        <f t="shared" si="5"/>
        <v>6259.9995000000008</v>
      </c>
      <c r="G351" s="9" t="s">
        <v>451</v>
      </c>
    </row>
    <row r="352" spans="1:7" hidden="1" outlineLevel="1">
      <c r="A352" s="80"/>
      <c r="B352" s="116" t="s">
        <v>454</v>
      </c>
      <c r="C352" s="115" t="s">
        <v>1870</v>
      </c>
      <c r="D352" s="58">
        <v>52965</v>
      </c>
      <c r="E352" s="58">
        <f t="shared" si="4"/>
        <v>134.53110000000001</v>
      </c>
      <c r="F352" s="112">
        <f t="shared" si="5"/>
        <v>209.21174999999999</v>
      </c>
      <c r="G352" s="9" t="s">
        <v>455</v>
      </c>
    </row>
    <row r="353" spans="1:7" hidden="1" outlineLevel="1">
      <c r="A353" s="80"/>
      <c r="B353" s="116" t="s">
        <v>418</v>
      </c>
      <c r="C353" s="115" t="s">
        <v>1870</v>
      </c>
      <c r="D353" s="58">
        <v>47457</v>
      </c>
      <c r="E353" s="58">
        <f t="shared" si="4"/>
        <v>120.54078</v>
      </c>
      <c r="F353" s="112">
        <f t="shared" si="5"/>
        <v>187.45515</v>
      </c>
      <c r="G353" s="9" t="s">
        <v>419</v>
      </c>
    </row>
    <row r="354" spans="1:7" hidden="1" outlineLevel="1">
      <c r="A354" s="80"/>
      <c r="B354" s="116" t="s">
        <v>1682</v>
      </c>
      <c r="C354" s="115" t="s">
        <v>1870</v>
      </c>
      <c r="D354" s="58">
        <v>-97404</v>
      </c>
      <c r="E354" s="58">
        <f t="shared" si="4"/>
        <v>-247.40616000000003</v>
      </c>
      <c r="F354" s="112">
        <f t="shared" si="5"/>
        <v>-384.74580000000003</v>
      </c>
      <c r="G354" s="9" t="s">
        <v>1683</v>
      </c>
    </row>
    <row r="355" spans="1:7" hidden="1" outlineLevel="1">
      <c r="A355" s="80"/>
      <c r="B355" s="116" t="s">
        <v>470</v>
      </c>
      <c r="C355" s="115" t="s">
        <v>1870</v>
      </c>
      <c r="D355" s="58">
        <v>992880</v>
      </c>
      <c r="E355" s="58">
        <f t="shared" si="4"/>
        <v>2521.9151999999999</v>
      </c>
      <c r="F355" s="112">
        <f t="shared" si="5"/>
        <v>3921.8760000000002</v>
      </c>
      <c r="G355" s="9" t="s">
        <v>471</v>
      </c>
    </row>
    <row r="356" spans="1:7" hidden="1" outlineLevel="1">
      <c r="A356" s="80"/>
      <c r="B356" s="116" t="s">
        <v>332</v>
      </c>
      <c r="C356" s="115" t="s">
        <v>1870</v>
      </c>
      <c r="D356" s="58">
        <v>5168710</v>
      </c>
      <c r="E356" s="58">
        <f t="shared" si="4"/>
        <v>13128.5234</v>
      </c>
      <c r="F356" s="112">
        <f t="shared" si="5"/>
        <v>20416.404500000001</v>
      </c>
      <c r="G356" s="9" t="s">
        <v>333</v>
      </c>
    </row>
    <row r="357" spans="1:7" hidden="1" outlineLevel="1">
      <c r="A357" s="80"/>
      <c r="B357" s="116" t="s">
        <v>338</v>
      </c>
      <c r="C357" s="115" t="s">
        <v>1870</v>
      </c>
      <c r="D357" s="58">
        <v>994940</v>
      </c>
      <c r="E357" s="58">
        <f t="shared" si="4"/>
        <v>2527.1476000000002</v>
      </c>
      <c r="F357" s="112">
        <f t="shared" si="5"/>
        <v>3930.0130000000004</v>
      </c>
      <c r="G357" s="9" t="s">
        <v>339</v>
      </c>
    </row>
    <row r="358" spans="1:7" hidden="1" outlineLevel="1">
      <c r="A358" s="80"/>
      <c r="B358" s="116" t="s">
        <v>344</v>
      </c>
      <c r="C358" s="115" t="s">
        <v>1870</v>
      </c>
      <c r="D358" s="58">
        <v>-64458</v>
      </c>
      <c r="E358" s="58">
        <f t="shared" si="4"/>
        <v>-163.72332</v>
      </c>
      <c r="F358" s="112">
        <f t="shared" si="5"/>
        <v>-254.60910000000001</v>
      </c>
      <c r="G358" s="9" t="s">
        <v>345</v>
      </c>
    </row>
    <row r="359" spans="1:7" hidden="1" outlineLevel="1">
      <c r="A359" s="80"/>
      <c r="B359" s="116" t="s">
        <v>538</v>
      </c>
      <c r="C359" s="115" t="s">
        <v>1870</v>
      </c>
      <c r="D359" s="58">
        <v>8683</v>
      </c>
      <c r="E359" s="58">
        <f t="shared" si="4"/>
        <v>22.054819999999999</v>
      </c>
      <c r="F359" s="112">
        <f t="shared" si="5"/>
        <v>34.297850000000004</v>
      </c>
      <c r="G359" s="9" t="s">
        <v>539</v>
      </c>
    </row>
    <row r="360" spans="1:7" hidden="1" outlineLevel="1">
      <c r="A360" s="80"/>
      <c r="B360" s="116" t="s">
        <v>700</v>
      </c>
      <c r="C360" s="115" t="s">
        <v>1870</v>
      </c>
      <c r="D360" s="58">
        <v>33901</v>
      </c>
      <c r="E360" s="58">
        <f t="shared" si="4"/>
        <v>86.108539999999991</v>
      </c>
      <c r="F360" s="112">
        <f t="shared" si="5"/>
        <v>133.90895</v>
      </c>
      <c r="G360" s="9" t="s">
        <v>701</v>
      </c>
    </row>
    <row r="361" spans="1:7" hidden="1" outlineLevel="1">
      <c r="A361" s="80"/>
      <c r="B361" s="116" t="s">
        <v>656</v>
      </c>
      <c r="C361" s="115" t="s">
        <v>1870</v>
      </c>
      <c r="D361" s="58">
        <v>-224279</v>
      </c>
      <c r="E361" s="58">
        <f t="shared" si="4"/>
        <v>-569.66866000000005</v>
      </c>
      <c r="F361" s="112">
        <f t="shared" si="5"/>
        <v>-885.90205000000003</v>
      </c>
      <c r="G361" s="9" t="s">
        <v>657</v>
      </c>
    </row>
    <row r="362" spans="1:7" hidden="1" outlineLevel="1">
      <c r="A362" s="80"/>
      <c r="B362" s="116" t="s">
        <v>614</v>
      </c>
      <c r="C362" s="115" t="s">
        <v>1870</v>
      </c>
      <c r="D362" s="58">
        <v>-17718</v>
      </c>
      <c r="E362" s="58">
        <f t="shared" si="4"/>
        <v>-45.003720000000001</v>
      </c>
      <c r="F362" s="112">
        <f t="shared" si="5"/>
        <v>-69.986100000000008</v>
      </c>
      <c r="G362" s="9" t="s">
        <v>615</v>
      </c>
    </row>
    <row r="363" spans="1:7" hidden="1" outlineLevel="1">
      <c r="A363" s="80"/>
      <c r="B363" s="116" t="s">
        <v>376</v>
      </c>
      <c r="C363" s="115" t="s">
        <v>1870</v>
      </c>
      <c r="D363" s="58">
        <v>-26441</v>
      </c>
      <c r="E363" s="58">
        <f t="shared" si="4"/>
        <v>-67.160139999999998</v>
      </c>
      <c r="F363" s="112">
        <f t="shared" si="5"/>
        <v>-104.44194999999999</v>
      </c>
      <c r="G363" s="9" t="s">
        <v>377</v>
      </c>
    </row>
    <row r="364" spans="1:7" hidden="1" outlineLevel="1">
      <c r="A364" s="80"/>
      <c r="B364" s="116" t="s">
        <v>368</v>
      </c>
      <c r="C364" s="115" t="s">
        <v>1870</v>
      </c>
      <c r="D364" s="58">
        <v>4421</v>
      </c>
      <c r="E364" s="58">
        <f t="shared" si="4"/>
        <v>11.229340000000001</v>
      </c>
      <c r="F364" s="112">
        <f t="shared" si="5"/>
        <v>17.462949999999999</v>
      </c>
      <c r="G364" s="9" t="s">
        <v>369</v>
      </c>
    </row>
    <row r="365" spans="1:7" hidden="1" outlineLevel="1">
      <c r="A365" s="80"/>
      <c r="B365" s="116" t="s">
        <v>390</v>
      </c>
      <c r="C365" s="115" t="s">
        <v>1870</v>
      </c>
      <c r="D365" s="58">
        <v>-27146</v>
      </c>
      <c r="E365" s="58">
        <f t="shared" si="4"/>
        <v>-68.950839999999999</v>
      </c>
      <c r="F365" s="112">
        <f t="shared" si="5"/>
        <v>-107.22669999999999</v>
      </c>
      <c r="G365" s="9" t="s">
        <v>391</v>
      </c>
    </row>
    <row r="366" spans="1:7" hidden="1" outlineLevel="1">
      <c r="A366" s="80"/>
      <c r="B366" s="116" t="s">
        <v>392</v>
      </c>
      <c r="C366" s="115" t="s">
        <v>1870</v>
      </c>
      <c r="D366" s="58">
        <v>-3699926</v>
      </c>
      <c r="E366" s="58">
        <f t="shared" si="4"/>
        <v>-9397.8120400000007</v>
      </c>
      <c r="F366" s="112">
        <f t="shared" si="5"/>
        <v>-14614.707700000001</v>
      </c>
      <c r="G366" s="9" t="s">
        <v>393</v>
      </c>
    </row>
    <row r="367" spans="1:7" hidden="1" outlineLevel="1">
      <c r="A367" s="80"/>
      <c r="B367" s="116" t="s">
        <v>664</v>
      </c>
      <c r="C367" s="115" t="s">
        <v>1870</v>
      </c>
      <c r="D367" s="58">
        <v>32368</v>
      </c>
      <c r="E367" s="58">
        <f t="shared" si="4"/>
        <v>82.21472</v>
      </c>
      <c r="F367" s="112">
        <f t="shared" si="5"/>
        <v>127.8536</v>
      </c>
      <c r="G367" s="9" t="s">
        <v>665</v>
      </c>
    </row>
    <row r="368" spans="1:7" hidden="1" outlineLevel="1">
      <c r="A368" s="80"/>
      <c r="B368" s="116" t="s">
        <v>668</v>
      </c>
      <c r="C368" s="115" t="s">
        <v>1870</v>
      </c>
      <c r="D368" s="58">
        <v>32407</v>
      </c>
      <c r="E368" s="58">
        <f t="shared" si="4"/>
        <v>82.313780000000008</v>
      </c>
      <c r="F368" s="112">
        <f t="shared" si="5"/>
        <v>128.00765000000001</v>
      </c>
      <c r="G368" s="9" t="s">
        <v>669</v>
      </c>
    </row>
    <row r="369" spans="1:7" hidden="1" outlineLevel="1">
      <c r="A369" s="80"/>
      <c r="B369" s="116" t="s">
        <v>488</v>
      </c>
      <c r="C369" s="115" t="s">
        <v>1870</v>
      </c>
      <c r="D369" s="58">
        <v>-3579</v>
      </c>
      <c r="E369" s="58">
        <f t="shared" si="4"/>
        <v>-9.0906599999999997</v>
      </c>
      <c r="F369" s="112">
        <f t="shared" si="5"/>
        <v>-14.137050000000002</v>
      </c>
      <c r="G369" s="9" t="s">
        <v>489</v>
      </c>
    </row>
    <row r="370" spans="1:7" hidden="1" outlineLevel="1">
      <c r="A370" s="80"/>
      <c r="B370" s="116" t="s">
        <v>510</v>
      </c>
      <c r="C370" s="115" t="s">
        <v>1870</v>
      </c>
      <c r="D370" s="58">
        <v>-227572</v>
      </c>
      <c r="E370" s="58">
        <f t="shared" si="4"/>
        <v>-578.03287999999998</v>
      </c>
      <c r="F370" s="112">
        <f t="shared" si="5"/>
        <v>-898.90940000000001</v>
      </c>
      <c r="G370" s="9" t="s">
        <v>511</v>
      </c>
    </row>
    <row r="371" spans="1:7" hidden="1" outlineLevel="1">
      <c r="A371" s="80"/>
      <c r="B371" s="116" t="s">
        <v>688</v>
      </c>
      <c r="C371" s="115" t="s">
        <v>1870</v>
      </c>
      <c r="D371" s="58">
        <v>-64190</v>
      </c>
      <c r="E371" s="58">
        <f t="shared" si="4"/>
        <v>-163.04259999999999</v>
      </c>
      <c r="F371" s="112">
        <f t="shared" si="5"/>
        <v>-253.55050000000003</v>
      </c>
      <c r="G371" s="9" t="s">
        <v>689</v>
      </c>
    </row>
    <row r="372" spans="1:7" hidden="1" outlineLevel="1">
      <c r="A372" s="80"/>
      <c r="B372" s="116" t="s">
        <v>364</v>
      </c>
      <c r="C372" s="115" t="s">
        <v>1870</v>
      </c>
      <c r="D372" s="58">
        <v>-133402</v>
      </c>
      <c r="E372" s="58">
        <f t="shared" si="4"/>
        <v>-338.84107999999998</v>
      </c>
      <c r="F372" s="112">
        <f t="shared" si="5"/>
        <v>-526.93790000000001</v>
      </c>
      <c r="G372" s="9" t="s">
        <v>365</v>
      </c>
    </row>
    <row r="373" spans="1:7" hidden="1" outlineLevel="1">
      <c r="A373" s="80"/>
      <c r="B373" s="116" t="s">
        <v>386</v>
      </c>
      <c r="C373" s="115" t="s">
        <v>1870</v>
      </c>
      <c r="D373" s="58">
        <v>57670</v>
      </c>
      <c r="E373" s="58">
        <f t="shared" si="4"/>
        <v>146.48179999999999</v>
      </c>
      <c r="F373" s="112">
        <f t="shared" si="5"/>
        <v>227.79650000000001</v>
      </c>
      <c r="G373" s="9" t="s">
        <v>387</v>
      </c>
    </row>
    <row r="374" spans="1:7" hidden="1" outlineLevel="1">
      <c r="A374" s="80"/>
      <c r="B374" s="116" t="s">
        <v>560</v>
      </c>
      <c r="C374" s="115" t="s">
        <v>1870</v>
      </c>
      <c r="D374" s="58">
        <v>281685</v>
      </c>
      <c r="E374" s="58">
        <f t="shared" ref="E374:E420" si="6">D374*0.254/100</f>
        <v>715.47990000000004</v>
      </c>
      <c r="F374" s="112">
        <f t="shared" ref="F374:F420" si="7">D374*0.395/100</f>
        <v>1112.6557500000001</v>
      </c>
      <c r="G374" s="9" t="s">
        <v>561</v>
      </c>
    </row>
    <row r="375" spans="1:7" hidden="1" outlineLevel="1">
      <c r="A375" s="80"/>
      <c r="B375" s="116" t="s">
        <v>568</v>
      </c>
      <c r="C375" s="115" t="s">
        <v>1870</v>
      </c>
      <c r="D375" s="58">
        <v>-3527</v>
      </c>
      <c r="E375" s="58">
        <f t="shared" si="6"/>
        <v>-8.9585800000000013</v>
      </c>
      <c r="F375" s="112">
        <f t="shared" si="7"/>
        <v>-13.931649999999999</v>
      </c>
      <c r="G375" s="9" t="s">
        <v>569</v>
      </c>
    </row>
    <row r="376" spans="1:7" hidden="1" outlineLevel="1">
      <c r="A376" s="80"/>
      <c r="B376" s="116" t="s">
        <v>660</v>
      </c>
      <c r="C376" s="115" t="s">
        <v>1870</v>
      </c>
      <c r="D376" s="58">
        <v>21917</v>
      </c>
      <c r="E376" s="58">
        <f t="shared" si="6"/>
        <v>55.669179999999997</v>
      </c>
      <c r="F376" s="112">
        <f t="shared" si="7"/>
        <v>86.572150000000008</v>
      </c>
      <c r="G376" s="9" t="s">
        <v>661</v>
      </c>
    </row>
    <row r="377" spans="1:7" hidden="1" outlineLevel="1">
      <c r="A377" s="80"/>
      <c r="B377" s="116" t="s">
        <v>682</v>
      </c>
      <c r="C377" s="115" t="s">
        <v>1870</v>
      </c>
      <c r="D377" s="58">
        <v>29272</v>
      </c>
      <c r="E377" s="58">
        <f t="shared" si="6"/>
        <v>74.350880000000004</v>
      </c>
      <c r="F377" s="112">
        <f t="shared" si="7"/>
        <v>115.62440000000001</v>
      </c>
      <c r="G377" s="9" t="s">
        <v>683</v>
      </c>
    </row>
    <row r="378" spans="1:7" hidden="1" outlineLevel="1">
      <c r="A378" s="80"/>
      <c r="B378" s="116" t="s">
        <v>456</v>
      </c>
      <c r="C378" s="115" t="s">
        <v>1870</v>
      </c>
      <c r="D378" s="58">
        <v>78336</v>
      </c>
      <c r="E378" s="58">
        <f t="shared" si="6"/>
        <v>198.97344000000001</v>
      </c>
      <c r="F378" s="112">
        <f t="shared" si="7"/>
        <v>309.42720000000003</v>
      </c>
      <c r="G378" s="9" t="s">
        <v>457</v>
      </c>
    </row>
    <row r="379" spans="1:7" hidden="1" outlineLevel="1">
      <c r="A379" s="80"/>
      <c r="B379" s="116" t="s">
        <v>540</v>
      </c>
      <c r="C379" s="115" t="s">
        <v>1870</v>
      </c>
      <c r="D379" s="58">
        <v>-20263</v>
      </c>
      <c r="E379" s="58">
        <f t="shared" si="6"/>
        <v>-51.468019999999996</v>
      </c>
      <c r="F379" s="112">
        <f t="shared" si="7"/>
        <v>-80.038849999999996</v>
      </c>
      <c r="G379" s="9" t="s">
        <v>541</v>
      </c>
    </row>
    <row r="380" spans="1:7" hidden="1" outlineLevel="1">
      <c r="A380" s="80"/>
      <c r="B380" s="116" t="s">
        <v>434</v>
      </c>
      <c r="C380" s="115" t="s">
        <v>1870</v>
      </c>
      <c r="D380" s="58">
        <v>111700</v>
      </c>
      <c r="E380" s="58">
        <f t="shared" si="6"/>
        <v>283.71800000000002</v>
      </c>
      <c r="F380" s="112">
        <f t="shared" si="7"/>
        <v>441.21499999999997</v>
      </c>
      <c r="G380" s="9" t="s">
        <v>435</v>
      </c>
    </row>
    <row r="381" spans="1:7" hidden="1" outlineLevel="1">
      <c r="A381" s="80"/>
      <c r="B381" s="116" t="s">
        <v>562</v>
      </c>
      <c r="C381" s="115" t="s">
        <v>1870</v>
      </c>
      <c r="D381" s="58">
        <v>-685747</v>
      </c>
      <c r="E381" s="58">
        <f t="shared" si="6"/>
        <v>-1741.7973800000002</v>
      </c>
      <c r="F381" s="112">
        <f t="shared" si="7"/>
        <v>-2708.7006500000002</v>
      </c>
      <c r="G381" s="9" t="s">
        <v>563</v>
      </c>
    </row>
    <row r="382" spans="1:7" hidden="1" outlineLevel="1">
      <c r="A382" s="80"/>
      <c r="B382" s="116" t="s">
        <v>602</v>
      </c>
      <c r="C382" s="115" t="s">
        <v>1870</v>
      </c>
      <c r="D382" s="58">
        <v>91790</v>
      </c>
      <c r="E382" s="58">
        <f t="shared" si="6"/>
        <v>233.14660000000001</v>
      </c>
      <c r="F382" s="112">
        <f t="shared" si="7"/>
        <v>362.57050000000004</v>
      </c>
      <c r="G382" s="9" t="s">
        <v>603</v>
      </c>
    </row>
    <row r="383" spans="1:7" hidden="1" outlineLevel="1">
      <c r="A383" s="80"/>
      <c r="B383" s="116" t="s">
        <v>622</v>
      </c>
      <c r="C383" s="115" t="s">
        <v>1870</v>
      </c>
      <c r="D383" s="58">
        <v>49443</v>
      </c>
      <c r="E383" s="58">
        <f t="shared" si="6"/>
        <v>125.58522000000001</v>
      </c>
      <c r="F383" s="112">
        <f t="shared" si="7"/>
        <v>195.29984999999999</v>
      </c>
      <c r="G383" s="9" t="s">
        <v>623</v>
      </c>
    </row>
    <row r="384" spans="1:7" hidden="1" outlineLevel="1">
      <c r="A384" s="80"/>
      <c r="B384" s="116" t="s">
        <v>484</v>
      </c>
      <c r="C384" s="115" t="s">
        <v>1870</v>
      </c>
      <c r="D384" s="58">
        <v>103437</v>
      </c>
      <c r="E384" s="58">
        <f t="shared" si="6"/>
        <v>262.72998000000001</v>
      </c>
      <c r="F384" s="112">
        <f t="shared" si="7"/>
        <v>408.57615000000004</v>
      </c>
      <c r="G384" s="9" t="s">
        <v>485</v>
      </c>
    </row>
    <row r="385" spans="1:7" hidden="1" outlineLevel="1">
      <c r="A385" s="80"/>
      <c r="B385" s="116" t="s">
        <v>464</v>
      </c>
      <c r="C385" s="115" t="s">
        <v>1870</v>
      </c>
      <c r="D385" s="58">
        <v>28228</v>
      </c>
      <c r="E385" s="58">
        <f t="shared" si="6"/>
        <v>71.699120000000008</v>
      </c>
      <c r="F385" s="112">
        <f t="shared" si="7"/>
        <v>111.50060000000002</v>
      </c>
      <c r="G385" s="9" t="s">
        <v>465</v>
      </c>
    </row>
    <row r="386" spans="1:7" hidden="1" outlineLevel="1">
      <c r="A386" s="80"/>
      <c r="B386" s="116" t="s">
        <v>548</v>
      </c>
      <c r="C386" s="115" t="s">
        <v>1870</v>
      </c>
      <c r="D386" s="58">
        <v>-39442</v>
      </c>
      <c r="E386" s="58">
        <f t="shared" si="6"/>
        <v>-100.18268</v>
      </c>
      <c r="F386" s="112">
        <f t="shared" si="7"/>
        <v>-155.79589999999999</v>
      </c>
      <c r="G386" s="9" t="s">
        <v>549</v>
      </c>
    </row>
    <row r="387" spans="1:7" hidden="1" outlineLevel="1">
      <c r="A387" s="80"/>
      <c r="B387" s="116" t="s">
        <v>420</v>
      </c>
      <c r="C387" s="115" t="s">
        <v>1870</v>
      </c>
      <c r="D387" s="58">
        <v>6813</v>
      </c>
      <c r="E387" s="58">
        <f t="shared" si="6"/>
        <v>17.305019999999999</v>
      </c>
      <c r="F387" s="112">
        <f t="shared" si="7"/>
        <v>26.911350000000002</v>
      </c>
      <c r="G387" s="9" t="s">
        <v>421</v>
      </c>
    </row>
    <row r="388" spans="1:7" hidden="1" outlineLevel="1">
      <c r="A388" s="80"/>
      <c r="B388" s="116" t="s">
        <v>658</v>
      </c>
      <c r="C388" s="115" t="s">
        <v>1870</v>
      </c>
      <c r="D388" s="58">
        <v>12983</v>
      </c>
      <c r="E388" s="58">
        <f t="shared" si="6"/>
        <v>32.976820000000004</v>
      </c>
      <c r="F388" s="112">
        <f t="shared" si="7"/>
        <v>51.282849999999996</v>
      </c>
      <c r="G388" s="9" t="s">
        <v>659</v>
      </c>
    </row>
    <row r="389" spans="1:7" hidden="1" outlineLevel="1">
      <c r="A389" s="80"/>
      <c r="B389" s="116" t="s">
        <v>676</v>
      </c>
      <c r="C389" s="115" t="s">
        <v>1870</v>
      </c>
      <c r="D389" s="58">
        <v>-23737</v>
      </c>
      <c r="E389" s="58">
        <f t="shared" si="6"/>
        <v>-60.291980000000002</v>
      </c>
      <c r="F389" s="112">
        <f t="shared" si="7"/>
        <v>-93.761150000000001</v>
      </c>
      <c r="G389" s="9" t="s">
        <v>677</v>
      </c>
    </row>
    <row r="390" spans="1:7" hidden="1" outlineLevel="1">
      <c r="A390" s="80"/>
      <c r="B390" s="116" t="s">
        <v>394</v>
      </c>
      <c r="C390" s="115" t="s">
        <v>1870</v>
      </c>
      <c r="D390" s="58">
        <v>-34060</v>
      </c>
      <c r="E390" s="58">
        <f t="shared" si="6"/>
        <v>-86.5124</v>
      </c>
      <c r="F390" s="112">
        <f t="shared" si="7"/>
        <v>-134.53700000000001</v>
      </c>
      <c r="G390" s="9" t="s">
        <v>395</v>
      </c>
    </row>
    <row r="391" spans="1:7" hidden="1" outlineLevel="1">
      <c r="A391" s="80"/>
      <c r="B391" s="116" t="s">
        <v>480</v>
      </c>
      <c r="C391" s="115" t="s">
        <v>1870</v>
      </c>
      <c r="D391" s="58">
        <v>-45082</v>
      </c>
      <c r="E391" s="58">
        <f t="shared" si="6"/>
        <v>-114.50828</v>
      </c>
      <c r="F391" s="112">
        <f t="shared" si="7"/>
        <v>-178.07389999999998</v>
      </c>
      <c r="G391" s="9" t="s">
        <v>481</v>
      </c>
    </row>
    <row r="392" spans="1:7" hidden="1" outlineLevel="1">
      <c r="A392" s="80"/>
      <c r="B392" s="116" t="s">
        <v>458</v>
      </c>
      <c r="C392" s="115" t="s">
        <v>1870</v>
      </c>
      <c r="D392" s="58">
        <v>35952</v>
      </c>
      <c r="E392" s="58">
        <f t="shared" si="6"/>
        <v>91.318080000000009</v>
      </c>
      <c r="F392" s="112">
        <f t="shared" si="7"/>
        <v>142.0104</v>
      </c>
      <c r="G392" s="9" t="s">
        <v>459</v>
      </c>
    </row>
    <row r="393" spans="1:7" hidden="1" outlineLevel="1">
      <c r="A393" s="80"/>
      <c r="B393" s="116" t="s">
        <v>526</v>
      </c>
      <c r="C393" s="115" t="s">
        <v>1870</v>
      </c>
      <c r="D393" s="58">
        <v>120213</v>
      </c>
      <c r="E393" s="58">
        <f t="shared" si="6"/>
        <v>305.34102000000001</v>
      </c>
      <c r="F393" s="112">
        <f t="shared" si="7"/>
        <v>474.84135000000003</v>
      </c>
      <c r="G393" s="9" t="s">
        <v>527</v>
      </c>
    </row>
    <row r="394" spans="1:7" hidden="1" outlineLevel="1">
      <c r="A394" s="80"/>
      <c r="B394" s="116" t="s">
        <v>698</v>
      </c>
      <c r="C394" s="115" t="s">
        <v>1870</v>
      </c>
      <c r="D394" s="58">
        <v>89738</v>
      </c>
      <c r="E394" s="58">
        <f t="shared" si="6"/>
        <v>227.93452000000002</v>
      </c>
      <c r="F394" s="112">
        <f t="shared" si="7"/>
        <v>354.46510000000001</v>
      </c>
      <c r="G394" s="9" t="s">
        <v>699</v>
      </c>
    </row>
    <row r="395" spans="1:7" hidden="1" outlineLevel="1">
      <c r="A395" s="80"/>
      <c r="B395" s="116" t="s">
        <v>646</v>
      </c>
      <c r="C395" s="115" t="s">
        <v>1870</v>
      </c>
      <c r="D395" s="58">
        <v>786</v>
      </c>
      <c r="E395" s="58">
        <f t="shared" si="6"/>
        <v>1.99644</v>
      </c>
      <c r="F395" s="112">
        <f t="shared" si="7"/>
        <v>3.1047000000000002</v>
      </c>
      <c r="G395" s="9" t="s">
        <v>647</v>
      </c>
    </row>
    <row r="396" spans="1:7" hidden="1" outlineLevel="1">
      <c r="A396" s="80"/>
      <c r="B396" s="116" t="s">
        <v>680</v>
      </c>
      <c r="C396" s="115" t="s">
        <v>1870</v>
      </c>
      <c r="D396" s="58">
        <v>313803</v>
      </c>
      <c r="E396" s="58">
        <f t="shared" si="6"/>
        <v>797.05962</v>
      </c>
      <c r="F396" s="112">
        <f t="shared" si="7"/>
        <v>1239.5218500000001</v>
      </c>
      <c r="G396" s="9" t="s">
        <v>681</v>
      </c>
    </row>
    <row r="397" spans="1:7" hidden="1" outlineLevel="1">
      <c r="A397" s="80"/>
      <c r="B397" s="116" t="s">
        <v>402</v>
      </c>
      <c r="C397" s="115" t="s">
        <v>1870</v>
      </c>
      <c r="D397" s="58">
        <v>-42397</v>
      </c>
      <c r="E397" s="58">
        <f t="shared" si="6"/>
        <v>-107.68838</v>
      </c>
      <c r="F397" s="112">
        <f t="shared" si="7"/>
        <v>-167.46815000000004</v>
      </c>
      <c r="G397" s="9" t="s">
        <v>403</v>
      </c>
    </row>
    <row r="398" spans="1:7" hidden="1" outlineLevel="1">
      <c r="A398" s="80"/>
      <c r="B398" s="116" t="s">
        <v>444</v>
      </c>
      <c r="C398" s="115" t="s">
        <v>1870</v>
      </c>
      <c r="D398" s="58">
        <v>783255</v>
      </c>
      <c r="E398" s="58">
        <f t="shared" si="6"/>
        <v>1989.4676999999999</v>
      </c>
      <c r="F398" s="112">
        <f t="shared" si="7"/>
        <v>3093.8572500000005</v>
      </c>
      <c r="G398" s="9" t="s">
        <v>445</v>
      </c>
    </row>
    <row r="399" spans="1:7" hidden="1" outlineLevel="1">
      <c r="A399" s="80"/>
      <c r="B399" s="116" t="s">
        <v>612</v>
      </c>
      <c r="C399" s="115" t="s">
        <v>1870</v>
      </c>
      <c r="D399" s="58">
        <v>-313661</v>
      </c>
      <c r="E399" s="58">
        <f t="shared" si="6"/>
        <v>-796.69893999999999</v>
      </c>
      <c r="F399" s="112">
        <f t="shared" si="7"/>
        <v>-1238.9609499999999</v>
      </c>
      <c r="G399" s="9" t="s">
        <v>613</v>
      </c>
    </row>
    <row r="400" spans="1:7" hidden="1" outlineLevel="1">
      <c r="A400" s="80"/>
      <c r="B400" s="116" t="s">
        <v>570</v>
      </c>
      <c r="C400" s="115" t="s">
        <v>1870</v>
      </c>
      <c r="D400" s="58">
        <v>-6287</v>
      </c>
      <c r="E400" s="58">
        <f t="shared" si="6"/>
        <v>-15.968979999999998</v>
      </c>
      <c r="F400" s="112">
        <f t="shared" si="7"/>
        <v>-24.833650000000002</v>
      </c>
      <c r="G400" s="9" t="s">
        <v>571</v>
      </c>
    </row>
    <row r="401" spans="1:7" hidden="1" outlineLevel="1">
      <c r="A401" s="80"/>
      <c r="B401" s="116" t="s">
        <v>362</v>
      </c>
      <c r="C401" s="115" t="s">
        <v>1870</v>
      </c>
      <c r="D401" s="58">
        <v>43106</v>
      </c>
      <c r="E401" s="58">
        <f t="shared" si="6"/>
        <v>109.48924000000001</v>
      </c>
      <c r="F401" s="112">
        <f t="shared" si="7"/>
        <v>170.2687</v>
      </c>
      <c r="G401" s="9" t="s">
        <v>363</v>
      </c>
    </row>
    <row r="402" spans="1:7" hidden="1" outlineLevel="1">
      <c r="A402" s="80"/>
      <c r="B402" s="116" t="s">
        <v>412</v>
      </c>
      <c r="C402" s="115" t="s">
        <v>1870</v>
      </c>
      <c r="D402" s="58">
        <v>-51233</v>
      </c>
      <c r="E402" s="58">
        <f t="shared" si="6"/>
        <v>-130.13182</v>
      </c>
      <c r="F402" s="112">
        <f t="shared" si="7"/>
        <v>-202.37035</v>
      </c>
      <c r="G402" s="9" t="s">
        <v>413</v>
      </c>
    </row>
    <row r="403" spans="1:7" hidden="1" outlineLevel="1">
      <c r="A403" s="80"/>
      <c r="B403" s="116" t="s">
        <v>486</v>
      </c>
      <c r="C403" s="115" t="s">
        <v>1870</v>
      </c>
      <c r="D403" s="58">
        <v>-14121</v>
      </c>
      <c r="E403" s="58">
        <f t="shared" si="6"/>
        <v>-35.867339999999999</v>
      </c>
      <c r="F403" s="112">
        <f t="shared" si="7"/>
        <v>-55.777950000000004</v>
      </c>
      <c r="G403" s="9" t="s">
        <v>487</v>
      </c>
    </row>
    <row r="404" spans="1:7" hidden="1" outlineLevel="1">
      <c r="A404" s="80"/>
      <c r="B404" s="116" t="s">
        <v>496</v>
      </c>
      <c r="C404" s="115" t="s">
        <v>1870</v>
      </c>
      <c r="D404" s="58">
        <v>175462</v>
      </c>
      <c r="E404" s="58">
        <f t="shared" si="6"/>
        <v>445.67347999999998</v>
      </c>
      <c r="F404" s="112">
        <f t="shared" si="7"/>
        <v>693.07490000000007</v>
      </c>
      <c r="G404" s="9" t="s">
        <v>497</v>
      </c>
    </row>
    <row r="405" spans="1:7" hidden="1" outlineLevel="1">
      <c r="A405" s="80"/>
      <c r="B405" s="116" t="s">
        <v>502</v>
      </c>
      <c r="C405" s="115" t="s">
        <v>1870</v>
      </c>
      <c r="D405" s="58">
        <v>-67216</v>
      </c>
      <c r="E405" s="58">
        <f t="shared" si="6"/>
        <v>-170.72864000000001</v>
      </c>
      <c r="F405" s="112">
        <f t="shared" si="7"/>
        <v>-265.50319999999999</v>
      </c>
      <c r="G405" s="9" t="s">
        <v>503</v>
      </c>
    </row>
    <row r="406" spans="1:7" hidden="1" outlineLevel="1">
      <c r="A406" s="80"/>
      <c r="B406" s="116" t="s">
        <v>592</v>
      </c>
      <c r="C406" s="115" t="s">
        <v>1870</v>
      </c>
      <c r="D406" s="58">
        <v>7930</v>
      </c>
      <c r="E406" s="58">
        <f t="shared" si="6"/>
        <v>20.142199999999999</v>
      </c>
      <c r="F406" s="112">
        <f t="shared" si="7"/>
        <v>31.323500000000003</v>
      </c>
      <c r="G406" s="9" t="s">
        <v>593</v>
      </c>
    </row>
    <row r="407" spans="1:7" hidden="1" outlineLevel="1">
      <c r="A407" s="80"/>
      <c r="B407" s="116" t="s">
        <v>1263</v>
      </c>
      <c r="C407" s="115" t="s">
        <v>1870</v>
      </c>
      <c r="D407" s="58">
        <v>-1465</v>
      </c>
      <c r="E407" s="58">
        <f t="shared" si="6"/>
        <v>-3.7211000000000003</v>
      </c>
      <c r="F407" s="112">
        <f t="shared" si="7"/>
        <v>-5.7867500000000005</v>
      </c>
      <c r="G407" s="9" t="s">
        <v>1264</v>
      </c>
    </row>
    <row r="408" spans="1:7" hidden="1" outlineLevel="1">
      <c r="A408" s="80"/>
      <c r="B408" s="116" t="s">
        <v>516</v>
      </c>
      <c r="C408" s="115" t="s">
        <v>1870</v>
      </c>
      <c r="D408" s="58">
        <v>3078652</v>
      </c>
      <c r="E408" s="58">
        <f t="shared" si="6"/>
        <v>7819.7760799999996</v>
      </c>
      <c r="F408" s="112">
        <f t="shared" si="7"/>
        <v>12160.6754</v>
      </c>
      <c r="G408" s="9" t="s">
        <v>517</v>
      </c>
    </row>
    <row r="409" spans="1:7" hidden="1" outlineLevel="1">
      <c r="A409" s="80"/>
      <c r="B409" s="116" t="s">
        <v>542</v>
      </c>
      <c r="C409" s="115" t="s">
        <v>1870</v>
      </c>
      <c r="D409" s="58">
        <v>-2035679</v>
      </c>
      <c r="E409" s="58">
        <f t="shared" si="6"/>
        <v>-5170.6246600000004</v>
      </c>
      <c r="F409" s="112">
        <f t="shared" si="7"/>
        <v>-8040.9320500000003</v>
      </c>
      <c r="G409" s="9" t="s">
        <v>543</v>
      </c>
    </row>
    <row r="410" spans="1:7" hidden="1" outlineLevel="1">
      <c r="A410" s="80"/>
      <c r="B410" s="116" t="s">
        <v>662</v>
      </c>
      <c r="C410" s="115" t="s">
        <v>1870</v>
      </c>
      <c r="D410" s="58">
        <v>-443439</v>
      </c>
      <c r="E410" s="58">
        <f t="shared" si="6"/>
        <v>-1126.3350600000001</v>
      </c>
      <c r="F410" s="112">
        <f t="shared" si="7"/>
        <v>-1751.5840499999999</v>
      </c>
      <c r="G410" s="9" t="s">
        <v>663</v>
      </c>
    </row>
    <row r="411" spans="1:7" hidden="1" outlineLevel="1">
      <c r="A411" s="80"/>
      <c r="B411" s="116" t="s">
        <v>582</v>
      </c>
      <c r="C411" s="115" t="s">
        <v>1870</v>
      </c>
      <c r="D411" s="58">
        <v>-21623</v>
      </c>
      <c r="E411" s="58">
        <f t="shared" si="6"/>
        <v>-54.922420000000002</v>
      </c>
      <c r="F411" s="112">
        <f t="shared" si="7"/>
        <v>-85.410850000000011</v>
      </c>
      <c r="G411" s="9" t="s">
        <v>583</v>
      </c>
    </row>
    <row r="412" spans="1:7" hidden="1" outlineLevel="1">
      <c r="A412" s="80"/>
      <c r="B412" s="116" t="s">
        <v>490</v>
      </c>
      <c r="C412" s="115" t="s">
        <v>1870</v>
      </c>
      <c r="D412" s="58">
        <v>990373</v>
      </c>
      <c r="E412" s="58">
        <f t="shared" si="6"/>
        <v>2515.5474199999999</v>
      </c>
      <c r="F412" s="112">
        <f t="shared" si="7"/>
        <v>3911.9733500000002</v>
      </c>
      <c r="G412" s="9" t="s">
        <v>491</v>
      </c>
    </row>
    <row r="413" spans="1:7" hidden="1" outlineLevel="1">
      <c r="A413" s="80"/>
      <c r="B413" s="116" t="s">
        <v>628</v>
      </c>
      <c r="C413" s="115" t="s">
        <v>1870</v>
      </c>
      <c r="D413" s="58">
        <v>-79523</v>
      </c>
      <c r="E413" s="58">
        <f t="shared" si="6"/>
        <v>-201.98842000000002</v>
      </c>
      <c r="F413" s="112">
        <f t="shared" si="7"/>
        <v>-314.11585000000002</v>
      </c>
      <c r="G413" s="9" t="s">
        <v>629</v>
      </c>
    </row>
    <row r="414" spans="1:7" hidden="1" outlineLevel="1">
      <c r="A414" s="80"/>
      <c r="B414" s="116" t="s">
        <v>1714</v>
      </c>
      <c r="C414" s="115" t="s">
        <v>1870</v>
      </c>
      <c r="D414" s="58">
        <v>116965</v>
      </c>
      <c r="E414" s="58">
        <f t="shared" si="6"/>
        <v>297.09109999999998</v>
      </c>
      <c r="F414" s="112">
        <f t="shared" si="7"/>
        <v>462.01175000000001</v>
      </c>
      <c r="G414" s="9" t="s">
        <v>1715</v>
      </c>
    </row>
    <row r="415" spans="1:7" hidden="1" outlineLevel="1">
      <c r="A415" s="80"/>
      <c r="B415" s="116" t="s">
        <v>328</v>
      </c>
      <c r="C415" s="115" t="s">
        <v>1870</v>
      </c>
      <c r="D415" s="58">
        <v>181803</v>
      </c>
      <c r="E415" s="58">
        <f t="shared" si="6"/>
        <v>461.77962000000002</v>
      </c>
      <c r="F415" s="112">
        <f t="shared" si="7"/>
        <v>718.12184999999999</v>
      </c>
      <c r="G415" s="9" t="s">
        <v>329</v>
      </c>
    </row>
    <row r="416" spans="1:7" hidden="1" outlineLevel="1">
      <c r="A416" s="80"/>
      <c r="B416" s="116" t="s">
        <v>460</v>
      </c>
      <c r="C416" s="115" t="s">
        <v>1870</v>
      </c>
      <c r="D416" s="58">
        <v>485557</v>
      </c>
      <c r="E416" s="58">
        <f t="shared" si="6"/>
        <v>1233.3147799999999</v>
      </c>
      <c r="F416" s="112">
        <f t="shared" si="7"/>
        <v>1917.9501500000001</v>
      </c>
      <c r="G416" s="9" t="s">
        <v>461</v>
      </c>
    </row>
    <row r="417" spans="1:7" hidden="1" outlineLevel="1">
      <c r="A417" s="80"/>
      <c r="B417" s="116" t="s">
        <v>1690</v>
      </c>
      <c r="C417" s="115" t="s">
        <v>1870</v>
      </c>
      <c r="D417" s="58">
        <v>42442</v>
      </c>
      <c r="E417" s="58">
        <f t="shared" si="6"/>
        <v>107.80268</v>
      </c>
      <c r="F417" s="112">
        <f t="shared" si="7"/>
        <v>167.64590000000001</v>
      </c>
      <c r="G417" s="9" t="s">
        <v>1691</v>
      </c>
    </row>
    <row r="418" spans="1:7" hidden="1" outlineLevel="1">
      <c r="A418" s="80"/>
      <c r="B418" s="116" t="s">
        <v>466</v>
      </c>
      <c r="C418" s="115" t="s">
        <v>1870</v>
      </c>
      <c r="D418" s="58">
        <v>17657</v>
      </c>
      <c r="E418" s="58">
        <f t="shared" si="6"/>
        <v>44.848779999999998</v>
      </c>
      <c r="F418" s="112">
        <f t="shared" si="7"/>
        <v>69.74515000000001</v>
      </c>
      <c r="G418" s="9" t="s">
        <v>467</v>
      </c>
    </row>
    <row r="419" spans="1:7" hidden="1" outlineLevel="1">
      <c r="A419" s="80"/>
      <c r="B419" s="116" t="s">
        <v>384</v>
      </c>
      <c r="C419" s="115" t="s">
        <v>1870</v>
      </c>
      <c r="D419" s="58">
        <v>2930634</v>
      </c>
      <c r="E419" s="58">
        <f t="shared" si="6"/>
        <v>7443.8103599999995</v>
      </c>
      <c r="F419" s="112">
        <f t="shared" si="7"/>
        <v>11576.004300000002</v>
      </c>
      <c r="G419" s="9" t="s">
        <v>385</v>
      </c>
    </row>
    <row r="420" spans="1:7" ht="13.5" hidden="1" outlineLevel="1" thickBot="1">
      <c r="A420" s="80"/>
      <c r="B420" s="116" t="s">
        <v>596</v>
      </c>
      <c r="C420" s="115" t="s">
        <v>1870</v>
      </c>
      <c r="D420" s="58">
        <v>-190618</v>
      </c>
      <c r="E420" s="58">
        <f t="shared" si="6"/>
        <v>-484.16972000000004</v>
      </c>
      <c r="F420" s="112">
        <f t="shared" si="7"/>
        <v>-752.94110000000001</v>
      </c>
      <c r="G420" s="9" t="s">
        <v>597</v>
      </c>
    </row>
    <row r="421" spans="1:7" hidden="1" outlineLevel="1">
      <c r="A421" s="124">
        <v>2022</v>
      </c>
      <c r="B421" s="108" t="s">
        <v>1694</v>
      </c>
      <c r="C421" s="114" t="s">
        <v>1870</v>
      </c>
      <c r="D421" s="57">
        <v>48965</v>
      </c>
      <c r="E421" s="57">
        <f>D421*0.378/100</f>
        <v>185.08770000000001</v>
      </c>
      <c r="F421" s="110">
        <f>D421*0.419/100</f>
        <v>205.16334999999998</v>
      </c>
      <c r="G421" s="9" t="s">
        <v>1695</v>
      </c>
    </row>
    <row r="422" spans="1:7" hidden="1" outlineLevel="1">
      <c r="A422" s="125"/>
      <c r="B422" s="103" t="s">
        <v>666</v>
      </c>
      <c r="C422" s="115" t="s">
        <v>1870</v>
      </c>
      <c r="D422" s="58">
        <v>18983041</v>
      </c>
      <c r="E422" s="58">
        <f t="shared" ref="E422:E485" si="8">D422*0.378/100</f>
        <v>71755.894979999997</v>
      </c>
      <c r="F422" s="112">
        <f t="shared" ref="F422:F485" si="9">D422*0.419/100</f>
        <v>79538.941789999997</v>
      </c>
      <c r="G422" s="9" t="s">
        <v>667</v>
      </c>
    </row>
    <row r="423" spans="1:7" hidden="1" outlineLevel="1">
      <c r="A423" s="125"/>
      <c r="B423" s="103" t="s">
        <v>584</v>
      </c>
      <c r="C423" s="115" t="s">
        <v>1870</v>
      </c>
      <c r="D423" s="58">
        <v>-1671427</v>
      </c>
      <c r="E423" s="58">
        <f t="shared" si="8"/>
        <v>-6317.99406</v>
      </c>
      <c r="F423" s="112">
        <f t="shared" si="9"/>
        <v>-7003.279129999999</v>
      </c>
      <c r="G423" s="9" t="s">
        <v>585</v>
      </c>
    </row>
    <row r="424" spans="1:7" hidden="1" outlineLevel="1">
      <c r="A424" s="125"/>
      <c r="B424" s="103" t="s">
        <v>702</v>
      </c>
      <c r="C424" s="115" t="s">
        <v>1870</v>
      </c>
      <c r="D424" s="58">
        <v>-14695053</v>
      </c>
      <c r="E424" s="58">
        <f t="shared" si="8"/>
        <v>-55547.300340000002</v>
      </c>
      <c r="F424" s="112">
        <f t="shared" si="9"/>
        <v>-61572.272069999992</v>
      </c>
      <c r="G424" s="9" t="s">
        <v>703</v>
      </c>
    </row>
    <row r="425" spans="1:7" hidden="1" outlineLevel="1">
      <c r="A425" s="125"/>
      <c r="B425" s="103" t="s">
        <v>370</v>
      </c>
      <c r="C425" s="115" t="s">
        <v>1870</v>
      </c>
      <c r="D425" s="58">
        <v>-3137154</v>
      </c>
      <c r="E425" s="58">
        <f t="shared" si="8"/>
        <v>-11858.44212</v>
      </c>
      <c r="F425" s="112">
        <f t="shared" si="9"/>
        <v>-13144.675259999998</v>
      </c>
      <c r="G425" s="9" t="s">
        <v>371</v>
      </c>
    </row>
    <row r="426" spans="1:7" hidden="1" outlineLevel="1">
      <c r="A426" s="125"/>
      <c r="B426" s="103" t="s">
        <v>416</v>
      </c>
      <c r="C426" s="115" t="s">
        <v>1870</v>
      </c>
      <c r="D426" s="58">
        <v>-438839</v>
      </c>
      <c r="E426" s="58">
        <f t="shared" si="8"/>
        <v>-1658.81142</v>
      </c>
      <c r="F426" s="112">
        <f t="shared" si="9"/>
        <v>-1838.73541</v>
      </c>
      <c r="G426" s="9" t="s">
        <v>417</v>
      </c>
    </row>
    <row r="427" spans="1:7" hidden="1" outlineLevel="1">
      <c r="A427" s="125"/>
      <c r="B427" s="103" t="s">
        <v>1706</v>
      </c>
      <c r="C427" s="115" t="s">
        <v>1870</v>
      </c>
      <c r="D427" s="58">
        <v>688525</v>
      </c>
      <c r="E427" s="58">
        <f t="shared" si="8"/>
        <v>2602.6244999999999</v>
      </c>
      <c r="F427" s="112">
        <f t="shared" si="9"/>
        <v>2884.9197499999996</v>
      </c>
      <c r="G427" s="9" t="s">
        <v>1707</v>
      </c>
    </row>
    <row r="428" spans="1:7" hidden="1" outlineLevel="1">
      <c r="A428" s="125"/>
      <c r="B428" s="103" t="s">
        <v>1706</v>
      </c>
      <c r="C428" s="37" t="s">
        <v>1871</v>
      </c>
      <c r="D428" s="58">
        <v>-137646</v>
      </c>
      <c r="E428" s="58">
        <f>D428*0.04/100</f>
        <v>-55.058399999999999</v>
      </c>
      <c r="F428" s="112">
        <f>D428*0.04/100</f>
        <v>-55.058399999999999</v>
      </c>
      <c r="G428" s="9" t="s">
        <v>1707</v>
      </c>
    </row>
    <row r="429" spans="1:7" hidden="1" outlineLevel="1">
      <c r="A429" s="125"/>
      <c r="B429" s="103" t="s">
        <v>1706</v>
      </c>
      <c r="C429" s="37" t="s">
        <v>1872</v>
      </c>
      <c r="D429" s="58">
        <v>2693293</v>
      </c>
      <c r="E429" s="58">
        <f>D429*0.03/100</f>
        <v>807.98789999999997</v>
      </c>
      <c r="F429" s="112">
        <f>D429*0.03/100</f>
        <v>807.98789999999997</v>
      </c>
      <c r="G429" s="9" t="s">
        <v>1707</v>
      </c>
    </row>
    <row r="430" spans="1:7" hidden="1" outlineLevel="1">
      <c r="A430" s="125"/>
      <c r="B430" s="103" t="s">
        <v>626</v>
      </c>
      <c r="C430" s="115" t="s">
        <v>1870</v>
      </c>
      <c r="D430" s="58">
        <v>-67887</v>
      </c>
      <c r="E430" s="58">
        <f t="shared" si="8"/>
        <v>-256.61286000000001</v>
      </c>
      <c r="F430" s="112">
        <f t="shared" si="9"/>
        <v>-284.44653</v>
      </c>
      <c r="G430" s="9" t="s">
        <v>627</v>
      </c>
    </row>
    <row r="431" spans="1:7" hidden="1" outlineLevel="1">
      <c r="A431" s="125"/>
      <c r="B431" s="103" t="s">
        <v>536</v>
      </c>
      <c r="C431" s="115" t="s">
        <v>1870</v>
      </c>
      <c r="D431" s="58">
        <v>128772282</v>
      </c>
      <c r="E431" s="58">
        <f t="shared" si="8"/>
        <v>486759.22596000001</v>
      </c>
      <c r="F431" s="112">
        <f t="shared" si="9"/>
        <v>539555.86158000003</v>
      </c>
      <c r="G431" s="9" t="s">
        <v>537</v>
      </c>
    </row>
    <row r="432" spans="1:7" hidden="1" outlineLevel="1">
      <c r="A432" s="125"/>
      <c r="B432" s="103" t="s">
        <v>610</v>
      </c>
      <c r="C432" s="115" t="s">
        <v>1870</v>
      </c>
      <c r="D432" s="58">
        <v>-1953325</v>
      </c>
      <c r="E432" s="58">
        <f t="shared" si="8"/>
        <v>-7383.5684999999994</v>
      </c>
      <c r="F432" s="112">
        <f t="shared" si="9"/>
        <v>-8184.4317499999997</v>
      </c>
      <c r="G432" s="9" t="s">
        <v>611</v>
      </c>
    </row>
    <row r="433" spans="1:7" hidden="1" outlineLevel="1">
      <c r="A433" s="125"/>
      <c r="B433" s="103" t="s">
        <v>350</v>
      </c>
      <c r="C433" s="115" t="s">
        <v>1870</v>
      </c>
      <c r="D433" s="58">
        <v>-10082</v>
      </c>
      <c r="E433" s="58">
        <f t="shared" si="8"/>
        <v>-38.109960000000001</v>
      </c>
      <c r="F433" s="112">
        <f t="shared" si="9"/>
        <v>-42.243580000000001</v>
      </c>
      <c r="G433" s="9" t="s">
        <v>351</v>
      </c>
    </row>
    <row r="434" spans="1:7" hidden="1" outlineLevel="1">
      <c r="A434" s="125"/>
      <c r="B434" s="103" t="s">
        <v>93</v>
      </c>
      <c r="C434" s="115" t="s">
        <v>1870</v>
      </c>
      <c r="D434" s="58">
        <v>24089</v>
      </c>
      <c r="E434" s="58">
        <f t="shared" si="8"/>
        <v>91.056420000000003</v>
      </c>
      <c r="F434" s="112">
        <f t="shared" si="9"/>
        <v>100.93290999999999</v>
      </c>
      <c r="G434" s="9" t="s">
        <v>94</v>
      </c>
    </row>
    <row r="435" spans="1:7" hidden="1" outlineLevel="1">
      <c r="A435" s="125"/>
      <c r="B435" s="103" t="s">
        <v>618</v>
      </c>
      <c r="C435" s="115" t="s">
        <v>1870</v>
      </c>
      <c r="D435" s="58">
        <v>-5704679</v>
      </c>
      <c r="E435" s="58">
        <f t="shared" si="8"/>
        <v>-21563.68662</v>
      </c>
      <c r="F435" s="112">
        <f t="shared" si="9"/>
        <v>-23902.605009999996</v>
      </c>
      <c r="G435" s="9" t="s">
        <v>619</v>
      </c>
    </row>
    <row r="436" spans="1:7" hidden="1" outlineLevel="1">
      <c r="A436" s="125"/>
      <c r="B436" s="103" t="s">
        <v>530</v>
      </c>
      <c r="C436" s="115" t="s">
        <v>1870</v>
      </c>
      <c r="D436" s="58">
        <v>60078</v>
      </c>
      <c r="E436" s="58">
        <f t="shared" si="8"/>
        <v>227.09484</v>
      </c>
      <c r="F436" s="112">
        <f t="shared" si="9"/>
        <v>251.72682</v>
      </c>
      <c r="G436" s="9" t="s">
        <v>531</v>
      </c>
    </row>
    <row r="437" spans="1:7" hidden="1" outlineLevel="1">
      <c r="A437" s="125"/>
      <c r="B437" s="103" t="s">
        <v>696</v>
      </c>
      <c r="C437" s="115" t="s">
        <v>1870</v>
      </c>
      <c r="D437" s="58">
        <v>-770168</v>
      </c>
      <c r="E437" s="58">
        <f t="shared" si="8"/>
        <v>-2911.23504</v>
      </c>
      <c r="F437" s="112">
        <f t="shared" si="9"/>
        <v>-3227.0039200000001</v>
      </c>
      <c r="G437" s="9" t="s">
        <v>697</v>
      </c>
    </row>
    <row r="438" spans="1:7" hidden="1" outlineLevel="1">
      <c r="A438" s="125"/>
      <c r="B438" s="103" t="s">
        <v>650</v>
      </c>
      <c r="C438" s="115" t="s">
        <v>1870</v>
      </c>
      <c r="D438" s="58">
        <v>-1735567</v>
      </c>
      <c r="E438" s="58">
        <f t="shared" si="8"/>
        <v>-6560.44326</v>
      </c>
      <c r="F438" s="112">
        <f t="shared" si="9"/>
        <v>-7272.0257299999994</v>
      </c>
      <c r="G438" s="9" t="s">
        <v>651</v>
      </c>
    </row>
    <row r="439" spans="1:7" hidden="1" outlineLevel="1">
      <c r="A439" s="125"/>
      <c r="B439" s="103" t="s">
        <v>356</v>
      </c>
      <c r="C439" s="115" t="s">
        <v>1870</v>
      </c>
      <c r="D439" s="58">
        <v>-1720320</v>
      </c>
      <c r="E439" s="58">
        <f t="shared" si="8"/>
        <v>-6502.8095999999996</v>
      </c>
      <c r="F439" s="112">
        <f t="shared" si="9"/>
        <v>-7208.1407999999992</v>
      </c>
      <c r="G439" s="9" t="s">
        <v>357</v>
      </c>
    </row>
    <row r="440" spans="1:7" hidden="1" outlineLevel="1">
      <c r="A440" s="125"/>
      <c r="B440" s="103" t="s">
        <v>334</v>
      </c>
      <c r="C440" s="115" t="s">
        <v>1870</v>
      </c>
      <c r="D440" s="58">
        <v>-1289470</v>
      </c>
      <c r="E440" s="58">
        <f t="shared" si="8"/>
        <v>-4874.1965999999993</v>
      </c>
      <c r="F440" s="112">
        <f t="shared" si="9"/>
        <v>-5402.8792999999996</v>
      </c>
      <c r="G440" s="9" t="s">
        <v>335</v>
      </c>
    </row>
    <row r="441" spans="1:7" hidden="1" outlineLevel="1">
      <c r="A441" s="125"/>
      <c r="B441" s="103" t="s">
        <v>478</v>
      </c>
      <c r="C441" s="115" t="s">
        <v>1870</v>
      </c>
      <c r="D441" s="58">
        <v>18523</v>
      </c>
      <c r="E441" s="58">
        <f t="shared" si="8"/>
        <v>70.016940000000005</v>
      </c>
      <c r="F441" s="112">
        <f t="shared" si="9"/>
        <v>77.611369999999994</v>
      </c>
      <c r="G441" s="9" t="s">
        <v>479</v>
      </c>
    </row>
    <row r="442" spans="1:7" hidden="1" outlineLevel="1">
      <c r="A442" s="125"/>
      <c r="B442" s="103" t="s">
        <v>572</v>
      </c>
      <c r="C442" s="115" t="s">
        <v>1870</v>
      </c>
      <c r="D442" s="58">
        <v>-844216</v>
      </c>
      <c r="E442" s="58">
        <f t="shared" si="8"/>
        <v>-3191.1364799999997</v>
      </c>
      <c r="F442" s="112">
        <f t="shared" si="9"/>
        <v>-3537.2650399999998</v>
      </c>
      <c r="G442" s="9" t="s">
        <v>573</v>
      </c>
    </row>
    <row r="443" spans="1:7" hidden="1" outlineLevel="1">
      <c r="A443" s="125"/>
      <c r="B443" s="103" t="s">
        <v>438</v>
      </c>
      <c r="C443" s="115" t="s">
        <v>1870</v>
      </c>
      <c r="D443" s="58">
        <v>-486283</v>
      </c>
      <c r="E443" s="58">
        <f t="shared" si="8"/>
        <v>-1838.1497399999998</v>
      </c>
      <c r="F443" s="112">
        <f t="shared" si="9"/>
        <v>-2037.52577</v>
      </c>
      <c r="G443" s="9" t="s">
        <v>439</v>
      </c>
    </row>
    <row r="444" spans="1:7" hidden="1" outlineLevel="1">
      <c r="A444" s="125"/>
      <c r="B444" s="103" t="s">
        <v>378</v>
      </c>
      <c r="C444" s="115" t="s">
        <v>1870</v>
      </c>
      <c r="D444" s="58">
        <v>-17837587</v>
      </c>
      <c r="E444" s="58">
        <f t="shared" si="8"/>
        <v>-67426.078859999994</v>
      </c>
      <c r="F444" s="112">
        <f t="shared" si="9"/>
        <v>-74739.489529999992</v>
      </c>
      <c r="G444" s="9" t="s">
        <v>379</v>
      </c>
    </row>
    <row r="445" spans="1:7" hidden="1" outlineLevel="1">
      <c r="A445" s="125"/>
      <c r="B445" s="103" t="s">
        <v>372</v>
      </c>
      <c r="C445" s="115" t="s">
        <v>1870</v>
      </c>
      <c r="D445" s="58">
        <v>-213142</v>
      </c>
      <c r="E445" s="58">
        <f t="shared" si="8"/>
        <v>-805.67676000000006</v>
      </c>
      <c r="F445" s="112">
        <f t="shared" si="9"/>
        <v>-893.06497999999988</v>
      </c>
      <c r="G445" s="9" t="s">
        <v>373</v>
      </c>
    </row>
    <row r="446" spans="1:7" hidden="1" outlineLevel="1">
      <c r="A446" s="125"/>
      <c r="B446" s="103" t="s">
        <v>506</v>
      </c>
      <c r="C446" s="115" t="s">
        <v>1870</v>
      </c>
      <c r="D446" s="58">
        <v>61167</v>
      </c>
      <c r="E446" s="58">
        <f t="shared" si="8"/>
        <v>231.21126000000001</v>
      </c>
      <c r="F446" s="112">
        <f t="shared" si="9"/>
        <v>256.28972999999996</v>
      </c>
      <c r="G446" s="9" t="s">
        <v>507</v>
      </c>
    </row>
    <row r="447" spans="1:7" hidden="1" outlineLevel="1">
      <c r="A447" s="125"/>
      <c r="B447" s="103" t="s">
        <v>1696</v>
      </c>
      <c r="C447" s="115" t="s">
        <v>1870</v>
      </c>
      <c r="D447" s="58">
        <v>11219</v>
      </c>
      <c r="E447" s="58">
        <f t="shared" si="8"/>
        <v>42.407820000000001</v>
      </c>
      <c r="F447" s="112">
        <f t="shared" si="9"/>
        <v>47.007609999999993</v>
      </c>
      <c r="G447" s="9" t="s">
        <v>1697</v>
      </c>
    </row>
    <row r="448" spans="1:7" hidden="1" outlineLevel="1">
      <c r="A448" s="125"/>
      <c r="B448" s="103" t="s">
        <v>380</v>
      </c>
      <c r="C448" s="115" t="s">
        <v>1870</v>
      </c>
      <c r="D448" s="58">
        <v>-13226</v>
      </c>
      <c r="E448" s="58">
        <f t="shared" si="8"/>
        <v>-49.994279999999996</v>
      </c>
      <c r="F448" s="112">
        <f t="shared" si="9"/>
        <v>-55.416939999999997</v>
      </c>
      <c r="G448" s="9" t="s">
        <v>381</v>
      </c>
    </row>
    <row r="449" spans="1:7" hidden="1" outlineLevel="1">
      <c r="A449" s="125"/>
      <c r="B449" s="103" t="s">
        <v>404</v>
      </c>
      <c r="C449" s="115" t="s">
        <v>1870</v>
      </c>
      <c r="D449" s="58">
        <v>176625</v>
      </c>
      <c r="E449" s="58">
        <f t="shared" si="8"/>
        <v>667.64250000000004</v>
      </c>
      <c r="F449" s="112">
        <f t="shared" si="9"/>
        <v>740.05875000000003</v>
      </c>
      <c r="G449" s="9" t="s">
        <v>405</v>
      </c>
    </row>
    <row r="450" spans="1:7" hidden="1" outlineLevel="1">
      <c r="A450" s="125"/>
      <c r="B450" s="103" t="s">
        <v>558</v>
      </c>
      <c r="C450" s="115" t="s">
        <v>1870</v>
      </c>
      <c r="D450" s="58">
        <v>-863693</v>
      </c>
      <c r="E450" s="58">
        <f t="shared" si="8"/>
        <v>-3264.7595400000005</v>
      </c>
      <c r="F450" s="112">
        <f t="shared" si="9"/>
        <v>-3618.8736699999995</v>
      </c>
      <c r="G450" s="9" t="s">
        <v>559</v>
      </c>
    </row>
    <row r="451" spans="1:7" hidden="1" outlineLevel="1">
      <c r="A451" s="125"/>
      <c r="B451" s="103" t="s">
        <v>1635</v>
      </c>
      <c r="C451" s="115" t="s">
        <v>1870</v>
      </c>
      <c r="D451" s="58">
        <v>-15009</v>
      </c>
      <c r="E451" s="58">
        <f t="shared" si="8"/>
        <v>-56.734020000000001</v>
      </c>
      <c r="F451" s="112">
        <f t="shared" si="9"/>
        <v>-62.887709999999998</v>
      </c>
      <c r="G451" s="9" t="s">
        <v>1636</v>
      </c>
    </row>
    <row r="452" spans="1:7" hidden="1" outlineLevel="1">
      <c r="A452" s="125"/>
      <c r="B452" s="103" t="s">
        <v>1686</v>
      </c>
      <c r="C452" s="115" t="s">
        <v>1870</v>
      </c>
      <c r="D452" s="58">
        <v>311480</v>
      </c>
      <c r="E452" s="58">
        <f t="shared" si="8"/>
        <v>1177.3944000000001</v>
      </c>
      <c r="F452" s="112">
        <f t="shared" si="9"/>
        <v>1305.1012000000001</v>
      </c>
      <c r="G452" s="9" t="s">
        <v>1687</v>
      </c>
    </row>
    <row r="453" spans="1:7" hidden="1" outlineLevel="1">
      <c r="A453" s="125"/>
      <c r="B453" s="103" t="s">
        <v>518</v>
      </c>
      <c r="C453" s="115" t="s">
        <v>1870</v>
      </c>
      <c r="D453" s="58">
        <v>1115336</v>
      </c>
      <c r="E453" s="58">
        <f t="shared" si="8"/>
        <v>4215.9700800000001</v>
      </c>
      <c r="F453" s="112">
        <f t="shared" si="9"/>
        <v>4673.2578400000002</v>
      </c>
      <c r="G453" s="9" t="s">
        <v>519</v>
      </c>
    </row>
    <row r="454" spans="1:7" hidden="1" outlineLevel="1">
      <c r="A454" s="125"/>
      <c r="B454" s="103" t="s">
        <v>692</v>
      </c>
      <c r="C454" s="115" t="s">
        <v>1870</v>
      </c>
      <c r="D454" s="58">
        <v>-45910</v>
      </c>
      <c r="E454" s="58">
        <f t="shared" si="8"/>
        <v>-173.53979999999999</v>
      </c>
      <c r="F454" s="112">
        <f t="shared" si="9"/>
        <v>-192.3629</v>
      </c>
      <c r="G454" s="9" t="s">
        <v>693</v>
      </c>
    </row>
    <row r="455" spans="1:7" hidden="1" outlineLevel="1">
      <c r="A455" s="125"/>
      <c r="B455" s="103" t="s">
        <v>708</v>
      </c>
      <c r="C455" s="115" t="s">
        <v>1870</v>
      </c>
      <c r="D455" s="58">
        <v>26026</v>
      </c>
      <c r="E455" s="58">
        <f t="shared" si="8"/>
        <v>98.37827999999999</v>
      </c>
      <c r="F455" s="112">
        <f t="shared" si="9"/>
        <v>109.04894</v>
      </c>
      <c r="G455" s="9" t="s">
        <v>709</v>
      </c>
    </row>
    <row r="456" spans="1:7" hidden="1" outlineLevel="1">
      <c r="A456" s="125"/>
      <c r="B456" s="103" t="s">
        <v>554</v>
      </c>
      <c r="C456" s="115" t="s">
        <v>1870</v>
      </c>
      <c r="D456" s="58">
        <v>-36642</v>
      </c>
      <c r="E456" s="58">
        <f t="shared" si="8"/>
        <v>-138.50675999999999</v>
      </c>
      <c r="F456" s="112">
        <f t="shared" si="9"/>
        <v>-153.52997999999999</v>
      </c>
      <c r="G456" s="9" t="s">
        <v>555</v>
      </c>
    </row>
    <row r="457" spans="1:7" hidden="1" outlineLevel="1">
      <c r="A457" s="125"/>
      <c r="B457" s="103" t="s">
        <v>1684</v>
      </c>
      <c r="C457" s="115" t="s">
        <v>1870</v>
      </c>
      <c r="D457" s="58">
        <v>33053</v>
      </c>
      <c r="E457" s="58">
        <f t="shared" si="8"/>
        <v>124.94033999999999</v>
      </c>
      <c r="F457" s="112">
        <f t="shared" si="9"/>
        <v>138.49207000000001</v>
      </c>
      <c r="G457" s="9" t="s">
        <v>1685</v>
      </c>
    </row>
    <row r="458" spans="1:7" hidden="1" outlineLevel="1">
      <c r="A458" s="125"/>
      <c r="B458" s="103" t="s">
        <v>1716</v>
      </c>
      <c r="C458" s="115" t="s">
        <v>1870</v>
      </c>
      <c r="D458" s="58">
        <v>-2735</v>
      </c>
      <c r="E458" s="58">
        <f t="shared" si="8"/>
        <v>-10.338299999999998</v>
      </c>
      <c r="F458" s="112">
        <f t="shared" si="9"/>
        <v>-11.45965</v>
      </c>
      <c r="G458" s="9" t="s">
        <v>1717</v>
      </c>
    </row>
    <row r="459" spans="1:7" hidden="1" outlineLevel="1">
      <c r="A459" s="125"/>
      <c r="B459" s="103" t="s">
        <v>360</v>
      </c>
      <c r="C459" s="115" t="s">
        <v>1870</v>
      </c>
      <c r="D459" s="58">
        <v>-758</v>
      </c>
      <c r="E459" s="58">
        <f t="shared" si="8"/>
        <v>-2.86524</v>
      </c>
      <c r="F459" s="112">
        <f t="shared" si="9"/>
        <v>-3.1760199999999998</v>
      </c>
      <c r="G459" s="9" t="s">
        <v>361</v>
      </c>
    </row>
    <row r="460" spans="1:7" hidden="1" outlineLevel="1">
      <c r="A460" s="125"/>
      <c r="B460" s="103" t="s">
        <v>1702</v>
      </c>
      <c r="C460" s="115" t="s">
        <v>1870</v>
      </c>
      <c r="D460" s="58">
        <v>3811519</v>
      </c>
      <c r="E460" s="58">
        <f t="shared" si="8"/>
        <v>14407.54182</v>
      </c>
      <c r="F460" s="112">
        <f t="shared" si="9"/>
        <v>15970.264609999998</v>
      </c>
      <c r="G460" s="9" t="s">
        <v>1703</v>
      </c>
    </row>
    <row r="461" spans="1:7" hidden="1" outlineLevel="1">
      <c r="A461" s="125"/>
      <c r="B461" s="103" t="s">
        <v>672</v>
      </c>
      <c r="C461" s="115" t="s">
        <v>1870</v>
      </c>
      <c r="D461" s="58">
        <v>-93824</v>
      </c>
      <c r="E461" s="58">
        <f t="shared" si="8"/>
        <v>-354.65472</v>
      </c>
      <c r="F461" s="112">
        <f t="shared" si="9"/>
        <v>-393.12256000000002</v>
      </c>
      <c r="G461" s="9" t="s">
        <v>673</v>
      </c>
    </row>
    <row r="462" spans="1:7" hidden="1" outlineLevel="1">
      <c r="A462" s="125"/>
      <c r="B462" s="103" t="s">
        <v>1734</v>
      </c>
      <c r="C462" s="115" t="s">
        <v>1870</v>
      </c>
      <c r="D462" s="58">
        <v>3505</v>
      </c>
      <c r="E462" s="58">
        <f t="shared" si="8"/>
        <v>13.248900000000001</v>
      </c>
      <c r="F462" s="112">
        <f t="shared" si="9"/>
        <v>14.68595</v>
      </c>
      <c r="G462" s="9" t="s">
        <v>1735</v>
      </c>
    </row>
    <row r="463" spans="1:7" hidden="1" outlineLevel="1">
      <c r="A463" s="125"/>
      <c r="B463" s="103" t="s">
        <v>7</v>
      </c>
      <c r="C463" s="115" t="s">
        <v>1870</v>
      </c>
      <c r="D463" s="58">
        <v>-6761689</v>
      </c>
      <c r="E463" s="58">
        <f t="shared" si="8"/>
        <v>-25559.184419999998</v>
      </c>
      <c r="F463" s="112">
        <f t="shared" si="9"/>
        <v>-28331.476910000001</v>
      </c>
      <c r="G463" s="9" t="s">
        <v>8</v>
      </c>
    </row>
    <row r="464" spans="1:7" hidden="1" outlineLevel="1">
      <c r="A464" s="125"/>
      <c r="B464" s="103" t="s">
        <v>319</v>
      </c>
      <c r="C464" s="115" t="s">
        <v>1870</v>
      </c>
      <c r="D464" s="58">
        <v>-7613</v>
      </c>
      <c r="E464" s="58">
        <f t="shared" si="8"/>
        <v>-28.777139999999999</v>
      </c>
      <c r="F464" s="112">
        <f t="shared" si="9"/>
        <v>-31.898469999999996</v>
      </c>
      <c r="G464" s="9" t="s">
        <v>320</v>
      </c>
    </row>
    <row r="465" spans="1:7" hidden="1" outlineLevel="1">
      <c r="A465" s="125"/>
      <c r="B465" s="103" t="s">
        <v>588</v>
      </c>
      <c r="C465" s="115" t="s">
        <v>1870</v>
      </c>
      <c r="D465" s="58">
        <v>-3635008</v>
      </c>
      <c r="E465" s="58">
        <f t="shared" si="8"/>
        <v>-13740.330239999999</v>
      </c>
      <c r="F465" s="112">
        <f t="shared" si="9"/>
        <v>-15230.683519999999</v>
      </c>
      <c r="G465" s="9" t="s">
        <v>589</v>
      </c>
    </row>
    <row r="466" spans="1:7" hidden="1" outlineLevel="1">
      <c r="A466" s="125"/>
      <c r="B466" s="103" t="s">
        <v>462</v>
      </c>
      <c r="C466" s="115" t="s">
        <v>1870</v>
      </c>
      <c r="D466" s="58">
        <v>-1071957</v>
      </c>
      <c r="E466" s="58">
        <f t="shared" si="8"/>
        <v>-4051.99746</v>
      </c>
      <c r="F466" s="112">
        <f t="shared" si="9"/>
        <v>-4491.4998299999997</v>
      </c>
      <c r="G466" s="9" t="s">
        <v>463</v>
      </c>
    </row>
    <row r="467" spans="1:7" hidden="1" outlineLevel="1">
      <c r="A467" s="125"/>
      <c r="B467" s="103" t="s">
        <v>566</v>
      </c>
      <c r="C467" s="115" t="s">
        <v>1870</v>
      </c>
      <c r="D467" s="58">
        <v>-2320965</v>
      </c>
      <c r="E467" s="58">
        <f t="shared" si="8"/>
        <v>-8773.2476999999999</v>
      </c>
      <c r="F467" s="112">
        <f t="shared" si="9"/>
        <v>-9724.8433499999992</v>
      </c>
      <c r="G467" s="9" t="s">
        <v>567</v>
      </c>
    </row>
    <row r="468" spans="1:7" hidden="1" outlineLevel="1">
      <c r="A468" s="125"/>
      <c r="B468" s="103" t="s">
        <v>520</v>
      </c>
      <c r="C468" s="115" t="s">
        <v>1870</v>
      </c>
      <c r="D468" s="58">
        <v>-22361</v>
      </c>
      <c r="E468" s="58">
        <f t="shared" si="8"/>
        <v>-84.52458</v>
      </c>
      <c r="F468" s="112">
        <f t="shared" si="9"/>
        <v>-93.692589999999996</v>
      </c>
      <c r="G468" s="9" t="s">
        <v>521</v>
      </c>
    </row>
    <row r="469" spans="1:7" hidden="1" outlineLevel="1">
      <c r="A469" s="125"/>
      <c r="B469" s="103" t="s">
        <v>374</v>
      </c>
      <c r="C469" s="115" t="s">
        <v>1870</v>
      </c>
      <c r="D469" s="58">
        <v>-4275853</v>
      </c>
      <c r="E469" s="58">
        <f t="shared" si="8"/>
        <v>-16162.724340000001</v>
      </c>
      <c r="F469" s="112">
        <f t="shared" si="9"/>
        <v>-17915.824069999999</v>
      </c>
      <c r="G469" s="9" t="s">
        <v>375</v>
      </c>
    </row>
    <row r="470" spans="1:7" hidden="1" outlineLevel="1">
      <c r="A470" s="125"/>
      <c r="B470" s="103" t="s">
        <v>340</v>
      </c>
      <c r="C470" s="115" t="s">
        <v>1870</v>
      </c>
      <c r="D470" s="58">
        <v>10066790</v>
      </c>
      <c r="E470" s="58">
        <f t="shared" si="8"/>
        <v>38052.466200000003</v>
      </c>
      <c r="F470" s="112">
        <f t="shared" si="9"/>
        <v>42179.850099999996</v>
      </c>
      <c r="G470" s="9" t="s">
        <v>341</v>
      </c>
    </row>
    <row r="471" spans="1:7" hidden="1" outlineLevel="1">
      <c r="A471" s="125"/>
      <c r="B471" s="103" t="s">
        <v>508</v>
      </c>
      <c r="C471" s="115" t="s">
        <v>1870</v>
      </c>
      <c r="D471" s="58">
        <v>344016</v>
      </c>
      <c r="E471" s="58">
        <f t="shared" si="8"/>
        <v>1300.38048</v>
      </c>
      <c r="F471" s="112">
        <f t="shared" si="9"/>
        <v>1441.42704</v>
      </c>
      <c r="G471" s="9" t="s">
        <v>509</v>
      </c>
    </row>
    <row r="472" spans="1:7" hidden="1" outlineLevel="1">
      <c r="A472" s="125"/>
      <c r="B472" s="103" t="s">
        <v>670</v>
      </c>
      <c r="C472" s="115" t="s">
        <v>1870</v>
      </c>
      <c r="D472" s="58">
        <v>-2961091</v>
      </c>
      <c r="E472" s="58">
        <f t="shared" si="8"/>
        <v>-11192.92398</v>
      </c>
      <c r="F472" s="112">
        <f t="shared" si="9"/>
        <v>-12406.971289999999</v>
      </c>
      <c r="G472" s="9" t="s">
        <v>671</v>
      </c>
    </row>
    <row r="473" spans="1:7" hidden="1" outlineLevel="1">
      <c r="A473" s="125"/>
      <c r="B473" s="103" t="s">
        <v>354</v>
      </c>
      <c r="C473" s="115" t="s">
        <v>1870</v>
      </c>
      <c r="D473" s="58">
        <v>-1045206</v>
      </c>
      <c r="E473" s="58">
        <f t="shared" si="8"/>
        <v>-3950.8786800000003</v>
      </c>
      <c r="F473" s="112">
        <f t="shared" si="9"/>
        <v>-4379.4131399999997</v>
      </c>
      <c r="G473" s="9" t="s">
        <v>355</v>
      </c>
    </row>
    <row r="474" spans="1:7" hidden="1" outlineLevel="1">
      <c r="A474" s="125"/>
      <c r="B474" s="103" t="s">
        <v>1708</v>
      </c>
      <c r="C474" s="115" t="s">
        <v>1870</v>
      </c>
      <c r="D474" s="58">
        <v>-173306</v>
      </c>
      <c r="E474" s="58">
        <f t="shared" si="8"/>
        <v>-655.09667999999999</v>
      </c>
      <c r="F474" s="112">
        <f t="shared" si="9"/>
        <v>-726.15213999999992</v>
      </c>
      <c r="G474" s="9" t="s">
        <v>1709</v>
      </c>
    </row>
    <row r="475" spans="1:7" hidden="1" outlineLevel="1">
      <c r="A475" s="125"/>
      <c r="B475" s="103" t="s">
        <v>1498</v>
      </c>
      <c r="C475" s="115" t="s">
        <v>1870</v>
      </c>
      <c r="D475" s="58">
        <v>13805</v>
      </c>
      <c r="E475" s="58">
        <f t="shared" si="8"/>
        <v>52.182899999999997</v>
      </c>
      <c r="F475" s="112">
        <f t="shared" si="9"/>
        <v>57.842950000000002</v>
      </c>
      <c r="G475" s="9" t="s">
        <v>1499</v>
      </c>
    </row>
    <row r="476" spans="1:7" hidden="1" outlineLevel="1">
      <c r="A476" s="125"/>
      <c r="B476" s="103" t="s">
        <v>450</v>
      </c>
      <c r="C476" s="115" t="s">
        <v>1870</v>
      </c>
      <c r="D476" s="58">
        <v>-2915109</v>
      </c>
      <c r="E476" s="58">
        <f t="shared" si="8"/>
        <v>-11019.11202</v>
      </c>
      <c r="F476" s="112">
        <f t="shared" si="9"/>
        <v>-12214.306709999999</v>
      </c>
      <c r="G476" s="9" t="s">
        <v>451</v>
      </c>
    </row>
    <row r="477" spans="1:7" hidden="1" outlineLevel="1">
      <c r="A477" s="125"/>
      <c r="B477" s="103" t="s">
        <v>454</v>
      </c>
      <c r="C477" s="115" t="s">
        <v>1870</v>
      </c>
      <c r="D477" s="58">
        <v>-110037</v>
      </c>
      <c r="E477" s="58">
        <f t="shared" si="8"/>
        <v>-415.93985999999995</v>
      </c>
      <c r="F477" s="112">
        <f t="shared" si="9"/>
        <v>-461.05502999999999</v>
      </c>
      <c r="G477" s="9" t="s">
        <v>455</v>
      </c>
    </row>
    <row r="478" spans="1:7" hidden="1" outlineLevel="1">
      <c r="A478" s="125"/>
      <c r="B478" s="103" t="s">
        <v>418</v>
      </c>
      <c r="C478" s="115" t="s">
        <v>1870</v>
      </c>
      <c r="D478" s="58">
        <v>-785162</v>
      </c>
      <c r="E478" s="58">
        <f t="shared" si="8"/>
        <v>-2967.9123599999998</v>
      </c>
      <c r="F478" s="112">
        <f t="shared" si="9"/>
        <v>-3289.8287799999998</v>
      </c>
      <c r="G478" s="9" t="s">
        <v>419</v>
      </c>
    </row>
    <row r="479" spans="1:7" hidden="1" outlineLevel="1">
      <c r="A479" s="125"/>
      <c r="B479" s="103" t="s">
        <v>1682</v>
      </c>
      <c r="C479" s="115" t="s">
        <v>1870</v>
      </c>
      <c r="D479" s="58">
        <v>-949519</v>
      </c>
      <c r="E479" s="58">
        <f t="shared" si="8"/>
        <v>-3589.1818200000002</v>
      </c>
      <c r="F479" s="112">
        <f t="shared" si="9"/>
        <v>-3978.48461</v>
      </c>
      <c r="G479" s="9" t="s">
        <v>1683</v>
      </c>
    </row>
    <row r="480" spans="1:7" hidden="1" outlineLevel="1">
      <c r="A480" s="125"/>
      <c r="B480" s="103" t="s">
        <v>470</v>
      </c>
      <c r="C480" s="115" t="s">
        <v>1870</v>
      </c>
      <c r="D480" s="58">
        <v>-2825436</v>
      </c>
      <c r="E480" s="58">
        <f t="shared" si="8"/>
        <v>-10680.148079999999</v>
      </c>
      <c r="F480" s="112">
        <f t="shared" si="9"/>
        <v>-11838.57684</v>
      </c>
      <c r="G480" s="9" t="s">
        <v>471</v>
      </c>
    </row>
    <row r="481" spans="1:7" hidden="1" outlineLevel="1">
      <c r="A481" s="125"/>
      <c r="B481" s="103" t="s">
        <v>332</v>
      </c>
      <c r="C481" s="115" t="s">
        <v>1870</v>
      </c>
      <c r="D481" s="58">
        <v>-9858847</v>
      </c>
      <c r="E481" s="58">
        <f t="shared" si="8"/>
        <v>-37266.441660000004</v>
      </c>
      <c r="F481" s="112">
        <f t="shared" si="9"/>
        <v>-41308.568929999994</v>
      </c>
      <c r="G481" s="9" t="s">
        <v>333</v>
      </c>
    </row>
    <row r="482" spans="1:7" hidden="1" outlineLevel="1">
      <c r="A482" s="125"/>
      <c r="B482" s="103" t="s">
        <v>332</v>
      </c>
      <c r="C482" s="37" t="s">
        <v>1872</v>
      </c>
      <c r="D482" s="58">
        <v>100</v>
      </c>
      <c r="E482" s="58">
        <f>D482*0.03/100</f>
        <v>0.03</v>
      </c>
      <c r="F482" s="112">
        <f>D482*0.03/100</f>
        <v>0.03</v>
      </c>
      <c r="G482" s="9" t="s">
        <v>333</v>
      </c>
    </row>
    <row r="483" spans="1:7" hidden="1" outlineLevel="1">
      <c r="A483" s="125"/>
      <c r="B483" s="103" t="s">
        <v>642</v>
      </c>
      <c r="C483" s="115" t="s">
        <v>1870</v>
      </c>
      <c r="D483" s="58">
        <v>4032078</v>
      </c>
      <c r="E483" s="58">
        <f t="shared" si="8"/>
        <v>15241.25484</v>
      </c>
      <c r="F483" s="112">
        <f t="shared" si="9"/>
        <v>16894.40682</v>
      </c>
      <c r="G483" s="9" t="s">
        <v>643</v>
      </c>
    </row>
    <row r="484" spans="1:7" hidden="1" outlineLevel="1">
      <c r="A484" s="125"/>
      <c r="B484" s="103" t="s">
        <v>504</v>
      </c>
      <c r="C484" s="115" t="s">
        <v>1870</v>
      </c>
      <c r="D484" s="58">
        <v>9577416</v>
      </c>
      <c r="E484" s="58">
        <f t="shared" si="8"/>
        <v>36202.63248</v>
      </c>
      <c r="F484" s="112">
        <f t="shared" si="9"/>
        <v>40129.373039999999</v>
      </c>
      <c r="G484" s="9" t="s">
        <v>505</v>
      </c>
    </row>
    <row r="485" spans="1:7" hidden="1" outlineLevel="1">
      <c r="A485" s="125"/>
      <c r="B485" s="103" t="s">
        <v>482</v>
      </c>
      <c r="C485" s="115" t="s">
        <v>1870</v>
      </c>
      <c r="D485" s="58">
        <v>474272</v>
      </c>
      <c r="E485" s="58">
        <f t="shared" si="8"/>
        <v>1792.7481599999999</v>
      </c>
      <c r="F485" s="112">
        <f t="shared" si="9"/>
        <v>1987.1996799999999</v>
      </c>
      <c r="G485" s="9" t="s">
        <v>483</v>
      </c>
    </row>
    <row r="486" spans="1:7" hidden="1" outlineLevel="1">
      <c r="A486" s="125"/>
      <c r="B486" s="103" t="s">
        <v>338</v>
      </c>
      <c r="C486" s="115" t="s">
        <v>1870</v>
      </c>
      <c r="D486" s="58">
        <v>-33166238</v>
      </c>
      <c r="E486" s="58">
        <f t="shared" ref="E486:E548" si="10">D486*0.378/100</f>
        <v>-125368.37964</v>
      </c>
      <c r="F486" s="112">
        <f t="shared" ref="F486:F548" si="11">D486*0.419/100</f>
        <v>-138966.53722</v>
      </c>
      <c r="G486" s="9" t="s">
        <v>339</v>
      </c>
    </row>
    <row r="487" spans="1:7" hidden="1" outlineLevel="1">
      <c r="A487" s="125"/>
      <c r="B487" s="103" t="s">
        <v>344</v>
      </c>
      <c r="C487" s="115" t="s">
        <v>1870</v>
      </c>
      <c r="D487" s="58">
        <v>197947</v>
      </c>
      <c r="E487" s="58">
        <f t="shared" si="10"/>
        <v>748.23965999999996</v>
      </c>
      <c r="F487" s="112">
        <f t="shared" si="11"/>
        <v>829.39792999999986</v>
      </c>
      <c r="G487" s="9" t="s">
        <v>345</v>
      </c>
    </row>
    <row r="488" spans="1:7" hidden="1" outlineLevel="1">
      <c r="A488" s="125"/>
      <c r="B488" s="103" t="s">
        <v>538</v>
      </c>
      <c r="C488" s="115" t="s">
        <v>1870</v>
      </c>
      <c r="D488" s="58">
        <v>72333</v>
      </c>
      <c r="E488" s="58">
        <f t="shared" si="10"/>
        <v>273.41874000000001</v>
      </c>
      <c r="F488" s="112">
        <f t="shared" si="11"/>
        <v>303.07526999999999</v>
      </c>
      <c r="G488" s="9" t="s">
        <v>539</v>
      </c>
    </row>
    <row r="489" spans="1:7" hidden="1" outlineLevel="1">
      <c r="A489" s="125"/>
      <c r="B489" s="103" t="s">
        <v>700</v>
      </c>
      <c r="C489" s="115" t="s">
        <v>1870</v>
      </c>
      <c r="D489" s="58">
        <v>4712700</v>
      </c>
      <c r="E489" s="58">
        <f t="shared" si="10"/>
        <v>17814.006000000001</v>
      </c>
      <c r="F489" s="112">
        <f t="shared" si="11"/>
        <v>19746.213</v>
      </c>
      <c r="G489" s="9" t="s">
        <v>701</v>
      </c>
    </row>
    <row r="490" spans="1:7" hidden="1" outlineLevel="1">
      <c r="A490" s="125"/>
      <c r="B490" s="103" t="s">
        <v>652</v>
      </c>
      <c r="C490" s="115" t="s">
        <v>1870</v>
      </c>
      <c r="D490" s="58">
        <v>-2440707</v>
      </c>
      <c r="E490" s="58">
        <f t="shared" si="10"/>
        <v>-9225.8724600000005</v>
      </c>
      <c r="F490" s="112">
        <f t="shared" si="11"/>
        <v>-10226.562330000001</v>
      </c>
      <c r="G490" s="9" t="s">
        <v>653</v>
      </c>
    </row>
    <row r="491" spans="1:7" hidden="1" outlineLevel="1">
      <c r="A491" s="125"/>
      <c r="B491" s="103" t="s">
        <v>656</v>
      </c>
      <c r="C491" s="115" t="s">
        <v>1870</v>
      </c>
      <c r="D491" s="58">
        <v>-250062</v>
      </c>
      <c r="E491" s="58">
        <f t="shared" si="10"/>
        <v>-945.23436000000004</v>
      </c>
      <c r="F491" s="112">
        <f t="shared" si="11"/>
        <v>-1047.7597800000001</v>
      </c>
      <c r="G491" s="9" t="s">
        <v>657</v>
      </c>
    </row>
    <row r="492" spans="1:7" hidden="1" outlineLevel="1">
      <c r="A492" s="125"/>
      <c r="B492" s="103" t="s">
        <v>614</v>
      </c>
      <c r="C492" s="115" t="s">
        <v>1870</v>
      </c>
      <c r="D492" s="58">
        <v>-1042733</v>
      </c>
      <c r="E492" s="58">
        <f t="shared" si="10"/>
        <v>-3941.5307400000002</v>
      </c>
      <c r="F492" s="112">
        <f t="shared" si="11"/>
        <v>-4369.0512699999999</v>
      </c>
      <c r="G492" s="9" t="s">
        <v>615</v>
      </c>
    </row>
    <row r="493" spans="1:7" hidden="1" outlineLevel="1">
      <c r="A493" s="125"/>
      <c r="B493" s="103" t="s">
        <v>376</v>
      </c>
      <c r="C493" s="115" t="s">
        <v>1870</v>
      </c>
      <c r="D493" s="58">
        <v>-139402</v>
      </c>
      <c r="E493" s="58">
        <f t="shared" si="10"/>
        <v>-526.93956000000003</v>
      </c>
      <c r="F493" s="112">
        <f t="shared" si="11"/>
        <v>-584.09438</v>
      </c>
      <c r="G493" s="9" t="s">
        <v>377</v>
      </c>
    </row>
    <row r="494" spans="1:7" hidden="1" outlineLevel="1">
      <c r="A494" s="125"/>
      <c r="B494" s="103" t="s">
        <v>368</v>
      </c>
      <c r="C494" s="115" t="s">
        <v>1870</v>
      </c>
      <c r="D494" s="58">
        <v>453626</v>
      </c>
      <c r="E494" s="58">
        <f t="shared" si="10"/>
        <v>1714.7062799999999</v>
      </c>
      <c r="F494" s="112">
        <f t="shared" si="11"/>
        <v>1900.6929399999999</v>
      </c>
      <c r="G494" s="9" t="s">
        <v>369</v>
      </c>
    </row>
    <row r="495" spans="1:7" hidden="1" outlineLevel="1">
      <c r="A495" s="125"/>
      <c r="B495" s="103" t="s">
        <v>390</v>
      </c>
      <c r="C495" s="115" t="s">
        <v>1870</v>
      </c>
      <c r="D495" s="58">
        <v>67403</v>
      </c>
      <c r="E495" s="58">
        <f t="shared" si="10"/>
        <v>254.78333999999998</v>
      </c>
      <c r="F495" s="112">
        <f t="shared" si="11"/>
        <v>282.41856999999999</v>
      </c>
      <c r="G495" s="9" t="s">
        <v>391</v>
      </c>
    </row>
    <row r="496" spans="1:7" hidden="1" outlineLevel="1">
      <c r="A496" s="125"/>
      <c r="B496" s="103" t="s">
        <v>392</v>
      </c>
      <c r="C496" s="115" t="s">
        <v>1870</v>
      </c>
      <c r="D496" s="58">
        <v>2387500</v>
      </c>
      <c r="E496" s="58">
        <f t="shared" si="10"/>
        <v>9024.75</v>
      </c>
      <c r="F496" s="112">
        <f t="shared" si="11"/>
        <v>10003.625</v>
      </c>
      <c r="G496" s="9" t="s">
        <v>393</v>
      </c>
    </row>
    <row r="497" spans="1:7" hidden="1" outlineLevel="1">
      <c r="A497" s="125"/>
      <c r="B497" s="103" t="s">
        <v>664</v>
      </c>
      <c r="C497" s="115" t="s">
        <v>1870</v>
      </c>
      <c r="D497" s="58">
        <v>-623332</v>
      </c>
      <c r="E497" s="58">
        <f t="shared" si="10"/>
        <v>-2356.1949600000003</v>
      </c>
      <c r="F497" s="112">
        <f t="shared" si="11"/>
        <v>-2611.7610799999998</v>
      </c>
      <c r="G497" s="9" t="s">
        <v>665</v>
      </c>
    </row>
    <row r="498" spans="1:7" hidden="1" outlineLevel="1">
      <c r="A498" s="125"/>
      <c r="B498" s="103" t="s">
        <v>668</v>
      </c>
      <c r="C498" s="115" t="s">
        <v>1870</v>
      </c>
      <c r="D498" s="58">
        <v>-391422</v>
      </c>
      <c r="E498" s="58">
        <f t="shared" si="10"/>
        <v>-1479.5751600000001</v>
      </c>
      <c r="F498" s="112">
        <f t="shared" si="11"/>
        <v>-1640.05818</v>
      </c>
      <c r="G498" s="9" t="s">
        <v>669</v>
      </c>
    </row>
    <row r="499" spans="1:7" hidden="1" outlineLevel="1">
      <c r="A499" s="125"/>
      <c r="B499" s="103" t="s">
        <v>488</v>
      </c>
      <c r="C499" s="115" t="s">
        <v>1870</v>
      </c>
      <c r="D499" s="58">
        <v>246474</v>
      </c>
      <c r="E499" s="58">
        <f t="shared" si="10"/>
        <v>931.67172000000005</v>
      </c>
      <c r="F499" s="112">
        <f t="shared" si="11"/>
        <v>1032.72606</v>
      </c>
      <c r="G499" s="9" t="s">
        <v>489</v>
      </c>
    </row>
    <row r="500" spans="1:7" hidden="1" outlineLevel="1">
      <c r="A500" s="125"/>
      <c r="B500" s="103" t="s">
        <v>510</v>
      </c>
      <c r="C500" s="115" t="s">
        <v>1870</v>
      </c>
      <c r="D500" s="58">
        <v>-772574</v>
      </c>
      <c r="E500" s="58">
        <f t="shared" si="10"/>
        <v>-2920.3297200000002</v>
      </c>
      <c r="F500" s="112">
        <f t="shared" si="11"/>
        <v>-3237.0850599999999</v>
      </c>
      <c r="G500" s="9" t="s">
        <v>511</v>
      </c>
    </row>
    <row r="501" spans="1:7" hidden="1" outlineLevel="1">
      <c r="A501" s="125"/>
      <c r="B501" s="103" t="s">
        <v>688</v>
      </c>
      <c r="C501" s="115" t="s">
        <v>1870</v>
      </c>
      <c r="D501" s="58">
        <v>1567405</v>
      </c>
      <c r="E501" s="58">
        <f t="shared" si="10"/>
        <v>5924.7909</v>
      </c>
      <c r="F501" s="112">
        <f t="shared" si="11"/>
        <v>6567.4269499999991</v>
      </c>
      <c r="G501" s="9" t="s">
        <v>689</v>
      </c>
    </row>
    <row r="502" spans="1:7" hidden="1" outlineLevel="1">
      <c r="A502" s="125"/>
      <c r="B502" s="103" t="s">
        <v>544</v>
      </c>
      <c r="C502" s="115" t="s">
        <v>1870</v>
      </c>
      <c r="D502" s="58">
        <v>176428</v>
      </c>
      <c r="E502" s="58">
        <f t="shared" si="10"/>
        <v>666.89783999999997</v>
      </c>
      <c r="F502" s="112">
        <f t="shared" si="11"/>
        <v>739.23331999999994</v>
      </c>
      <c r="G502" s="9" t="s">
        <v>545</v>
      </c>
    </row>
    <row r="503" spans="1:7" hidden="1" outlineLevel="1">
      <c r="A503" s="125"/>
      <c r="B503" s="103" t="s">
        <v>364</v>
      </c>
      <c r="C503" s="115" t="s">
        <v>1870</v>
      </c>
      <c r="D503" s="58">
        <v>-675344</v>
      </c>
      <c r="E503" s="58">
        <f t="shared" si="10"/>
        <v>-2552.8003200000003</v>
      </c>
      <c r="F503" s="112">
        <f t="shared" si="11"/>
        <v>-2829.6913599999998</v>
      </c>
      <c r="G503" s="9" t="s">
        <v>365</v>
      </c>
    </row>
    <row r="504" spans="1:7" hidden="1" outlineLevel="1">
      <c r="A504" s="125"/>
      <c r="B504" s="103" t="s">
        <v>386</v>
      </c>
      <c r="C504" s="115" t="s">
        <v>1870</v>
      </c>
      <c r="D504" s="58">
        <v>-1649963</v>
      </c>
      <c r="E504" s="58">
        <f t="shared" si="10"/>
        <v>-6236.8601399999998</v>
      </c>
      <c r="F504" s="112">
        <f t="shared" si="11"/>
        <v>-6913.3449700000001</v>
      </c>
      <c r="G504" s="9" t="s">
        <v>387</v>
      </c>
    </row>
    <row r="505" spans="1:7" hidden="1" outlineLevel="1">
      <c r="A505" s="125"/>
      <c r="B505" s="103" t="s">
        <v>560</v>
      </c>
      <c r="C505" s="115" t="s">
        <v>1870</v>
      </c>
      <c r="D505" s="58">
        <v>-864146</v>
      </c>
      <c r="E505" s="58">
        <f t="shared" si="10"/>
        <v>-3266.4718800000001</v>
      </c>
      <c r="F505" s="112">
        <f t="shared" si="11"/>
        <v>-3620.7717400000001</v>
      </c>
      <c r="G505" s="9" t="s">
        <v>561</v>
      </c>
    </row>
    <row r="506" spans="1:7" hidden="1" outlineLevel="1">
      <c r="A506" s="125"/>
      <c r="B506" s="103" t="s">
        <v>342</v>
      </c>
      <c r="C506" s="115" t="s">
        <v>1870</v>
      </c>
      <c r="D506" s="58">
        <v>1549230</v>
      </c>
      <c r="E506" s="58">
        <f t="shared" si="10"/>
        <v>5856.0894000000008</v>
      </c>
      <c r="F506" s="112">
        <f t="shared" si="11"/>
        <v>6491.2736999999997</v>
      </c>
      <c r="G506" s="9" t="s">
        <v>343</v>
      </c>
    </row>
    <row r="507" spans="1:7" hidden="1" outlineLevel="1">
      <c r="A507" s="125"/>
      <c r="B507" s="103" t="s">
        <v>568</v>
      </c>
      <c r="C507" s="115" t="s">
        <v>1870</v>
      </c>
      <c r="D507" s="58">
        <v>297219</v>
      </c>
      <c r="E507" s="58">
        <f t="shared" si="10"/>
        <v>1123.4878200000001</v>
      </c>
      <c r="F507" s="112">
        <f t="shared" si="11"/>
        <v>1245.34761</v>
      </c>
      <c r="G507" s="9" t="s">
        <v>569</v>
      </c>
    </row>
    <row r="508" spans="1:7" hidden="1" outlineLevel="1">
      <c r="A508" s="125"/>
      <c r="B508" s="103" t="s">
        <v>636</v>
      </c>
      <c r="C508" s="115" t="s">
        <v>1870</v>
      </c>
      <c r="D508" s="58">
        <v>637732</v>
      </c>
      <c r="E508" s="58">
        <f t="shared" si="10"/>
        <v>2410.6269600000001</v>
      </c>
      <c r="F508" s="112">
        <f t="shared" si="11"/>
        <v>2672.09708</v>
      </c>
      <c r="G508" s="9" t="s">
        <v>637</v>
      </c>
    </row>
    <row r="509" spans="1:7" hidden="1" outlineLevel="1">
      <c r="A509" s="125"/>
      <c r="B509" s="103" t="s">
        <v>660</v>
      </c>
      <c r="C509" s="115" t="s">
        <v>1870</v>
      </c>
      <c r="D509" s="58">
        <v>-164958</v>
      </c>
      <c r="E509" s="58">
        <f t="shared" si="10"/>
        <v>-623.54124000000002</v>
      </c>
      <c r="F509" s="112">
        <f t="shared" si="11"/>
        <v>-691.17402000000004</v>
      </c>
      <c r="G509" s="9" t="s">
        <v>661</v>
      </c>
    </row>
    <row r="510" spans="1:7" hidden="1" outlineLevel="1">
      <c r="A510" s="125"/>
      <c r="B510" s="103" t="s">
        <v>682</v>
      </c>
      <c r="C510" s="115" t="s">
        <v>1870</v>
      </c>
      <c r="D510" s="58">
        <v>-42309</v>
      </c>
      <c r="E510" s="58">
        <f t="shared" si="10"/>
        <v>-159.92802</v>
      </c>
      <c r="F510" s="112">
        <f t="shared" si="11"/>
        <v>-177.27470999999997</v>
      </c>
      <c r="G510" s="9" t="s">
        <v>683</v>
      </c>
    </row>
    <row r="511" spans="1:7" hidden="1" outlineLevel="1">
      <c r="A511" s="125"/>
      <c r="B511" s="103" t="s">
        <v>456</v>
      </c>
      <c r="C511" s="115" t="s">
        <v>1870</v>
      </c>
      <c r="D511" s="58">
        <v>2393405</v>
      </c>
      <c r="E511" s="58">
        <f t="shared" si="10"/>
        <v>9047.0708999999988</v>
      </c>
      <c r="F511" s="112">
        <f t="shared" si="11"/>
        <v>10028.36695</v>
      </c>
      <c r="G511" s="9" t="s">
        <v>457</v>
      </c>
    </row>
    <row r="512" spans="1:7" hidden="1" outlineLevel="1">
      <c r="A512" s="125"/>
      <c r="B512" s="103" t="s">
        <v>540</v>
      </c>
      <c r="C512" s="115" t="s">
        <v>1870</v>
      </c>
      <c r="D512" s="58">
        <v>30504</v>
      </c>
      <c r="E512" s="58">
        <f t="shared" si="10"/>
        <v>115.30512</v>
      </c>
      <c r="F512" s="112">
        <f t="shared" si="11"/>
        <v>127.81175999999999</v>
      </c>
      <c r="G512" s="9" t="s">
        <v>541</v>
      </c>
    </row>
    <row r="513" spans="1:15" hidden="1" outlineLevel="1">
      <c r="A513" s="125"/>
      <c r="B513" s="103" t="s">
        <v>616</v>
      </c>
      <c r="C513" s="115" t="s">
        <v>1870</v>
      </c>
      <c r="D513" s="58">
        <v>4138066</v>
      </c>
      <c r="E513" s="58">
        <f t="shared" si="10"/>
        <v>15641.889480000002</v>
      </c>
      <c r="F513" s="112">
        <f t="shared" si="11"/>
        <v>17338.49654</v>
      </c>
      <c r="G513" s="9" t="s">
        <v>617</v>
      </c>
    </row>
    <row r="514" spans="1:15" hidden="1" outlineLevel="1">
      <c r="A514" s="125"/>
      <c r="B514" s="103" t="s">
        <v>434</v>
      </c>
      <c r="C514" s="115" t="s">
        <v>1870</v>
      </c>
      <c r="D514" s="58">
        <v>-798932</v>
      </c>
      <c r="E514" s="58">
        <f t="shared" si="10"/>
        <v>-3019.9629600000003</v>
      </c>
      <c r="F514" s="112">
        <f t="shared" si="11"/>
        <v>-3347.5250799999999</v>
      </c>
      <c r="G514" s="9" t="s">
        <v>435</v>
      </c>
    </row>
    <row r="515" spans="1:15" hidden="1" outlineLevel="1">
      <c r="A515" s="125"/>
      <c r="B515" s="103" t="s">
        <v>562</v>
      </c>
      <c r="C515" s="115" t="s">
        <v>1870</v>
      </c>
      <c r="D515" s="58">
        <v>-695210</v>
      </c>
      <c r="E515" s="58">
        <f t="shared" si="10"/>
        <v>-2627.8937999999998</v>
      </c>
      <c r="F515" s="112">
        <f t="shared" si="11"/>
        <v>-2912.9299000000001</v>
      </c>
      <c r="G515" s="9" t="s">
        <v>563</v>
      </c>
    </row>
    <row r="516" spans="1:15" hidden="1" outlineLevel="1">
      <c r="A516" s="125"/>
      <c r="B516" s="103" t="s">
        <v>602</v>
      </c>
      <c r="C516" s="115" t="s">
        <v>1870</v>
      </c>
      <c r="D516" s="58">
        <v>-4310897</v>
      </c>
      <c r="E516" s="58">
        <f t="shared" si="10"/>
        <v>-16295.19066</v>
      </c>
      <c r="F516" s="112">
        <f t="shared" si="11"/>
        <v>-18062.658429999999</v>
      </c>
      <c r="G516" s="9" t="s">
        <v>603</v>
      </c>
    </row>
    <row r="517" spans="1:15" hidden="1" outlineLevel="1">
      <c r="A517" s="125"/>
      <c r="B517" s="103" t="s">
        <v>622</v>
      </c>
      <c r="C517" s="115" t="s">
        <v>1870</v>
      </c>
      <c r="D517" s="58">
        <v>30483</v>
      </c>
      <c r="E517" s="58">
        <f t="shared" si="10"/>
        <v>115.22574</v>
      </c>
      <c r="F517" s="112">
        <f t="shared" si="11"/>
        <v>127.72377</v>
      </c>
      <c r="G517" s="9" t="s">
        <v>623</v>
      </c>
    </row>
    <row r="518" spans="1:15" hidden="1" outlineLevel="1">
      <c r="A518" s="125"/>
      <c r="B518" s="103" t="s">
        <v>484</v>
      </c>
      <c r="C518" s="115" t="s">
        <v>1870</v>
      </c>
      <c r="D518" s="58">
        <v>36957</v>
      </c>
      <c r="E518" s="58">
        <f t="shared" si="10"/>
        <v>139.69746000000001</v>
      </c>
      <c r="F518" s="112">
        <f t="shared" si="11"/>
        <v>154.84983</v>
      </c>
      <c r="G518" s="9" t="s">
        <v>485</v>
      </c>
    </row>
    <row r="519" spans="1:15" hidden="1" outlineLevel="1">
      <c r="A519" s="125"/>
      <c r="B519" s="103" t="s">
        <v>464</v>
      </c>
      <c r="C519" s="115" t="s">
        <v>1870</v>
      </c>
      <c r="D519" s="58">
        <v>83504</v>
      </c>
      <c r="E519" s="58">
        <f t="shared" si="10"/>
        <v>315.64511999999996</v>
      </c>
      <c r="F519" s="112">
        <f t="shared" si="11"/>
        <v>349.88175999999999</v>
      </c>
      <c r="G519" s="9" t="s">
        <v>465</v>
      </c>
    </row>
    <row r="520" spans="1:15" hidden="1" outlineLevel="1">
      <c r="A520" s="125"/>
      <c r="B520" s="103" t="s">
        <v>548</v>
      </c>
      <c r="C520" s="115" t="s">
        <v>1870</v>
      </c>
      <c r="D520" s="58">
        <v>32084</v>
      </c>
      <c r="E520" s="58">
        <f t="shared" si="10"/>
        <v>121.27752000000001</v>
      </c>
      <c r="F520" s="112">
        <f t="shared" si="11"/>
        <v>134.43196</v>
      </c>
      <c r="G520" s="9" t="s">
        <v>549</v>
      </c>
      <c r="I520" s="31"/>
      <c r="K520" s="47"/>
      <c r="L520" s="47"/>
      <c r="M520" s="47"/>
      <c r="N520" s="47"/>
      <c r="O520" s="47"/>
    </row>
    <row r="521" spans="1:15" hidden="1" outlineLevel="1">
      <c r="A521" s="125"/>
      <c r="B521" s="103" t="s">
        <v>420</v>
      </c>
      <c r="C521" s="115" t="s">
        <v>1870</v>
      </c>
      <c r="D521" s="58">
        <v>-587382</v>
      </c>
      <c r="E521" s="58">
        <f t="shared" si="10"/>
        <v>-2220.3039600000002</v>
      </c>
      <c r="F521" s="112">
        <f t="shared" si="11"/>
        <v>-2461.13058</v>
      </c>
      <c r="G521" s="9" t="s">
        <v>421</v>
      </c>
      <c r="H521" s="46"/>
      <c r="I521" s="45"/>
      <c r="K521" s="48"/>
      <c r="L521" s="49"/>
      <c r="M521" s="47"/>
      <c r="N521" s="48"/>
      <c r="O521" s="49"/>
    </row>
    <row r="522" spans="1:15" hidden="1" outlineLevel="1">
      <c r="A522" s="125"/>
      <c r="B522" s="103" t="s">
        <v>658</v>
      </c>
      <c r="C522" s="115" t="s">
        <v>1870</v>
      </c>
      <c r="D522" s="58">
        <v>2708982</v>
      </c>
      <c r="E522" s="58">
        <f t="shared" si="10"/>
        <v>10239.95196</v>
      </c>
      <c r="F522" s="112">
        <f t="shared" si="11"/>
        <v>11350.634579999998</v>
      </c>
      <c r="G522" s="9" t="s">
        <v>659</v>
      </c>
      <c r="H522" s="46"/>
      <c r="I522" s="45"/>
      <c r="K522" s="48"/>
      <c r="L522" s="49"/>
      <c r="M522" s="47"/>
      <c r="N522" s="48"/>
      <c r="O522" s="49"/>
    </row>
    <row r="523" spans="1:15" hidden="1" outlineLevel="1">
      <c r="A523" s="125"/>
      <c r="B523" s="103" t="s">
        <v>676</v>
      </c>
      <c r="C523" s="115" t="s">
        <v>1870</v>
      </c>
      <c r="D523" s="58">
        <v>777041</v>
      </c>
      <c r="E523" s="58">
        <f t="shared" si="10"/>
        <v>2937.2149800000002</v>
      </c>
      <c r="F523" s="112">
        <f t="shared" si="11"/>
        <v>3255.80179</v>
      </c>
      <c r="G523" s="417" t="s">
        <v>677</v>
      </c>
      <c r="H523" s="46"/>
      <c r="I523" s="45"/>
      <c r="K523" s="48"/>
      <c r="L523" s="49"/>
      <c r="M523" s="47"/>
      <c r="N523" s="48"/>
      <c r="O523" s="49"/>
    </row>
    <row r="524" spans="1:15" hidden="1" outlineLevel="1">
      <c r="A524" s="125"/>
      <c r="B524" s="103" t="s">
        <v>476</v>
      </c>
      <c r="C524" s="115" t="s">
        <v>1870</v>
      </c>
      <c r="D524" s="58">
        <v>262456</v>
      </c>
      <c r="E524" s="58">
        <f t="shared" si="10"/>
        <v>992.08368000000007</v>
      </c>
      <c r="F524" s="112">
        <f t="shared" si="11"/>
        <v>1099.69064</v>
      </c>
      <c r="G524" s="417" t="s">
        <v>477</v>
      </c>
      <c r="H524" s="46"/>
      <c r="I524" s="45"/>
      <c r="K524" s="48"/>
      <c r="L524" s="49"/>
      <c r="M524" s="47"/>
      <c r="N524" s="48"/>
      <c r="O524" s="49"/>
    </row>
    <row r="525" spans="1:15" hidden="1" outlineLevel="1">
      <c r="A525" s="125"/>
      <c r="B525" s="103" t="s">
        <v>394</v>
      </c>
      <c r="C525" s="115" t="s">
        <v>1870</v>
      </c>
      <c r="D525" s="58">
        <v>-116290</v>
      </c>
      <c r="E525" s="58">
        <f t="shared" si="10"/>
        <v>-439.57620000000003</v>
      </c>
      <c r="F525" s="112">
        <f t="shared" si="11"/>
        <v>-487.25509999999997</v>
      </c>
      <c r="G525" s="9" t="s">
        <v>395</v>
      </c>
      <c r="H525" s="46"/>
      <c r="I525" s="45"/>
      <c r="K525" s="48"/>
      <c r="L525" s="49"/>
      <c r="M525" s="47"/>
      <c r="N525" s="48"/>
      <c r="O525" s="49"/>
    </row>
    <row r="526" spans="1:15" hidden="1" outlineLevel="1">
      <c r="A526" s="125"/>
      <c r="B526" s="103" t="s">
        <v>480</v>
      </c>
      <c r="C526" s="115" t="s">
        <v>1870</v>
      </c>
      <c r="D526" s="58">
        <v>-1166431</v>
      </c>
      <c r="E526" s="58">
        <f t="shared" si="10"/>
        <v>-4409.1091800000004</v>
      </c>
      <c r="F526" s="112">
        <f t="shared" si="11"/>
        <v>-4887.3458899999996</v>
      </c>
      <c r="G526" s="9" t="s">
        <v>481</v>
      </c>
      <c r="H526" s="46"/>
      <c r="I526" s="45"/>
      <c r="K526" s="48"/>
      <c r="L526" s="49"/>
      <c r="M526" s="47"/>
      <c r="N526" s="48"/>
      <c r="O526" s="49"/>
    </row>
    <row r="527" spans="1:15" hidden="1" outlineLevel="1">
      <c r="A527" s="125"/>
      <c r="B527" s="103" t="s">
        <v>458</v>
      </c>
      <c r="C527" s="115" t="s">
        <v>1870</v>
      </c>
      <c r="D527" s="58">
        <v>-32467</v>
      </c>
      <c r="E527" s="58">
        <f t="shared" si="10"/>
        <v>-122.72525999999999</v>
      </c>
      <c r="F527" s="112">
        <f t="shared" si="11"/>
        <v>-136.03672999999998</v>
      </c>
      <c r="G527" s="9" t="s">
        <v>459</v>
      </c>
      <c r="H527" s="46"/>
      <c r="I527" s="45"/>
      <c r="K527" s="48"/>
      <c r="L527" s="49"/>
      <c r="M527" s="47"/>
      <c r="N527" s="48"/>
      <c r="O527" s="49"/>
    </row>
    <row r="528" spans="1:15" hidden="1" outlineLevel="1">
      <c r="A528" s="125"/>
      <c r="B528" s="103" t="s">
        <v>526</v>
      </c>
      <c r="C528" s="115" t="s">
        <v>1870</v>
      </c>
      <c r="D528" s="58">
        <v>-889772</v>
      </c>
      <c r="E528" s="58">
        <f t="shared" si="10"/>
        <v>-3363.3381599999998</v>
      </c>
      <c r="F528" s="112">
        <f t="shared" si="11"/>
        <v>-3728.1446799999999</v>
      </c>
      <c r="G528" s="9" t="s">
        <v>527</v>
      </c>
      <c r="H528" s="46"/>
      <c r="I528" s="45"/>
      <c r="K528" s="48"/>
      <c r="L528" s="49"/>
      <c r="M528" s="47"/>
      <c r="N528" s="48"/>
      <c r="O528" s="49"/>
    </row>
    <row r="529" spans="1:15" hidden="1" outlineLevel="1">
      <c r="A529" s="125"/>
      <c r="B529" s="103" t="s">
        <v>698</v>
      </c>
      <c r="C529" s="115" t="s">
        <v>1870</v>
      </c>
      <c r="D529" s="58">
        <v>415080</v>
      </c>
      <c r="E529" s="58">
        <f t="shared" si="10"/>
        <v>1569.0023999999999</v>
      </c>
      <c r="F529" s="112">
        <f t="shared" si="11"/>
        <v>1739.1851999999999</v>
      </c>
      <c r="G529" s="9" t="s">
        <v>699</v>
      </c>
      <c r="H529" s="46"/>
      <c r="I529" s="45"/>
      <c r="K529" s="48"/>
      <c r="L529" s="49"/>
      <c r="M529" s="47"/>
      <c r="N529" s="48"/>
      <c r="O529" s="49"/>
    </row>
    <row r="530" spans="1:15" hidden="1" outlineLevel="1">
      <c r="A530" s="125"/>
      <c r="B530" s="103" t="s">
        <v>646</v>
      </c>
      <c r="C530" s="115" t="s">
        <v>1870</v>
      </c>
      <c r="D530" s="58">
        <v>570999</v>
      </c>
      <c r="E530" s="58">
        <f t="shared" si="10"/>
        <v>2158.3762200000001</v>
      </c>
      <c r="F530" s="112">
        <f t="shared" si="11"/>
        <v>2392.4858099999997</v>
      </c>
      <c r="G530" s="9" t="s">
        <v>647</v>
      </c>
      <c r="H530" s="46"/>
      <c r="I530" s="45"/>
      <c r="K530" s="48"/>
      <c r="L530" s="49"/>
      <c r="M530" s="47"/>
      <c r="N530" s="48"/>
      <c r="O530" s="49"/>
    </row>
    <row r="531" spans="1:15" hidden="1" outlineLevel="1">
      <c r="A531" s="125"/>
      <c r="B531" s="103" t="s">
        <v>680</v>
      </c>
      <c r="C531" s="115" t="s">
        <v>1870</v>
      </c>
      <c r="D531" s="58">
        <v>928685</v>
      </c>
      <c r="E531" s="58">
        <f t="shared" si="10"/>
        <v>3510.4292999999998</v>
      </c>
      <c r="F531" s="112">
        <f t="shared" si="11"/>
        <v>3891.1901499999994</v>
      </c>
      <c r="G531" s="9" t="s">
        <v>681</v>
      </c>
      <c r="H531" s="46"/>
      <c r="I531" s="45"/>
      <c r="K531" s="48"/>
      <c r="L531" s="49"/>
      <c r="M531" s="47"/>
      <c r="N531" s="48"/>
      <c r="O531" s="49"/>
    </row>
    <row r="532" spans="1:15" hidden="1" outlineLevel="1">
      <c r="A532" s="125"/>
      <c r="B532" s="103" t="s">
        <v>402</v>
      </c>
      <c r="C532" s="115" t="s">
        <v>1870</v>
      </c>
      <c r="D532" s="58">
        <v>6346357</v>
      </c>
      <c r="E532" s="58">
        <f t="shared" si="10"/>
        <v>23989.229459999999</v>
      </c>
      <c r="F532" s="112">
        <f t="shared" si="11"/>
        <v>26591.235830000001</v>
      </c>
      <c r="G532" s="418" t="s">
        <v>403</v>
      </c>
      <c r="H532" s="46"/>
      <c r="I532" s="45"/>
      <c r="K532" s="51"/>
      <c r="L532" s="52"/>
      <c r="M532" s="50"/>
      <c r="N532" s="48"/>
      <c r="O532" s="49"/>
    </row>
    <row r="533" spans="1:15" hidden="1" outlineLevel="1">
      <c r="A533" s="125"/>
      <c r="B533" s="103" t="s">
        <v>444</v>
      </c>
      <c r="C533" s="115" t="s">
        <v>1870</v>
      </c>
      <c r="D533" s="58">
        <v>4921237</v>
      </c>
      <c r="E533" s="58">
        <f t="shared" si="10"/>
        <v>18602.275860000002</v>
      </c>
      <c r="F533" s="112">
        <f t="shared" si="11"/>
        <v>20619.983029999999</v>
      </c>
      <c r="G533" s="418" t="s">
        <v>445</v>
      </c>
      <c r="H533" s="46"/>
      <c r="I533" s="45"/>
      <c r="K533" s="48"/>
      <c r="L533" s="49"/>
      <c r="M533" s="47"/>
      <c r="N533" s="48"/>
      <c r="O533" s="49"/>
    </row>
    <row r="534" spans="1:15" hidden="1" outlineLevel="1">
      <c r="A534" s="125"/>
      <c r="B534" s="103" t="s">
        <v>612</v>
      </c>
      <c r="C534" s="115" t="s">
        <v>1870</v>
      </c>
      <c r="D534" s="58">
        <v>-5574044</v>
      </c>
      <c r="E534" s="58">
        <f t="shared" si="10"/>
        <v>-21069.886320000001</v>
      </c>
      <c r="F534" s="112">
        <f t="shared" si="11"/>
        <v>-23355.244359999997</v>
      </c>
      <c r="G534" s="418" t="s">
        <v>613</v>
      </c>
      <c r="H534" s="46"/>
      <c r="I534" s="45"/>
      <c r="K534" s="48"/>
      <c r="L534" s="49"/>
      <c r="M534" s="47"/>
      <c r="N534" s="48"/>
      <c r="O534" s="49"/>
    </row>
    <row r="535" spans="1:15" hidden="1" outlineLevel="1">
      <c r="A535" s="125"/>
      <c r="B535" s="103" t="s">
        <v>570</v>
      </c>
      <c r="C535" s="115" t="s">
        <v>1870</v>
      </c>
      <c r="D535" s="58">
        <v>1005159</v>
      </c>
      <c r="E535" s="58">
        <f t="shared" si="10"/>
        <v>3799.5010200000002</v>
      </c>
      <c r="F535" s="112">
        <f t="shared" si="11"/>
        <v>4211.6162100000001</v>
      </c>
      <c r="G535" s="418" t="s">
        <v>571</v>
      </c>
      <c r="H535" s="46"/>
      <c r="I535" s="45"/>
      <c r="K535" s="48"/>
      <c r="L535" s="49"/>
      <c r="M535" s="47"/>
      <c r="N535" s="48"/>
      <c r="O535" s="49"/>
    </row>
    <row r="536" spans="1:15" hidden="1" outlineLevel="1">
      <c r="A536" s="125"/>
      <c r="B536" s="103" t="s">
        <v>362</v>
      </c>
      <c r="C536" s="115" t="s">
        <v>1870</v>
      </c>
      <c r="D536" s="58">
        <v>-1249641</v>
      </c>
      <c r="E536" s="58">
        <f t="shared" si="10"/>
        <v>-4723.6429800000005</v>
      </c>
      <c r="F536" s="112">
        <f t="shared" si="11"/>
        <v>-5235.9957899999999</v>
      </c>
      <c r="G536" s="418" t="s">
        <v>363</v>
      </c>
      <c r="H536" s="46"/>
      <c r="I536" s="45"/>
      <c r="K536" s="48"/>
      <c r="L536" s="49"/>
      <c r="M536" s="47"/>
      <c r="N536" s="48"/>
      <c r="O536" s="49"/>
    </row>
    <row r="537" spans="1:15" hidden="1" outlineLevel="1">
      <c r="A537" s="125"/>
      <c r="B537" s="103" t="s">
        <v>412</v>
      </c>
      <c r="C537" s="115" t="s">
        <v>1870</v>
      </c>
      <c r="D537" s="58">
        <v>-398760</v>
      </c>
      <c r="E537" s="58">
        <f t="shared" si="10"/>
        <v>-1507.3127999999999</v>
      </c>
      <c r="F537" s="112">
        <f t="shared" si="11"/>
        <v>-1670.8044</v>
      </c>
      <c r="G537" s="418" t="s">
        <v>413</v>
      </c>
      <c r="H537" s="46"/>
      <c r="I537" s="45"/>
      <c r="K537" s="48"/>
      <c r="L537" s="49"/>
      <c r="M537" s="47"/>
      <c r="N537" s="48"/>
      <c r="O537" s="49"/>
    </row>
    <row r="538" spans="1:15" hidden="1" outlineLevel="1">
      <c r="A538" s="125"/>
      <c r="B538" s="103" t="s">
        <v>486</v>
      </c>
      <c r="C538" s="115" t="s">
        <v>1870</v>
      </c>
      <c r="D538" s="58">
        <v>115860</v>
      </c>
      <c r="E538" s="58">
        <f t="shared" si="10"/>
        <v>437.95080000000002</v>
      </c>
      <c r="F538" s="112">
        <f t="shared" si="11"/>
        <v>485.45339999999999</v>
      </c>
      <c r="G538" s="418" t="s">
        <v>487</v>
      </c>
      <c r="H538" s="46"/>
      <c r="I538" s="45"/>
      <c r="K538" s="48"/>
      <c r="L538" s="49"/>
      <c r="M538" s="47"/>
      <c r="N538" s="48"/>
      <c r="O538" s="49"/>
    </row>
    <row r="539" spans="1:15" hidden="1" outlineLevel="1">
      <c r="A539" s="125"/>
      <c r="B539" s="103" t="s">
        <v>400</v>
      </c>
      <c r="C539" s="115" t="s">
        <v>1870</v>
      </c>
      <c r="D539" s="58">
        <v>-1343196</v>
      </c>
      <c r="E539" s="58">
        <f t="shared" si="10"/>
        <v>-5077.2808800000003</v>
      </c>
      <c r="F539" s="112">
        <f t="shared" si="11"/>
        <v>-5627.9912399999994</v>
      </c>
      <c r="G539" s="418" t="s">
        <v>401</v>
      </c>
      <c r="H539" s="46"/>
      <c r="I539" s="45"/>
      <c r="K539" s="51"/>
      <c r="L539" s="51"/>
      <c r="M539" s="47"/>
      <c r="N539" s="48"/>
      <c r="O539" s="49"/>
    </row>
    <row r="540" spans="1:15" hidden="1" outlineLevel="1">
      <c r="A540" s="125"/>
      <c r="B540" s="103" t="s">
        <v>496</v>
      </c>
      <c r="C540" s="115" t="s">
        <v>1870</v>
      </c>
      <c r="D540" s="58">
        <v>-370251</v>
      </c>
      <c r="E540" s="58">
        <f t="shared" si="10"/>
        <v>-1399.5487800000001</v>
      </c>
      <c r="F540" s="112">
        <f t="shared" si="11"/>
        <v>-1551.35169</v>
      </c>
      <c r="G540" s="418" t="s">
        <v>497</v>
      </c>
      <c r="H540" s="46"/>
      <c r="I540" s="45"/>
      <c r="K540" s="48"/>
      <c r="L540" s="49"/>
      <c r="M540" s="47"/>
      <c r="N540" s="48"/>
      <c r="O540" s="49"/>
    </row>
    <row r="541" spans="1:15" hidden="1" outlineLevel="1">
      <c r="A541" s="125"/>
      <c r="B541" s="103" t="s">
        <v>624</v>
      </c>
      <c r="C541" s="115" t="s">
        <v>1870</v>
      </c>
      <c r="D541" s="58">
        <v>-1089413</v>
      </c>
      <c r="E541" s="58">
        <f t="shared" si="10"/>
        <v>-4117.9811399999999</v>
      </c>
      <c r="F541" s="112">
        <f t="shared" si="11"/>
        <v>-4564.6404699999994</v>
      </c>
      <c r="G541" s="418" t="s">
        <v>625</v>
      </c>
      <c r="H541" s="46"/>
      <c r="I541" s="45"/>
      <c r="K541" s="48"/>
      <c r="L541" s="49"/>
      <c r="M541" s="47"/>
      <c r="N541" s="48"/>
      <c r="O541" s="49"/>
    </row>
    <row r="542" spans="1:15" hidden="1" outlineLevel="1">
      <c r="A542" s="125"/>
      <c r="B542" s="103" t="s">
        <v>424</v>
      </c>
      <c r="C542" s="115" t="s">
        <v>1870</v>
      </c>
      <c r="D542" s="58">
        <v>1513760</v>
      </c>
      <c r="E542" s="58">
        <f t="shared" si="10"/>
        <v>5722.0128000000004</v>
      </c>
      <c r="F542" s="112">
        <f t="shared" si="11"/>
        <v>6342.6543999999994</v>
      </c>
      <c r="G542" s="418" t="s">
        <v>425</v>
      </c>
      <c r="H542" s="46"/>
      <c r="I542" s="45"/>
      <c r="K542" s="48"/>
      <c r="L542" s="49"/>
      <c r="M542" s="47"/>
      <c r="N542" s="48"/>
      <c r="O542" s="49"/>
    </row>
    <row r="543" spans="1:15" hidden="1" outlineLevel="1">
      <c r="A543" s="125"/>
      <c r="B543" s="103" t="s">
        <v>502</v>
      </c>
      <c r="C543" s="115" t="s">
        <v>1870</v>
      </c>
      <c r="D543" s="58">
        <v>126174</v>
      </c>
      <c r="E543" s="58">
        <f t="shared" si="10"/>
        <v>476.93771999999996</v>
      </c>
      <c r="F543" s="112">
        <f t="shared" si="11"/>
        <v>528.66905999999994</v>
      </c>
      <c r="G543" s="418" t="s">
        <v>503</v>
      </c>
      <c r="H543" s="46"/>
      <c r="I543" s="45"/>
      <c r="K543" s="48"/>
      <c r="L543" s="49"/>
      <c r="M543" s="47"/>
      <c r="N543" s="48"/>
      <c r="O543" s="49"/>
    </row>
    <row r="544" spans="1:15" hidden="1" outlineLevel="1">
      <c r="A544" s="125"/>
      <c r="B544" s="103" t="s">
        <v>586</v>
      </c>
      <c r="C544" s="115" t="s">
        <v>1870</v>
      </c>
      <c r="D544" s="58">
        <v>-17991</v>
      </c>
      <c r="E544" s="58">
        <f t="shared" si="10"/>
        <v>-68.005979999999994</v>
      </c>
      <c r="F544" s="112">
        <f t="shared" si="11"/>
        <v>-75.382289999999998</v>
      </c>
      <c r="G544" s="418" t="s">
        <v>587</v>
      </c>
      <c r="H544" s="46"/>
      <c r="I544" s="45"/>
      <c r="K544" s="48"/>
      <c r="L544" s="49"/>
      <c r="M544" s="47"/>
      <c r="N544" s="48"/>
      <c r="O544" s="49"/>
    </row>
    <row r="545" spans="1:15" hidden="1" outlineLevel="1">
      <c r="A545" s="125"/>
      <c r="B545" s="103" t="s">
        <v>592</v>
      </c>
      <c r="C545" s="115" t="s">
        <v>1870</v>
      </c>
      <c r="D545" s="58">
        <v>6531295</v>
      </c>
      <c r="E545" s="58">
        <f t="shared" si="10"/>
        <v>24688.295100000003</v>
      </c>
      <c r="F545" s="112">
        <f t="shared" si="11"/>
        <v>27366.126049999999</v>
      </c>
      <c r="G545" s="418" t="s">
        <v>593</v>
      </c>
      <c r="H545" s="46"/>
      <c r="I545" s="45"/>
      <c r="K545" s="48"/>
      <c r="L545" s="49"/>
      <c r="M545" s="47"/>
      <c r="N545" s="48"/>
      <c r="O545" s="49"/>
    </row>
    <row r="546" spans="1:15" hidden="1" outlineLevel="1">
      <c r="A546" s="125"/>
      <c r="B546" s="103" t="s">
        <v>1263</v>
      </c>
      <c r="C546" s="115" t="s">
        <v>1870</v>
      </c>
      <c r="D546" s="58">
        <v>-38526</v>
      </c>
      <c r="E546" s="58">
        <f t="shared" si="10"/>
        <v>-145.62827999999999</v>
      </c>
      <c r="F546" s="112">
        <f t="shared" si="11"/>
        <v>-161.42394000000002</v>
      </c>
      <c r="G546" s="418" t="s">
        <v>1264</v>
      </c>
      <c r="H546" s="46"/>
      <c r="I546" s="45"/>
      <c r="K546" s="51"/>
      <c r="L546" s="51"/>
      <c r="M546" s="50"/>
      <c r="N546" s="48"/>
      <c r="O546" s="49"/>
    </row>
    <row r="547" spans="1:15" hidden="1" outlineLevel="1">
      <c r="A547" s="125"/>
      <c r="B547" s="103" t="s">
        <v>516</v>
      </c>
      <c r="C547" s="115" t="s">
        <v>1870</v>
      </c>
      <c r="D547" s="58">
        <v>-238184</v>
      </c>
      <c r="E547" s="58">
        <f t="shared" si="10"/>
        <v>-900.33551999999997</v>
      </c>
      <c r="F547" s="112">
        <f t="shared" si="11"/>
        <v>-997.99095999999986</v>
      </c>
      <c r="G547" s="418" t="s">
        <v>517</v>
      </c>
      <c r="H547" s="46"/>
      <c r="I547" s="45"/>
      <c r="K547" s="48"/>
      <c r="L547" s="49"/>
      <c r="M547" s="47"/>
      <c r="N547" s="48"/>
      <c r="O547" s="49"/>
    </row>
    <row r="548" spans="1:15" hidden="1" outlineLevel="1">
      <c r="A548" s="125"/>
      <c r="B548" s="103" t="s">
        <v>542</v>
      </c>
      <c r="C548" s="115" t="s">
        <v>1870</v>
      </c>
      <c r="D548" s="58">
        <v>16456082</v>
      </c>
      <c r="E548" s="58">
        <f t="shared" si="10"/>
        <v>62203.989960000006</v>
      </c>
      <c r="F548" s="112">
        <f t="shared" si="11"/>
        <v>68950.98358</v>
      </c>
      <c r="G548" s="418" t="s">
        <v>543</v>
      </c>
      <c r="H548" s="46"/>
      <c r="I548" s="45"/>
      <c r="K548" s="48"/>
      <c r="L548" s="49"/>
      <c r="M548" s="47"/>
      <c r="N548" s="48"/>
      <c r="O548" s="49"/>
    </row>
    <row r="549" spans="1:15" hidden="1" outlineLevel="1">
      <c r="A549" s="125"/>
      <c r="B549" s="103" t="s">
        <v>542</v>
      </c>
      <c r="C549" s="37" t="s">
        <v>1872</v>
      </c>
      <c r="D549" s="58">
        <v>12621</v>
      </c>
      <c r="E549" s="58">
        <f>D549*0.03/100</f>
        <v>3.7862999999999998</v>
      </c>
      <c r="F549" s="112">
        <f>D549*0.03/100</f>
        <v>3.7862999999999998</v>
      </c>
      <c r="G549" s="418" t="s">
        <v>543</v>
      </c>
      <c r="H549" s="46"/>
      <c r="I549" s="45"/>
      <c r="K549" s="48"/>
      <c r="L549" s="49"/>
      <c r="M549" s="47"/>
      <c r="N549" s="48"/>
      <c r="O549" s="49"/>
    </row>
    <row r="550" spans="1:15" hidden="1" outlineLevel="1">
      <c r="A550" s="125"/>
      <c r="B550" s="103" t="s">
        <v>662</v>
      </c>
      <c r="C550" s="115" t="s">
        <v>1870</v>
      </c>
      <c r="D550" s="58">
        <v>-1512272</v>
      </c>
      <c r="E550" s="58">
        <f t="shared" ref="E550:E564" si="12">D550*0.378/100</f>
        <v>-5716.3881599999995</v>
      </c>
      <c r="F550" s="112">
        <f t="shared" ref="F550:F564" si="13">D550*0.419/100</f>
        <v>-6336.41968</v>
      </c>
      <c r="G550" s="418" t="s">
        <v>663</v>
      </c>
      <c r="H550" s="46"/>
      <c r="I550" s="45"/>
      <c r="K550" s="48"/>
      <c r="L550" s="49"/>
      <c r="M550" s="47"/>
      <c r="N550" s="48"/>
      <c r="O550" s="49"/>
    </row>
    <row r="551" spans="1:15" hidden="1" outlineLevel="1">
      <c r="A551" s="125"/>
      <c r="B551" s="103" t="s">
        <v>582</v>
      </c>
      <c r="C551" s="115" t="s">
        <v>1870</v>
      </c>
      <c r="D551" s="58">
        <v>148025</v>
      </c>
      <c r="E551" s="58">
        <f t="shared" si="12"/>
        <v>559.53449999999998</v>
      </c>
      <c r="F551" s="112">
        <f t="shared" si="13"/>
        <v>620.22474999999997</v>
      </c>
      <c r="G551" s="418" t="s">
        <v>583</v>
      </c>
      <c r="H551" s="46"/>
      <c r="I551" s="45"/>
      <c r="K551" s="48"/>
      <c r="L551" s="49"/>
      <c r="M551" s="47"/>
      <c r="N551" s="48"/>
      <c r="O551" s="49"/>
    </row>
    <row r="552" spans="1:15" hidden="1" outlineLevel="1">
      <c r="A552" s="125"/>
      <c r="B552" s="103" t="s">
        <v>490</v>
      </c>
      <c r="C552" s="115" t="s">
        <v>1870</v>
      </c>
      <c r="D552" s="58">
        <v>-1636827</v>
      </c>
      <c r="E552" s="58">
        <f t="shared" si="12"/>
        <v>-6187.2060600000004</v>
      </c>
      <c r="F552" s="112">
        <f t="shared" si="13"/>
        <v>-6858.3051299999988</v>
      </c>
      <c r="G552" s="418" t="s">
        <v>491</v>
      </c>
      <c r="H552" s="46"/>
      <c r="I552" s="45"/>
      <c r="K552" s="51"/>
      <c r="L552" s="52"/>
      <c r="M552" s="50"/>
      <c r="N552" s="48"/>
      <c r="O552" s="49"/>
    </row>
    <row r="553" spans="1:15" hidden="1" outlineLevel="1">
      <c r="A553" s="125"/>
      <c r="B553" s="103" t="s">
        <v>580</v>
      </c>
      <c r="C553" s="115" t="s">
        <v>1870</v>
      </c>
      <c r="D553" s="58">
        <v>-8089931</v>
      </c>
      <c r="E553" s="58">
        <f t="shared" si="12"/>
        <v>-30579.939180000001</v>
      </c>
      <c r="F553" s="112">
        <f t="shared" si="13"/>
        <v>-33896.810889999993</v>
      </c>
      <c r="G553" s="418" t="s">
        <v>581</v>
      </c>
      <c r="H553" s="46"/>
      <c r="I553" s="45"/>
      <c r="K553" s="48"/>
      <c r="L553" s="49"/>
      <c r="M553" s="50"/>
      <c r="N553" s="48"/>
      <c r="O553" s="49"/>
    </row>
    <row r="554" spans="1:15" hidden="1" outlineLevel="1">
      <c r="A554" s="125"/>
      <c r="B554" s="103" t="s">
        <v>430</v>
      </c>
      <c r="C554" s="115" t="s">
        <v>1870</v>
      </c>
      <c r="D554" s="58">
        <v>2799871</v>
      </c>
      <c r="E554" s="58">
        <f t="shared" si="12"/>
        <v>10583.512379999998</v>
      </c>
      <c r="F554" s="112">
        <f t="shared" si="13"/>
        <v>11731.459490000001</v>
      </c>
      <c r="G554" s="418" t="s">
        <v>431</v>
      </c>
      <c r="H554" s="46"/>
      <c r="I554" s="45"/>
      <c r="K554" s="46"/>
      <c r="L554" s="45"/>
      <c r="N554" s="46"/>
      <c r="O554" s="45"/>
    </row>
    <row r="555" spans="1:15" hidden="1" outlineLevel="1">
      <c r="A555" s="125"/>
      <c r="B555" s="103" t="s">
        <v>366</v>
      </c>
      <c r="C555" s="115" t="s">
        <v>1870</v>
      </c>
      <c r="D555" s="58">
        <v>45551</v>
      </c>
      <c r="E555" s="58">
        <f t="shared" si="12"/>
        <v>172.18277999999998</v>
      </c>
      <c r="F555" s="112">
        <f t="shared" si="13"/>
        <v>190.85869</v>
      </c>
      <c r="G555" s="9" t="s">
        <v>367</v>
      </c>
    </row>
    <row r="556" spans="1:15" hidden="1" outlineLevel="1">
      <c r="A556" s="125"/>
      <c r="B556" s="103" t="s">
        <v>628</v>
      </c>
      <c r="C556" s="115" t="s">
        <v>1870</v>
      </c>
      <c r="D556" s="58">
        <v>368970</v>
      </c>
      <c r="E556" s="58">
        <f t="shared" si="12"/>
        <v>1394.7066</v>
      </c>
      <c r="F556" s="112">
        <f t="shared" si="13"/>
        <v>1545.9842999999998</v>
      </c>
      <c r="G556" s="9" t="s">
        <v>629</v>
      </c>
    </row>
    <row r="557" spans="1:15" hidden="1" outlineLevel="1">
      <c r="A557" s="125"/>
      <c r="B557" s="103" t="s">
        <v>1714</v>
      </c>
      <c r="C557" s="115" t="s">
        <v>1870</v>
      </c>
      <c r="D557" s="58">
        <v>133871</v>
      </c>
      <c r="E557" s="58">
        <f t="shared" si="12"/>
        <v>506.03237999999999</v>
      </c>
      <c r="F557" s="112">
        <f t="shared" si="13"/>
        <v>560.91949</v>
      </c>
      <c r="G557" s="9" t="s">
        <v>1715</v>
      </c>
    </row>
    <row r="558" spans="1:15" hidden="1" outlineLevel="1">
      <c r="A558" s="125"/>
      <c r="B558" s="103" t="s">
        <v>328</v>
      </c>
      <c r="C558" s="115" t="s">
        <v>1870</v>
      </c>
      <c r="D558" s="58">
        <v>1019751</v>
      </c>
      <c r="E558" s="58">
        <f t="shared" si="12"/>
        <v>3854.6587800000002</v>
      </c>
      <c r="F558" s="112">
        <f t="shared" si="13"/>
        <v>4272.7566900000002</v>
      </c>
      <c r="G558" s="9" t="s">
        <v>329</v>
      </c>
    </row>
    <row r="559" spans="1:15" hidden="1" outlineLevel="1">
      <c r="A559" s="125"/>
      <c r="B559" s="103" t="s">
        <v>460</v>
      </c>
      <c r="C559" s="115" t="s">
        <v>1870</v>
      </c>
      <c r="D559" s="58">
        <v>1034454</v>
      </c>
      <c r="E559" s="58">
        <f t="shared" si="12"/>
        <v>3910.23612</v>
      </c>
      <c r="F559" s="112">
        <f t="shared" si="13"/>
        <v>4334.3622599999999</v>
      </c>
      <c r="G559" s="9" t="s">
        <v>461</v>
      </c>
    </row>
    <row r="560" spans="1:15" hidden="1" outlineLevel="1">
      <c r="A560" s="125"/>
      <c r="B560" s="103" t="s">
        <v>1690</v>
      </c>
      <c r="C560" s="115" t="s">
        <v>1870</v>
      </c>
      <c r="D560" s="58">
        <v>4699</v>
      </c>
      <c r="E560" s="58">
        <f t="shared" si="12"/>
        <v>17.762219999999999</v>
      </c>
      <c r="F560" s="112">
        <f t="shared" si="13"/>
        <v>19.68881</v>
      </c>
      <c r="G560" s="9" t="s">
        <v>1691</v>
      </c>
    </row>
    <row r="561" spans="1:9" hidden="1" outlineLevel="1">
      <c r="A561" s="125"/>
      <c r="B561" s="103" t="s">
        <v>466</v>
      </c>
      <c r="C561" s="115" t="s">
        <v>1870</v>
      </c>
      <c r="D561" s="58">
        <v>1942722</v>
      </c>
      <c r="E561" s="58">
        <f t="shared" si="12"/>
        <v>7343.4891600000001</v>
      </c>
      <c r="F561" s="112">
        <f t="shared" si="13"/>
        <v>8140.0051799999992</v>
      </c>
      <c r="G561" s="9" t="s">
        <v>467</v>
      </c>
      <c r="I561" s="45"/>
    </row>
    <row r="562" spans="1:9" hidden="1" outlineLevel="1">
      <c r="A562" s="125"/>
      <c r="B562" s="103" t="s">
        <v>422</v>
      </c>
      <c r="C562" s="115" t="s">
        <v>1870</v>
      </c>
      <c r="D562" s="58">
        <v>-221819</v>
      </c>
      <c r="E562" s="58">
        <f t="shared" si="12"/>
        <v>-838.47582</v>
      </c>
      <c r="F562" s="112">
        <f t="shared" si="13"/>
        <v>-929.42160999999987</v>
      </c>
      <c r="G562" s="9" t="s">
        <v>423</v>
      </c>
      <c r="I562" s="45"/>
    </row>
    <row r="563" spans="1:9" hidden="1" outlineLevel="1">
      <c r="A563" s="125"/>
      <c r="B563" s="103" t="s">
        <v>384</v>
      </c>
      <c r="C563" s="115" t="s">
        <v>1870</v>
      </c>
      <c r="D563" s="58">
        <v>-106665095</v>
      </c>
      <c r="E563" s="58">
        <f t="shared" si="12"/>
        <v>-403194.05910000001</v>
      </c>
      <c r="F563" s="112">
        <f t="shared" si="13"/>
        <v>-446926.74804999999</v>
      </c>
      <c r="G563" s="9" t="s">
        <v>385</v>
      </c>
    </row>
    <row r="564" spans="1:9" hidden="1" outlineLevel="1">
      <c r="A564" s="125"/>
      <c r="B564" s="116" t="s">
        <v>596</v>
      </c>
      <c r="C564" s="462" t="s">
        <v>1870</v>
      </c>
      <c r="D564" s="70">
        <v>-332962</v>
      </c>
      <c r="E564" s="70">
        <f t="shared" si="12"/>
        <v>-1258.59636</v>
      </c>
      <c r="F564" s="409">
        <f t="shared" si="13"/>
        <v>-1395.11078</v>
      </c>
      <c r="G564" s="9" t="s">
        <v>597</v>
      </c>
    </row>
    <row r="565" spans="1:9" ht="13.5" collapsed="1" thickBot="1">
      <c r="A565" s="232" t="s">
        <v>1877</v>
      </c>
      <c r="B565" s="233"/>
      <c r="C565" s="234"/>
      <c r="D565" s="235">
        <f>SUM(D216:D564)+D208+D210+D212+D214</f>
        <v>-16623572</v>
      </c>
      <c r="E565" s="235">
        <f>SUM(E208:E564)</f>
        <v>-72789.138610000169</v>
      </c>
      <c r="F565" s="236">
        <f>SUM(F208:F564)</f>
        <v>-64881.620400000029</v>
      </c>
    </row>
    <row r="566" spans="1:9">
      <c r="A566" s="123"/>
      <c r="B566" s="118"/>
      <c r="C566" s="88"/>
      <c r="D566" s="101"/>
      <c r="E566" s="101"/>
      <c r="F566" s="101"/>
    </row>
    <row r="567" spans="1:9">
      <c r="A567" s="17" t="s">
        <v>1878</v>
      </c>
      <c r="C567" s="1"/>
      <c r="D567" s="307"/>
      <c r="E567" s="307"/>
    </row>
    <row r="568" spans="1:9" ht="15" thickBot="1">
      <c r="A568" s="121"/>
      <c r="B568" s="82"/>
      <c r="C568" s="1"/>
      <c r="D568" s="307"/>
      <c r="E568" s="307"/>
    </row>
    <row r="569" spans="1:9" ht="90" thickBot="1">
      <c r="A569" s="83" t="s">
        <v>1625</v>
      </c>
      <c r="B569" s="119" t="s">
        <v>1864</v>
      </c>
      <c r="C569" s="84" t="s">
        <v>1865</v>
      </c>
      <c r="D569" s="406" t="s">
        <v>1866</v>
      </c>
      <c r="E569" s="407" t="s">
        <v>1867</v>
      </c>
      <c r="F569" s="408" t="s">
        <v>1868</v>
      </c>
    </row>
    <row r="570" spans="1:9" hidden="1" outlineLevel="1">
      <c r="A570" s="76">
        <v>2018</v>
      </c>
      <c r="B570" s="139" t="s">
        <v>950</v>
      </c>
      <c r="C570" s="72" t="s">
        <v>1870</v>
      </c>
      <c r="D570" s="57">
        <v>9</v>
      </c>
      <c r="E570" s="57">
        <f>D570*0.345/100</f>
        <v>3.1049999999999994E-2</v>
      </c>
      <c r="F570" s="110"/>
      <c r="G570" s="9" t="s">
        <v>951</v>
      </c>
    </row>
    <row r="571" spans="1:9" hidden="1" outlineLevel="1">
      <c r="A571" s="77"/>
      <c r="B571" s="103" t="s">
        <v>1121</v>
      </c>
      <c r="C571" s="75" t="s">
        <v>1870</v>
      </c>
      <c r="D571" s="68">
        <v>185296</v>
      </c>
      <c r="E571" s="140">
        <f>D571*0.345/100</f>
        <v>639.27119999999991</v>
      </c>
      <c r="F571" s="102"/>
      <c r="G571" s="9" t="s">
        <v>1122</v>
      </c>
    </row>
    <row r="572" spans="1:9" hidden="1" outlineLevel="1">
      <c r="A572" s="77"/>
      <c r="B572" s="103" t="s">
        <v>950</v>
      </c>
      <c r="C572" s="38" t="s">
        <v>1876</v>
      </c>
      <c r="D572" s="58">
        <v>9</v>
      </c>
      <c r="E572" s="58"/>
      <c r="F572" s="112">
        <f>D572*0.037/100</f>
        <v>3.3299999999999996E-3</v>
      </c>
      <c r="G572" s="9" t="s">
        <v>951</v>
      </c>
    </row>
    <row r="573" spans="1:9" hidden="1" outlineLevel="1">
      <c r="A573" s="77"/>
      <c r="B573" s="103" t="s">
        <v>1121</v>
      </c>
      <c r="C573" s="38" t="s">
        <v>1876</v>
      </c>
      <c r="D573" s="58">
        <v>185296</v>
      </c>
      <c r="E573" s="58"/>
      <c r="F573" s="112">
        <f>D573*0.037/100</f>
        <v>68.559519999999992</v>
      </c>
      <c r="G573" s="9" t="s">
        <v>1122</v>
      </c>
    </row>
    <row r="574" spans="1:9" hidden="1" outlineLevel="1">
      <c r="A574" s="76">
        <v>2019</v>
      </c>
      <c r="B574" s="108" t="s">
        <v>828</v>
      </c>
      <c r="C574" s="72" t="s">
        <v>1870</v>
      </c>
      <c r="D574" s="57">
        <v>1772</v>
      </c>
      <c r="E574" s="57">
        <f>D574*0.28/100</f>
        <v>4.9616000000000007</v>
      </c>
      <c r="F574" s="110">
        <f>D574*0.416/100</f>
        <v>7.3715199999999994</v>
      </c>
      <c r="G574" s="9" t="s">
        <v>829</v>
      </c>
    </row>
    <row r="575" spans="1:9" hidden="1" outlineLevel="1">
      <c r="A575" s="77"/>
      <c r="B575" s="103" t="s">
        <v>816</v>
      </c>
      <c r="C575" s="74" t="s">
        <v>1870</v>
      </c>
      <c r="D575" s="68">
        <v>2462692</v>
      </c>
      <c r="E575" s="140">
        <f>D575*0.28/100</f>
        <v>6895.5375999999997</v>
      </c>
      <c r="F575" s="141">
        <f>D575*0.416/100</f>
        <v>10244.798719999999</v>
      </c>
      <c r="G575" s="9" t="s">
        <v>817</v>
      </c>
    </row>
    <row r="576" spans="1:9" hidden="1" outlineLevel="1">
      <c r="A576" s="77"/>
      <c r="B576" s="103" t="s">
        <v>1121</v>
      </c>
      <c r="C576" s="73" t="s">
        <v>1870</v>
      </c>
      <c r="D576" s="58">
        <v>344204</v>
      </c>
      <c r="E576" s="140">
        <f>D576*0.28/100</f>
        <v>963.77120000000014</v>
      </c>
      <c r="F576" s="141">
        <f>D576*0.416/100</f>
        <v>1431.8886400000001</v>
      </c>
      <c r="G576" s="9" t="s">
        <v>1122</v>
      </c>
    </row>
    <row r="577" spans="1:7" hidden="1" outlineLevel="1">
      <c r="A577" s="76">
        <v>2020</v>
      </c>
      <c r="B577" s="108" t="s">
        <v>844</v>
      </c>
      <c r="C577" s="72" t="s">
        <v>1870</v>
      </c>
      <c r="D577" s="57">
        <v>-153</v>
      </c>
      <c r="E577" s="57">
        <f>D577*0.226/100</f>
        <v>-0.34578000000000003</v>
      </c>
      <c r="F577" s="110">
        <f>D577*0.416/100</f>
        <v>-0.63647999999999993</v>
      </c>
      <c r="G577" s="9" t="s">
        <v>845</v>
      </c>
    </row>
    <row r="578" spans="1:7" hidden="1" outlineLevel="1">
      <c r="A578" s="77"/>
      <c r="B578" s="111" t="s">
        <v>991</v>
      </c>
      <c r="C578" s="75" t="s">
        <v>1870</v>
      </c>
      <c r="D578" s="68">
        <v>-74697</v>
      </c>
      <c r="E578" s="68">
        <f>D578*0.226/100</f>
        <v>-168.81522000000001</v>
      </c>
      <c r="F578" s="102">
        <f>D578*0.416/100</f>
        <v>-310.73951999999997</v>
      </c>
      <c r="G578" s="9" t="s">
        <v>992</v>
      </c>
    </row>
    <row r="579" spans="1:7" hidden="1" outlineLevel="1">
      <c r="A579" s="77"/>
      <c r="B579" s="111" t="s">
        <v>888</v>
      </c>
      <c r="C579" s="75" t="s">
        <v>1870</v>
      </c>
      <c r="D579" s="68">
        <v>-16563</v>
      </c>
      <c r="E579" s="68">
        <f t="shared" ref="E579:E642" si="14">D579*0.226/100</f>
        <v>-37.432380000000002</v>
      </c>
      <c r="F579" s="102">
        <f t="shared" ref="F579:F642" si="15">D579*0.416/100</f>
        <v>-68.902079999999998</v>
      </c>
      <c r="G579" s="9" t="s">
        <v>889</v>
      </c>
    </row>
    <row r="580" spans="1:7" hidden="1" outlineLevel="1">
      <c r="A580" s="77"/>
      <c r="B580" s="111" t="s">
        <v>983</v>
      </c>
      <c r="C580" s="75" t="s">
        <v>1870</v>
      </c>
      <c r="D580" s="68">
        <v>-1780</v>
      </c>
      <c r="E580" s="68">
        <f t="shared" si="14"/>
        <v>-4.0228000000000002</v>
      </c>
      <c r="F580" s="102">
        <f t="shared" si="15"/>
        <v>-7.4047999999999998</v>
      </c>
      <c r="G580" s="9" t="s">
        <v>984</v>
      </c>
    </row>
    <row r="581" spans="1:7" hidden="1" outlineLevel="1">
      <c r="A581" s="77"/>
      <c r="B581" s="111" t="s">
        <v>1071</v>
      </c>
      <c r="C581" s="75" t="s">
        <v>1870</v>
      </c>
      <c r="D581" s="68">
        <v>45052</v>
      </c>
      <c r="E581" s="68">
        <f t="shared" si="14"/>
        <v>101.81752</v>
      </c>
      <c r="F581" s="102">
        <f t="shared" si="15"/>
        <v>187.41631999999998</v>
      </c>
      <c r="G581" s="9" t="s">
        <v>1072</v>
      </c>
    </row>
    <row r="582" spans="1:7" hidden="1" outlineLevel="1">
      <c r="A582" s="77"/>
      <c r="B582" s="111" t="s">
        <v>1334</v>
      </c>
      <c r="C582" s="75" t="s">
        <v>1870</v>
      </c>
      <c r="D582" s="68">
        <v>259410</v>
      </c>
      <c r="E582" s="68">
        <f t="shared" si="14"/>
        <v>586.26660000000004</v>
      </c>
      <c r="F582" s="102">
        <f t="shared" si="15"/>
        <v>1079.1456000000001</v>
      </c>
      <c r="G582" s="9" t="s">
        <v>1335</v>
      </c>
    </row>
    <row r="583" spans="1:7" hidden="1" outlineLevel="1">
      <c r="A583" s="77"/>
      <c r="B583" s="111" t="s">
        <v>1332</v>
      </c>
      <c r="C583" s="75" t="s">
        <v>1870</v>
      </c>
      <c r="D583" s="68">
        <v>-1272</v>
      </c>
      <c r="E583" s="68">
        <f t="shared" si="14"/>
        <v>-2.8747199999999999</v>
      </c>
      <c r="F583" s="102">
        <f t="shared" si="15"/>
        <v>-5.2915199999999993</v>
      </c>
      <c r="G583" s="9" t="s">
        <v>1333</v>
      </c>
    </row>
    <row r="584" spans="1:7" hidden="1" outlineLevel="1">
      <c r="A584" s="77"/>
      <c r="B584" s="111" t="s">
        <v>800</v>
      </c>
      <c r="C584" s="75" t="s">
        <v>1870</v>
      </c>
      <c r="D584" s="68">
        <v>7189</v>
      </c>
      <c r="E584" s="68">
        <f t="shared" si="14"/>
        <v>16.247139999999998</v>
      </c>
      <c r="F584" s="102">
        <f t="shared" si="15"/>
        <v>29.906239999999997</v>
      </c>
      <c r="G584" s="9" t="s">
        <v>801</v>
      </c>
    </row>
    <row r="585" spans="1:7" hidden="1" outlineLevel="1">
      <c r="A585" s="77"/>
      <c r="B585" s="111" t="s">
        <v>906</v>
      </c>
      <c r="C585" s="75" t="s">
        <v>1870</v>
      </c>
      <c r="D585" s="68">
        <v>-8331</v>
      </c>
      <c r="E585" s="68">
        <f t="shared" si="14"/>
        <v>-18.828060000000001</v>
      </c>
      <c r="F585" s="102">
        <f t="shared" si="15"/>
        <v>-34.656959999999998</v>
      </c>
      <c r="G585" s="9" t="s">
        <v>907</v>
      </c>
    </row>
    <row r="586" spans="1:7" hidden="1" outlineLevel="1">
      <c r="A586" s="77"/>
      <c r="B586" s="111" t="s">
        <v>1109</v>
      </c>
      <c r="C586" s="75" t="s">
        <v>1870</v>
      </c>
      <c r="D586" s="68">
        <v>-664</v>
      </c>
      <c r="E586" s="68">
        <f t="shared" si="14"/>
        <v>-1.50064</v>
      </c>
      <c r="F586" s="102">
        <f t="shared" si="15"/>
        <v>-2.7622399999999998</v>
      </c>
      <c r="G586" s="9" t="s">
        <v>1110</v>
      </c>
    </row>
    <row r="587" spans="1:7" hidden="1" outlineLevel="1">
      <c r="A587" s="77"/>
      <c r="B587" s="111" t="s">
        <v>1023</v>
      </c>
      <c r="C587" s="75" t="s">
        <v>1870</v>
      </c>
      <c r="D587" s="68">
        <v>-9557</v>
      </c>
      <c r="E587" s="68">
        <f t="shared" si="14"/>
        <v>-21.59882</v>
      </c>
      <c r="F587" s="102">
        <f t="shared" si="15"/>
        <v>-39.75712</v>
      </c>
      <c r="G587" s="9" t="s">
        <v>1024</v>
      </c>
    </row>
    <row r="588" spans="1:7" hidden="1" outlineLevel="1">
      <c r="A588" s="77"/>
      <c r="B588" s="111" t="s">
        <v>1243</v>
      </c>
      <c r="C588" s="75" t="s">
        <v>1870</v>
      </c>
      <c r="D588" s="68">
        <v>-3809</v>
      </c>
      <c r="E588" s="68">
        <f t="shared" si="14"/>
        <v>-8.6083400000000001</v>
      </c>
      <c r="F588" s="102">
        <f t="shared" si="15"/>
        <v>-15.845439999999998</v>
      </c>
      <c r="G588" s="9" t="s">
        <v>1244</v>
      </c>
    </row>
    <row r="589" spans="1:7" hidden="1" outlineLevel="1">
      <c r="A589" s="77"/>
      <c r="B589" s="111" t="s">
        <v>1167</v>
      </c>
      <c r="C589" s="75" t="s">
        <v>1870</v>
      </c>
      <c r="D589" s="68">
        <v>-5460</v>
      </c>
      <c r="E589" s="68">
        <f t="shared" si="14"/>
        <v>-12.339600000000001</v>
      </c>
      <c r="F589" s="102">
        <f t="shared" si="15"/>
        <v>-22.713599999999996</v>
      </c>
      <c r="G589" s="9" t="s">
        <v>1168</v>
      </c>
    </row>
    <row r="590" spans="1:7" hidden="1" outlineLevel="1">
      <c r="A590" s="77"/>
      <c r="B590" s="111" t="s">
        <v>1191</v>
      </c>
      <c r="C590" s="75" t="s">
        <v>1870</v>
      </c>
      <c r="D590" s="68">
        <v>1057</v>
      </c>
      <c r="E590" s="68">
        <f t="shared" si="14"/>
        <v>2.3888199999999999</v>
      </c>
      <c r="F590" s="102">
        <f t="shared" si="15"/>
        <v>4.3971200000000001</v>
      </c>
      <c r="G590" s="9" t="s">
        <v>1192</v>
      </c>
    </row>
    <row r="591" spans="1:7" hidden="1" outlineLevel="1">
      <c r="A591" s="77"/>
      <c r="B591" s="111" t="s">
        <v>1137</v>
      </c>
      <c r="C591" s="75" t="s">
        <v>1870</v>
      </c>
      <c r="D591" s="68">
        <v>6599</v>
      </c>
      <c r="E591" s="68">
        <f t="shared" si="14"/>
        <v>14.913740000000001</v>
      </c>
      <c r="F591" s="102">
        <f t="shared" si="15"/>
        <v>27.451839999999997</v>
      </c>
      <c r="G591" s="9" t="s">
        <v>1138</v>
      </c>
    </row>
    <row r="592" spans="1:7" hidden="1" outlineLevel="1">
      <c r="A592" s="77"/>
      <c r="B592" s="111" t="s">
        <v>852</v>
      </c>
      <c r="C592" s="75" t="s">
        <v>1870</v>
      </c>
      <c r="D592" s="68">
        <v>2146</v>
      </c>
      <c r="E592" s="68">
        <f t="shared" si="14"/>
        <v>4.8499600000000003</v>
      </c>
      <c r="F592" s="102">
        <f t="shared" si="15"/>
        <v>8.9273600000000002</v>
      </c>
      <c r="G592" s="9" t="s">
        <v>853</v>
      </c>
    </row>
    <row r="593" spans="1:7" hidden="1" outlineLevel="1">
      <c r="A593" s="77"/>
      <c r="B593" s="111" t="s">
        <v>790</v>
      </c>
      <c r="C593" s="75" t="s">
        <v>1870</v>
      </c>
      <c r="D593" s="68">
        <v>367910</v>
      </c>
      <c r="E593" s="68">
        <f t="shared" si="14"/>
        <v>831.47660000000008</v>
      </c>
      <c r="F593" s="102">
        <f t="shared" si="15"/>
        <v>1530.5056</v>
      </c>
      <c r="G593" s="9" t="s">
        <v>791</v>
      </c>
    </row>
    <row r="594" spans="1:7" hidden="1" outlineLevel="1">
      <c r="A594" s="77"/>
      <c r="B594" s="111" t="s">
        <v>1183</v>
      </c>
      <c r="C594" s="75" t="s">
        <v>1870</v>
      </c>
      <c r="D594" s="68">
        <v>-38132</v>
      </c>
      <c r="E594" s="68">
        <f t="shared" si="14"/>
        <v>-86.178319999999999</v>
      </c>
      <c r="F594" s="102">
        <f t="shared" si="15"/>
        <v>-158.62911999999997</v>
      </c>
      <c r="G594" s="9" t="s">
        <v>1184</v>
      </c>
    </row>
    <row r="595" spans="1:7" hidden="1" outlineLevel="1">
      <c r="A595" s="77"/>
      <c r="B595" s="111" t="s">
        <v>902</v>
      </c>
      <c r="C595" s="75" t="s">
        <v>1870</v>
      </c>
      <c r="D595" s="68">
        <v>1374</v>
      </c>
      <c r="E595" s="68">
        <f t="shared" si="14"/>
        <v>3.1052400000000002</v>
      </c>
      <c r="F595" s="102">
        <f t="shared" si="15"/>
        <v>5.7158399999999991</v>
      </c>
      <c r="G595" s="9" t="s">
        <v>903</v>
      </c>
    </row>
    <row r="596" spans="1:7" hidden="1" outlineLevel="1">
      <c r="A596" s="77"/>
      <c r="B596" s="111" t="s">
        <v>1061</v>
      </c>
      <c r="C596" s="75" t="s">
        <v>1870</v>
      </c>
      <c r="D596" s="68">
        <v>14605</v>
      </c>
      <c r="E596" s="68">
        <f t="shared" si="14"/>
        <v>33.007300000000001</v>
      </c>
      <c r="F596" s="102">
        <f t="shared" si="15"/>
        <v>60.756799999999991</v>
      </c>
      <c r="G596" s="9" t="s">
        <v>1062</v>
      </c>
    </row>
    <row r="597" spans="1:7" hidden="1" outlineLevel="1">
      <c r="A597" s="77"/>
      <c r="B597" s="111" t="s">
        <v>1269</v>
      </c>
      <c r="C597" s="75" t="s">
        <v>1870</v>
      </c>
      <c r="D597" s="68">
        <v>-132</v>
      </c>
      <c r="E597" s="68">
        <f t="shared" si="14"/>
        <v>-0.29832000000000003</v>
      </c>
      <c r="F597" s="102">
        <f t="shared" si="15"/>
        <v>-0.54911999999999994</v>
      </c>
      <c r="G597" s="9" t="s">
        <v>1270</v>
      </c>
    </row>
    <row r="598" spans="1:7" hidden="1" outlineLevel="1">
      <c r="A598" s="77"/>
      <c r="B598" s="111" t="s">
        <v>1261</v>
      </c>
      <c r="C598" s="75" t="s">
        <v>1870</v>
      </c>
      <c r="D598" s="68">
        <v>-28655.119999999999</v>
      </c>
      <c r="E598" s="68">
        <f t="shared" si="14"/>
        <v>-64.760571200000001</v>
      </c>
      <c r="F598" s="102">
        <f t="shared" si="15"/>
        <v>-119.20529919999998</v>
      </c>
      <c r="G598" s="9" t="s">
        <v>1262</v>
      </c>
    </row>
    <row r="599" spans="1:7" hidden="1" outlineLevel="1">
      <c r="A599" s="77"/>
      <c r="B599" s="111" t="s">
        <v>1123</v>
      </c>
      <c r="C599" s="75" t="s">
        <v>1870</v>
      </c>
      <c r="D599" s="68">
        <v>-30586</v>
      </c>
      <c r="E599" s="68">
        <f t="shared" si="14"/>
        <v>-69.12436000000001</v>
      </c>
      <c r="F599" s="102">
        <f t="shared" si="15"/>
        <v>-127.23775999999999</v>
      </c>
      <c r="G599" s="9" t="s">
        <v>1124</v>
      </c>
    </row>
    <row r="600" spans="1:7" hidden="1" outlineLevel="1">
      <c r="A600" s="77"/>
      <c r="B600" s="111" t="s">
        <v>977</v>
      </c>
      <c r="C600" s="75" t="s">
        <v>1870</v>
      </c>
      <c r="D600" s="68">
        <v>230853</v>
      </c>
      <c r="E600" s="68">
        <f t="shared" si="14"/>
        <v>521.72777999999994</v>
      </c>
      <c r="F600" s="102">
        <f t="shared" si="15"/>
        <v>960.34848</v>
      </c>
      <c r="G600" s="9" t="s">
        <v>978</v>
      </c>
    </row>
    <row r="601" spans="1:7" hidden="1" outlineLevel="1">
      <c r="A601" s="77"/>
      <c r="B601" s="111" t="s">
        <v>876</v>
      </c>
      <c r="C601" s="75" t="s">
        <v>1870</v>
      </c>
      <c r="D601" s="68">
        <v>-4062</v>
      </c>
      <c r="E601" s="68">
        <f t="shared" si="14"/>
        <v>-9.1801200000000005</v>
      </c>
      <c r="F601" s="102">
        <f t="shared" si="15"/>
        <v>-16.897919999999999</v>
      </c>
      <c r="G601" s="9" t="s">
        <v>877</v>
      </c>
    </row>
    <row r="602" spans="1:7" hidden="1" outlineLevel="1">
      <c r="A602" s="77"/>
      <c r="B602" s="111" t="s">
        <v>1083</v>
      </c>
      <c r="C602" s="75" t="s">
        <v>1870</v>
      </c>
      <c r="D602" s="68">
        <v>-21946</v>
      </c>
      <c r="E602" s="68">
        <f t="shared" si="14"/>
        <v>-49.59796</v>
      </c>
      <c r="F602" s="102">
        <f t="shared" si="15"/>
        <v>-91.295360000000002</v>
      </c>
      <c r="G602" s="9" t="s">
        <v>1084</v>
      </c>
    </row>
    <row r="603" spans="1:7" hidden="1" outlineLevel="1">
      <c r="A603" s="77"/>
      <c r="B603" s="111" t="s">
        <v>1209</v>
      </c>
      <c r="C603" s="75" t="s">
        <v>1870</v>
      </c>
      <c r="D603" s="68">
        <v>22897</v>
      </c>
      <c r="E603" s="68">
        <f t="shared" si="14"/>
        <v>51.747219999999999</v>
      </c>
      <c r="F603" s="102">
        <f t="shared" si="15"/>
        <v>95.251519999999999</v>
      </c>
      <c r="G603" s="9" t="s">
        <v>1210</v>
      </c>
    </row>
    <row r="604" spans="1:7" hidden="1" outlineLevel="1">
      <c r="A604" s="77"/>
      <c r="B604" s="111" t="s">
        <v>1207</v>
      </c>
      <c r="C604" s="75" t="s">
        <v>1870</v>
      </c>
      <c r="D604" s="68">
        <v>48898</v>
      </c>
      <c r="E604" s="68">
        <f t="shared" si="14"/>
        <v>110.50948</v>
      </c>
      <c r="F604" s="102">
        <f t="shared" si="15"/>
        <v>203.41567999999998</v>
      </c>
      <c r="G604" s="9" t="s">
        <v>1208</v>
      </c>
    </row>
    <row r="605" spans="1:7" hidden="1" outlineLevel="1">
      <c r="A605" s="77"/>
      <c r="B605" s="111" t="s">
        <v>1053</v>
      </c>
      <c r="C605" s="75" t="s">
        <v>1870</v>
      </c>
      <c r="D605" s="68">
        <v>-7750</v>
      </c>
      <c r="E605" s="68">
        <f t="shared" si="14"/>
        <v>-17.515000000000001</v>
      </c>
      <c r="F605" s="102">
        <f t="shared" si="15"/>
        <v>-32.24</v>
      </c>
      <c r="G605" s="9" t="s">
        <v>1054</v>
      </c>
    </row>
    <row r="606" spans="1:7" hidden="1" outlineLevel="1">
      <c r="A606" s="77"/>
      <c r="B606" s="111" t="s">
        <v>1019</v>
      </c>
      <c r="C606" s="75" t="s">
        <v>1870</v>
      </c>
      <c r="D606" s="68">
        <v>-15953</v>
      </c>
      <c r="E606" s="68">
        <f t="shared" si="14"/>
        <v>-36.053780000000003</v>
      </c>
      <c r="F606" s="102">
        <f t="shared" si="15"/>
        <v>-66.36448</v>
      </c>
      <c r="G606" s="9" t="s">
        <v>1020</v>
      </c>
    </row>
    <row r="607" spans="1:7" hidden="1" outlineLevel="1">
      <c r="A607" s="77"/>
      <c r="B607" s="111" t="s">
        <v>969</v>
      </c>
      <c r="C607" s="75" t="s">
        <v>1870</v>
      </c>
      <c r="D607" s="68">
        <v>-144</v>
      </c>
      <c r="E607" s="68">
        <f t="shared" si="14"/>
        <v>-0.32544000000000006</v>
      </c>
      <c r="F607" s="102">
        <f t="shared" si="15"/>
        <v>-0.59904000000000002</v>
      </c>
      <c r="G607" s="9" t="s">
        <v>970</v>
      </c>
    </row>
    <row r="608" spans="1:7" hidden="1" outlineLevel="1">
      <c r="A608" s="77"/>
      <c r="B608" s="111" t="s">
        <v>1237</v>
      </c>
      <c r="C608" s="75" t="s">
        <v>1870</v>
      </c>
      <c r="D608" s="68">
        <v>-13909</v>
      </c>
      <c r="E608" s="68">
        <f t="shared" si="14"/>
        <v>-31.434340000000002</v>
      </c>
      <c r="F608" s="102">
        <f t="shared" si="15"/>
        <v>-57.861439999999995</v>
      </c>
      <c r="G608" s="9" t="s">
        <v>1238</v>
      </c>
    </row>
    <row r="609" spans="1:7" hidden="1" outlineLevel="1">
      <c r="A609" s="77"/>
      <c r="B609" s="111" t="s">
        <v>1185</v>
      </c>
      <c r="C609" s="75" t="s">
        <v>1870</v>
      </c>
      <c r="D609" s="68">
        <v>-515</v>
      </c>
      <c r="E609" s="68">
        <f t="shared" si="14"/>
        <v>-1.1638999999999999</v>
      </c>
      <c r="F609" s="102">
        <f t="shared" si="15"/>
        <v>-2.1423999999999999</v>
      </c>
      <c r="G609" s="9" t="s">
        <v>1186</v>
      </c>
    </row>
    <row r="610" spans="1:7" hidden="1" outlineLevel="1">
      <c r="A610" s="77"/>
      <c r="B610" s="111" t="s">
        <v>822</v>
      </c>
      <c r="C610" s="75" t="s">
        <v>1870</v>
      </c>
      <c r="D610" s="68">
        <v>-18865</v>
      </c>
      <c r="E610" s="68">
        <f t="shared" si="14"/>
        <v>-42.634899999999995</v>
      </c>
      <c r="F610" s="102">
        <f t="shared" si="15"/>
        <v>-78.478399999999993</v>
      </c>
      <c r="G610" s="9" t="s">
        <v>1746</v>
      </c>
    </row>
    <row r="611" spans="1:7" hidden="1" outlineLevel="1">
      <c r="A611" s="77"/>
      <c r="B611" s="111" t="s">
        <v>1091</v>
      </c>
      <c r="C611" s="75" t="s">
        <v>1870</v>
      </c>
      <c r="D611" s="68">
        <v>2270</v>
      </c>
      <c r="E611" s="68">
        <f t="shared" si="14"/>
        <v>5.1301999999999994</v>
      </c>
      <c r="F611" s="102">
        <f t="shared" si="15"/>
        <v>9.4431999999999992</v>
      </c>
      <c r="G611" s="9" t="s">
        <v>1092</v>
      </c>
    </row>
    <row r="612" spans="1:7" hidden="1" outlineLevel="1">
      <c r="A612" s="77"/>
      <c r="B612" s="111" t="s">
        <v>1081</v>
      </c>
      <c r="C612" s="75" t="s">
        <v>1870</v>
      </c>
      <c r="D612" s="68">
        <v>161948</v>
      </c>
      <c r="E612" s="68">
        <f t="shared" si="14"/>
        <v>366.00247999999999</v>
      </c>
      <c r="F612" s="102">
        <f t="shared" si="15"/>
        <v>673.70368000000008</v>
      </c>
      <c r="G612" s="9" t="s">
        <v>1082</v>
      </c>
    </row>
    <row r="613" spans="1:7" hidden="1" outlineLevel="1">
      <c r="A613" s="77"/>
      <c r="B613" s="111" t="s">
        <v>1119</v>
      </c>
      <c r="C613" s="75" t="s">
        <v>1870</v>
      </c>
      <c r="D613" s="68">
        <v>3131</v>
      </c>
      <c r="E613" s="68">
        <f t="shared" si="14"/>
        <v>7.07606</v>
      </c>
      <c r="F613" s="102">
        <f t="shared" si="15"/>
        <v>13.024959999999998</v>
      </c>
      <c r="G613" s="9" t="s">
        <v>1120</v>
      </c>
    </row>
    <row r="614" spans="1:7" hidden="1" outlineLevel="1">
      <c r="A614" s="77"/>
      <c r="B614" s="111" t="s">
        <v>1161</v>
      </c>
      <c r="C614" s="75" t="s">
        <v>1870</v>
      </c>
      <c r="D614" s="68">
        <v>-980</v>
      </c>
      <c r="E614" s="68">
        <f t="shared" si="14"/>
        <v>-2.2148000000000003</v>
      </c>
      <c r="F614" s="102">
        <f t="shared" si="15"/>
        <v>-4.0768000000000004</v>
      </c>
      <c r="G614" s="9" t="s">
        <v>1162</v>
      </c>
    </row>
    <row r="615" spans="1:7" hidden="1" outlineLevel="1">
      <c r="A615" s="77"/>
      <c r="B615" s="111" t="s">
        <v>1029</v>
      </c>
      <c r="C615" s="75" t="s">
        <v>1870</v>
      </c>
      <c r="D615" s="68">
        <v>31786</v>
      </c>
      <c r="E615" s="68">
        <f t="shared" si="14"/>
        <v>71.836359999999999</v>
      </c>
      <c r="F615" s="102">
        <f t="shared" si="15"/>
        <v>132.22976</v>
      </c>
      <c r="G615" s="9" t="s">
        <v>1030</v>
      </c>
    </row>
    <row r="616" spans="1:7" hidden="1" outlineLevel="1">
      <c r="A616" s="77"/>
      <c r="B616" s="111" t="s">
        <v>786</v>
      </c>
      <c r="C616" s="75" t="s">
        <v>1870</v>
      </c>
      <c r="D616" s="68">
        <v>-4045</v>
      </c>
      <c r="E616" s="68">
        <f t="shared" si="14"/>
        <v>-9.1417000000000002</v>
      </c>
      <c r="F616" s="102">
        <f t="shared" si="15"/>
        <v>-16.827200000000001</v>
      </c>
      <c r="G616" s="9" t="s">
        <v>787</v>
      </c>
    </row>
    <row r="617" spans="1:7" hidden="1" outlineLevel="1">
      <c r="A617" s="77"/>
      <c r="B617" s="111" t="s">
        <v>1165</v>
      </c>
      <c r="C617" s="75" t="s">
        <v>1870</v>
      </c>
      <c r="D617" s="68">
        <v>-1305</v>
      </c>
      <c r="E617" s="68">
        <f t="shared" si="14"/>
        <v>-2.9493</v>
      </c>
      <c r="F617" s="102">
        <f t="shared" si="15"/>
        <v>-5.4287999999999998</v>
      </c>
      <c r="G617" s="9" t="s">
        <v>1166</v>
      </c>
    </row>
    <row r="618" spans="1:7" hidden="1" outlineLevel="1">
      <c r="A618" s="77"/>
      <c r="B618" s="111" t="s">
        <v>924</v>
      </c>
      <c r="C618" s="75" t="s">
        <v>1870</v>
      </c>
      <c r="D618" s="68">
        <v>-1418.4</v>
      </c>
      <c r="E618" s="68">
        <f t="shared" si="14"/>
        <v>-3.205584</v>
      </c>
      <c r="F618" s="102">
        <f t="shared" si="15"/>
        <v>-5.900544</v>
      </c>
      <c r="G618" s="9" t="s">
        <v>925</v>
      </c>
    </row>
    <row r="619" spans="1:7" hidden="1" outlineLevel="1">
      <c r="A619" s="77"/>
      <c r="B619" s="111" t="s">
        <v>884</v>
      </c>
      <c r="C619" s="75" t="s">
        <v>1870</v>
      </c>
      <c r="D619" s="68">
        <v>-98018</v>
      </c>
      <c r="E619" s="68">
        <f t="shared" si="14"/>
        <v>-221.52068</v>
      </c>
      <c r="F619" s="102">
        <f t="shared" si="15"/>
        <v>-407.75487999999996</v>
      </c>
      <c r="G619" s="9" t="s">
        <v>885</v>
      </c>
    </row>
    <row r="620" spans="1:7" hidden="1" outlineLevel="1">
      <c r="A620" s="77"/>
      <c r="B620" s="111" t="s">
        <v>1225</v>
      </c>
      <c r="C620" s="75" t="s">
        <v>1870</v>
      </c>
      <c r="D620" s="68">
        <v>-7330</v>
      </c>
      <c r="E620" s="68">
        <f t="shared" si="14"/>
        <v>-16.565800000000003</v>
      </c>
      <c r="F620" s="102">
        <f t="shared" si="15"/>
        <v>-30.492799999999999</v>
      </c>
      <c r="G620" s="9" t="s">
        <v>1226</v>
      </c>
    </row>
    <row r="621" spans="1:7" hidden="1" outlineLevel="1">
      <c r="A621" s="77"/>
      <c r="B621" s="111" t="s">
        <v>1229</v>
      </c>
      <c r="C621" s="75" t="s">
        <v>1870</v>
      </c>
      <c r="D621" s="68">
        <v>-22963</v>
      </c>
      <c r="E621" s="68">
        <f t="shared" si="14"/>
        <v>-51.896380000000001</v>
      </c>
      <c r="F621" s="102">
        <f t="shared" si="15"/>
        <v>-95.526080000000007</v>
      </c>
      <c r="G621" s="9" t="s">
        <v>1230</v>
      </c>
    </row>
    <row r="622" spans="1:7" hidden="1" outlineLevel="1">
      <c r="A622" s="77"/>
      <c r="B622" s="111" t="s">
        <v>995</v>
      </c>
      <c r="C622" s="75" t="s">
        <v>1870</v>
      </c>
      <c r="D622" s="68">
        <v>-530</v>
      </c>
      <c r="E622" s="68">
        <f t="shared" si="14"/>
        <v>-1.1978</v>
      </c>
      <c r="F622" s="102">
        <f t="shared" si="15"/>
        <v>-2.2048000000000001</v>
      </c>
      <c r="G622" s="9" t="s">
        <v>996</v>
      </c>
    </row>
    <row r="623" spans="1:7" hidden="1" outlineLevel="1">
      <c r="A623" s="77"/>
      <c r="B623" s="111" t="s">
        <v>1193</v>
      </c>
      <c r="C623" s="75" t="s">
        <v>1870</v>
      </c>
      <c r="D623" s="68">
        <v>-7631</v>
      </c>
      <c r="E623" s="68">
        <f t="shared" si="14"/>
        <v>-17.24606</v>
      </c>
      <c r="F623" s="102">
        <f t="shared" si="15"/>
        <v>-31.744959999999995</v>
      </c>
      <c r="G623" s="9" t="s">
        <v>1194</v>
      </c>
    </row>
    <row r="624" spans="1:7" hidden="1" outlineLevel="1">
      <c r="A624" s="77"/>
      <c r="B624" s="111" t="s">
        <v>1149</v>
      </c>
      <c r="C624" s="75" t="s">
        <v>1870</v>
      </c>
      <c r="D624" s="68">
        <v>-3803</v>
      </c>
      <c r="E624" s="68">
        <f t="shared" si="14"/>
        <v>-8.5947800000000001</v>
      </c>
      <c r="F624" s="102">
        <f t="shared" si="15"/>
        <v>-15.82048</v>
      </c>
      <c r="G624" s="9" t="s">
        <v>1150</v>
      </c>
    </row>
    <row r="625" spans="1:7" hidden="1" outlineLevel="1">
      <c r="A625" s="77"/>
      <c r="B625" s="111" t="s">
        <v>1305</v>
      </c>
      <c r="C625" s="75" t="s">
        <v>1870</v>
      </c>
      <c r="D625" s="68">
        <v>2695</v>
      </c>
      <c r="E625" s="68">
        <f t="shared" si="14"/>
        <v>6.0907000000000009</v>
      </c>
      <c r="F625" s="102">
        <f t="shared" si="15"/>
        <v>11.211199999999998</v>
      </c>
      <c r="G625" s="9" t="s">
        <v>1306</v>
      </c>
    </row>
    <row r="626" spans="1:7" hidden="1" outlineLevel="1">
      <c r="A626" s="77"/>
      <c r="B626" s="111" t="s">
        <v>1295</v>
      </c>
      <c r="C626" s="75" t="s">
        <v>1870</v>
      </c>
      <c r="D626" s="68">
        <v>-733</v>
      </c>
      <c r="E626" s="68">
        <f t="shared" si="14"/>
        <v>-1.6565800000000002</v>
      </c>
      <c r="F626" s="102">
        <f t="shared" si="15"/>
        <v>-3.04928</v>
      </c>
      <c r="G626" s="9" t="s">
        <v>1296</v>
      </c>
    </row>
    <row r="627" spans="1:7" hidden="1" outlineLevel="1">
      <c r="A627" s="77"/>
      <c r="B627" s="111" t="s">
        <v>1047</v>
      </c>
      <c r="C627" s="75" t="s">
        <v>1870</v>
      </c>
      <c r="D627" s="68">
        <v>3270</v>
      </c>
      <c r="E627" s="68">
        <f t="shared" si="14"/>
        <v>7.3902000000000001</v>
      </c>
      <c r="F627" s="102">
        <f t="shared" si="15"/>
        <v>13.603199999999999</v>
      </c>
      <c r="G627" s="9" t="s">
        <v>1048</v>
      </c>
    </row>
    <row r="628" spans="1:7" hidden="1" outlineLevel="1">
      <c r="A628" s="77"/>
      <c r="B628" s="111" t="s">
        <v>828</v>
      </c>
      <c r="C628" s="75" t="s">
        <v>1870</v>
      </c>
      <c r="D628" s="68">
        <v>36198</v>
      </c>
      <c r="E628" s="68">
        <f t="shared" si="14"/>
        <v>81.807479999999998</v>
      </c>
      <c r="F628" s="102">
        <f t="shared" si="15"/>
        <v>150.58367999999999</v>
      </c>
      <c r="G628" s="9" t="s">
        <v>829</v>
      </c>
    </row>
    <row r="629" spans="1:7" hidden="1" outlineLevel="1">
      <c r="A629" s="77"/>
      <c r="B629" s="111" t="s">
        <v>1233</v>
      </c>
      <c r="C629" s="75" t="s">
        <v>1870</v>
      </c>
      <c r="D629" s="68">
        <v>-2761</v>
      </c>
      <c r="E629" s="68">
        <f t="shared" si="14"/>
        <v>-6.2398600000000002</v>
      </c>
      <c r="F629" s="102">
        <f t="shared" si="15"/>
        <v>-11.485760000000001</v>
      </c>
      <c r="G629" s="9" t="s">
        <v>1234</v>
      </c>
    </row>
    <row r="630" spans="1:7" hidden="1" outlineLevel="1">
      <c r="A630" s="77"/>
      <c r="B630" s="111" t="s">
        <v>782</v>
      </c>
      <c r="C630" s="75" t="s">
        <v>1870</v>
      </c>
      <c r="D630" s="68">
        <v>-48</v>
      </c>
      <c r="E630" s="68">
        <f t="shared" si="14"/>
        <v>-0.10848000000000001</v>
      </c>
      <c r="F630" s="102">
        <f t="shared" si="15"/>
        <v>-0.19968</v>
      </c>
      <c r="G630" s="9" t="s">
        <v>1756</v>
      </c>
    </row>
    <row r="631" spans="1:7" hidden="1" outlineLevel="1">
      <c r="A631" s="77"/>
      <c r="B631" s="111" t="s">
        <v>932</v>
      </c>
      <c r="C631" s="75" t="s">
        <v>1870</v>
      </c>
      <c r="D631" s="68">
        <v>-8262481</v>
      </c>
      <c r="E631" s="68">
        <f t="shared" si="14"/>
        <v>-18673.207060000001</v>
      </c>
      <c r="F631" s="102">
        <f t="shared" si="15"/>
        <v>-34371.920959999996</v>
      </c>
      <c r="G631" s="9" t="s">
        <v>933</v>
      </c>
    </row>
    <row r="632" spans="1:7" hidden="1" outlineLevel="1">
      <c r="A632" s="77"/>
      <c r="B632" s="111" t="s">
        <v>1235</v>
      </c>
      <c r="C632" s="75" t="s">
        <v>1870</v>
      </c>
      <c r="D632" s="68">
        <v>-1516</v>
      </c>
      <c r="E632" s="68">
        <f t="shared" si="14"/>
        <v>-3.4261599999999999</v>
      </c>
      <c r="F632" s="102">
        <f t="shared" si="15"/>
        <v>-6.3065599999999993</v>
      </c>
      <c r="G632" s="9" t="s">
        <v>1236</v>
      </c>
    </row>
    <row r="633" spans="1:7" hidden="1" outlineLevel="1">
      <c r="A633" s="77"/>
      <c r="B633" s="111" t="s">
        <v>880</v>
      </c>
      <c r="C633" s="75" t="s">
        <v>1870</v>
      </c>
      <c r="D633" s="68">
        <v>6277</v>
      </c>
      <c r="E633" s="68">
        <f t="shared" si="14"/>
        <v>14.186020000000001</v>
      </c>
      <c r="F633" s="102">
        <f t="shared" si="15"/>
        <v>26.11232</v>
      </c>
      <c r="G633" s="9" t="s">
        <v>881</v>
      </c>
    </row>
    <row r="634" spans="1:7" hidden="1" outlineLevel="1">
      <c r="A634" s="77"/>
      <c r="B634" s="111" t="s">
        <v>1307</v>
      </c>
      <c r="C634" s="75" t="s">
        <v>1870</v>
      </c>
      <c r="D634" s="68">
        <v>52444.76</v>
      </c>
      <c r="E634" s="68">
        <f t="shared" si="14"/>
        <v>118.5251576</v>
      </c>
      <c r="F634" s="102">
        <f t="shared" si="15"/>
        <v>218.17020160000001</v>
      </c>
      <c r="G634" s="9" t="s">
        <v>1308</v>
      </c>
    </row>
    <row r="635" spans="1:7" hidden="1" outlineLevel="1">
      <c r="A635" s="77"/>
      <c r="B635" s="111" t="s">
        <v>1263</v>
      </c>
      <c r="C635" s="75" t="s">
        <v>1870</v>
      </c>
      <c r="D635" s="68">
        <v>-523</v>
      </c>
      <c r="E635" s="68">
        <f t="shared" si="14"/>
        <v>-1.18198</v>
      </c>
      <c r="F635" s="102">
        <f t="shared" si="15"/>
        <v>-2.1756799999999998</v>
      </c>
      <c r="G635" s="9" t="s">
        <v>1264</v>
      </c>
    </row>
    <row r="636" spans="1:7" hidden="1" outlineLevel="1">
      <c r="A636" s="77"/>
      <c r="B636" s="111" t="s">
        <v>1097</v>
      </c>
      <c r="C636" s="75" t="s">
        <v>1870</v>
      </c>
      <c r="D636" s="68">
        <v>403796</v>
      </c>
      <c r="E636" s="68">
        <f t="shared" si="14"/>
        <v>912.57896000000005</v>
      </c>
      <c r="F636" s="102">
        <f t="shared" si="15"/>
        <v>1679.7913599999999</v>
      </c>
      <c r="G636" s="9" t="s">
        <v>1098</v>
      </c>
    </row>
    <row r="637" spans="1:7" hidden="1" outlineLevel="1">
      <c r="A637" s="77"/>
      <c r="B637" s="111" t="s">
        <v>628</v>
      </c>
      <c r="C637" s="75" t="s">
        <v>1870</v>
      </c>
      <c r="D637" s="68">
        <v>31512</v>
      </c>
      <c r="E637" s="68">
        <f t="shared" si="14"/>
        <v>71.217120000000008</v>
      </c>
      <c r="F637" s="102">
        <f t="shared" si="15"/>
        <v>131.08992000000001</v>
      </c>
      <c r="G637" s="9" t="s">
        <v>1327</v>
      </c>
    </row>
    <row r="638" spans="1:7" hidden="1" outlineLevel="1">
      <c r="A638" s="77"/>
      <c r="B638" s="111" t="s">
        <v>950</v>
      </c>
      <c r="C638" s="75" t="s">
        <v>1870</v>
      </c>
      <c r="D638" s="68">
        <v>-21233</v>
      </c>
      <c r="E638" s="68">
        <f t="shared" si="14"/>
        <v>-47.986580000000004</v>
      </c>
      <c r="F638" s="102">
        <f t="shared" si="15"/>
        <v>-88.329279999999997</v>
      </c>
      <c r="G638" s="9" t="s">
        <v>951</v>
      </c>
    </row>
    <row r="639" spans="1:7" hidden="1" outlineLevel="1">
      <c r="A639" s="77"/>
      <c r="B639" s="111" t="s">
        <v>1115</v>
      </c>
      <c r="C639" s="75" t="s">
        <v>1870</v>
      </c>
      <c r="D639" s="68">
        <v>41264</v>
      </c>
      <c r="E639" s="68">
        <f t="shared" si="14"/>
        <v>93.256640000000004</v>
      </c>
      <c r="F639" s="102">
        <f t="shared" si="15"/>
        <v>171.65824000000001</v>
      </c>
      <c r="G639" s="9" t="s">
        <v>1116</v>
      </c>
    </row>
    <row r="640" spans="1:7" hidden="1" outlineLevel="1">
      <c r="A640" s="77"/>
      <c r="B640" s="111" t="s">
        <v>1338</v>
      </c>
      <c r="C640" s="75" t="s">
        <v>1870</v>
      </c>
      <c r="D640" s="68">
        <v>-937915</v>
      </c>
      <c r="E640" s="68">
        <f t="shared" si="14"/>
        <v>-2119.6878999999999</v>
      </c>
      <c r="F640" s="102">
        <f t="shared" si="15"/>
        <v>-3901.7263999999996</v>
      </c>
      <c r="G640" s="9" t="s">
        <v>1339</v>
      </c>
    </row>
    <row r="641" spans="1:7" hidden="1" outlineLevel="1">
      <c r="A641" s="77"/>
      <c r="B641" s="111" t="s">
        <v>7</v>
      </c>
      <c r="C641" s="75" t="s">
        <v>1870</v>
      </c>
      <c r="D641" s="68">
        <v>-135924</v>
      </c>
      <c r="E641" s="68">
        <f t="shared" si="14"/>
        <v>-307.18824000000001</v>
      </c>
      <c r="F641" s="102">
        <f t="shared" si="15"/>
        <v>-565.44384000000002</v>
      </c>
      <c r="G641" s="9" t="s">
        <v>8</v>
      </c>
    </row>
    <row r="642" spans="1:7" hidden="1" outlineLevel="1">
      <c r="A642" s="77"/>
      <c r="B642" s="111" t="s">
        <v>774</v>
      </c>
      <c r="C642" s="75" t="s">
        <v>1870</v>
      </c>
      <c r="D642" s="68">
        <v>-2695</v>
      </c>
      <c r="E642" s="68">
        <f t="shared" si="14"/>
        <v>-6.0907000000000009</v>
      </c>
      <c r="F642" s="102">
        <f t="shared" si="15"/>
        <v>-11.211199999999998</v>
      </c>
      <c r="G642" s="9" t="s">
        <v>775</v>
      </c>
    </row>
    <row r="643" spans="1:7" hidden="1" outlineLevel="1">
      <c r="A643" s="77"/>
      <c r="B643" s="111" t="s">
        <v>816</v>
      </c>
      <c r="C643" s="75" t="s">
        <v>1870</v>
      </c>
      <c r="D643" s="68">
        <v>3972377</v>
      </c>
      <c r="E643" s="68">
        <f t="shared" ref="E643:E647" si="16">D643*0.226/100</f>
        <v>8977.5720199999996</v>
      </c>
      <c r="F643" s="102">
        <f t="shared" ref="F643:F647" si="17">D643*0.416/100</f>
        <v>16525.088319999999</v>
      </c>
      <c r="G643" s="9" t="s">
        <v>817</v>
      </c>
    </row>
    <row r="644" spans="1:7" hidden="1" outlineLevel="1">
      <c r="A644" s="77"/>
      <c r="B644" s="111" t="s">
        <v>912</v>
      </c>
      <c r="C644" s="75" t="s">
        <v>1870</v>
      </c>
      <c r="D644" s="68">
        <v>52590</v>
      </c>
      <c r="E644" s="68">
        <f t="shared" si="16"/>
        <v>118.85340000000001</v>
      </c>
      <c r="F644" s="102">
        <f t="shared" si="17"/>
        <v>218.77439999999999</v>
      </c>
      <c r="G644" s="9" t="s">
        <v>913</v>
      </c>
    </row>
    <row r="645" spans="1:7" hidden="1" outlineLevel="1">
      <c r="A645" s="77"/>
      <c r="B645" s="103" t="s">
        <v>1037</v>
      </c>
      <c r="C645" s="74" t="s">
        <v>1870</v>
      </c>
      <c r="D645" s="68">
        <v>3024</v>
      </c>
      <c r="E645" s="68">
        <f t="shared" si="16"/>
        <v>6.8342399999999994</v>
      </c>
      <c r="F645" s="102">
        <f t="shared" si="17"/>
        <v>12.579839999999999</v>
      </c>
      <c r="G645" s="9" t="s">
        <v>1038</v>
      </c>
    </row>
    <row r="646" spans="1:7" hidden="1" outlineLevel="1">
      <c r="A646" s="77"/>
      <c r="B646" s="103" t="s">
        <v>1121</v>
      </c>
      <c r="C646" s="73" t="s">
        <v>1870</v>
      </c>
      <c r="D646" s="58">
        <v>335902</v>
      </c>
      <c r="E646" s="68">
        <f t="shared" si="16"/>
        <v>759.13851999999997</v>
      </c>
      <c r="F646" s="102">
        <f t="shared" si="17"/>
        <v>1397.35232</v>
      </c>
      <c r="G646" s="9" t="s">
        <v>1122</v>
      </c>
    </row>
    <row r="647" spans="1:7" hidden="1" outlineLevel="1">
      <c r="A647" s="77"/>
      <c r="B647" s="103" t="s">
        <v>1666</v>
      </c>
      <c r="C647" s="73" t="s">
        <v>1870</v>
      </c>
      <c r="D647" s="58">
        <v>-105699</v>
      </c>
      <c r="E647" s="68">
        <f t="shared" si="16"/>
        <v>-238.87974000000003</v>
      </c>
      <c r="F647" s="102">
        <f t="shared" si="17"/>
        <v>-439.70783999999998</v>
      </c>
      <c r="G647" s="9" t="s">
        <v>1707</v>
      </c>
    </row>
    <row r="648" spans="1:7" hidden="1" outlineLevel="1">
      <c r="A648" s="77"/>
      <c r="B648" s="103" t="s">
        <v>1666</v>
      </c>
      <c r="C648" s="73" t="s">
        <v>1871</v>
      </c>
      <c r="D648" s="58">
        <v>132701</v>
      </c>
      <c r="E648" s="58">
        <f>D648*0.04/100</f>
        <v>53.080399999999997</v>
      </c>
      <c r="F648" s="112">
        <f>D648*0.04/100</f>
        <v>53.080399999999997</v>
      </c>
      <c r="G648" s="9" t="s">
        <v>1707</v>
      </c>
    </row>
    <row r="649" spans="1:7" hidden="1" outlineLevel="1">
      <c r="A649" s="77"/>
      <c r="B649" s="103" t="s">
        <v>1666</v>
      </c>
      <c r="C649" s="73" t="s">
        <v>1872</v>
      </c>
      <c r="D649" s="58">
        <v>205909</v>
      </c>
      <c r="E649" s="58">
        <f>D649*0.03/100</f>
        <v>61.772699999999993</v>
      </c>
      <c r="F649" s="112">
        <f>D649*0.03/100</f>
        <v>61.772699999999993</v>
      </c>
      <c r="G649" s="9" t="s">
        <v>1707</v>
      </c>
    </row>
    <row r="650" spans="1:7" hidden="1" outlineLevel="1">
      <c r="A650" s="77"/>
      <c r="B650" s="103" t="s">
        <v>808</v>
      </c>
      <c r="C650" s="38" t="s">
        <v>1870</v>
      </c>
      <c r="D650" s="58">
        <v>3448</v>
      </c>
      <c r="E650" s="68">
        <f t="shared" ref="E650:E662" si="18">D650*0.226/100</f>
        <v>7.7924800000000003</v>
      </c>
      <c r="F650" s="102">
        <f t="shared" ref="F650" si="19">D650*0.416/100</f>
        <v>14.343679999999999</v>
      </c>
      <c r="G650" s="9" t="s">
        <v>809</v>
      </c>
    </row>
    <row r="651" spans="1:7" hidden="1" outlineLevel="1">
      <c r="A651" s="77"/>
      <c r="B651" s="116" t="s">
        <v>558</v>
      </c>
      <c r="C651" s="97" t="s">
        <v>1870</v>
      </c>
      <c r="D651" s="70">
        <v>180872</v>
      </c>
      <c r="E651" s="68">
        <f t="shared" si="18"/>
        <v>408.77071999999998</v>
      </c>
      <c r="F651" s="102">
        <f t="shared" ref="F651:F662" si="20">D651*0.416/100</f>
        <v>752.42751999999996</v>
      </c>
      <c r="G651" s="9" t="s">
        <v>559</v>
      </c>
    </row>
    <row r="652" spans="1:7" hidden="1" outlineLevel="1">
      <c r="A652" s="77"/>
      <c r="B652" s="116" t="s">
        <v>1139</v>
      </c>
      <c r="C652" s="97" t="s">
        <v>1870</v>
      </c>
      <c r="D652" s="70">
        <v>-28605</v>
      </c>
      <c r="E652" s="68">
        <f t="shared" si="18"/>
        <v>-64.647300000000001</v>
      </c>
      <c r="F652" s="102">
        <f t="shared" si="20"/>
        <v>-118.99680000000001</v>
      </c>
      <c r="G652" s="9" t="s">
        <v>1140</v>
      </c>
    </row>
    <row r="653" spans="1:7" hidden="1" outlineLevel="1">
      <c r="A653" s="77"/>
      <c r="B653" s="116" t="s">
        <v>1287</v>
      </c>
      <c r="C653" s="97" t="s">
        <v>1870</v>
      </c>
      <c r="D653" s="70">
        <v>55612</v>
      </c>
      <c r="E653" s="68">
        <f t="shared" si="18"/>
        <v>125.68312</v>
      </c>
      <c r="F653" s="102">
        <f t="shared" si="20"/>
        <v>231.34592000000001</v>
      </c>
      <c r="G653" s="9" t="s">
        <v>1288</v>
      </c>
    </row>
    <row r="654" spans="1:7" hidden="1" outlineLevel="1">
      <c r="A654" s="77"/>
      <c r="B654" s="116" t="s">
        <v>1289</v>
      </c>
      <c r="C654" s="97" t="s">
        <v>1870</v>
      </c>
      <c r="D654" s="70">
        <v>-330091</v>
      </c>
      <c r="E654" s="68">
        <f t="shared" si="18"/>
        <v>-746.00566000000003</v>
      </c>
      <c r="F654" s="102">
        <f t="shared" si="20"/>
        <v>-1373.1785600000001</v>
      </c>
      <c r="G654" s="9" t="s">
        <v>1290</v>
      </c>
    </row>
    <row r="655" spans="1:7" hidden="1" outlineLevel="1">
      <c r="A655" s="77"/>
      <c r="B655" s="116" t="s">
        <v>1133</v>
      </c>
      <c r="C655" s="97" t="s">
        <v>1870</v>
      </c>
      <c r="D655" s="70">
        <v>93646</v>
      </c>
      <c r="E655" s="68">
        <f t="shared" si="18"/>
        <v>211.63996</v>
      </c>
      <c r="F655" s="102">
        <f t="shared" si="20"/>
        <v>389.56735999999995</v>
      </c>
      <c r="G655" s="9" t="s">
        <v>1134</v>
      </c>
    </row>
    <row r="656" spans="1:7" hidden="1" outlineLevel="1">
      <c r="A656" s="77"/>
      <c r="B656" s="116" t="s">
        <v>1249</v>
      </c>
      <c r="C656" s="97" t="s">
        <v>1870</v>
      </c>
      <c r="D656" s="70">
        <v>-582</v>
      </c>
      <c r="E656" s="68">
        <f t="shared" si="18"/>
        <v>-1.31532</v>
      </c>
      <c r="F656" s="102">
        <f t="shared" si="20"/>
        <v>-2.4211200000000002</v>
      </c>
      <c r="G656" s="9" t="s">
        <v>1250</v>
      </c>
    </row>
    <row r="657" spans="1:7" hidden="1" outlineLevel="1">
      <c r="A657" s="77"/>
      <c r="B657" s="116" t="s">
        <v>93</v>
      </c>
      <c r="C657" s="97" t="s">
        <v>1870</v>
      </c>
      <c r="D657" s="70">
        <v>24200</v>
      </c>
      <c r="E657" s="68">
        <f t="shared" si="18"/>
        <v>54.692</v>
      </c>
      <c r="F657" s="102">
        <f t="shared" si="20"/>
        <v>100.67199999999998</v>
      </c>
      <c r="G657" s="9" t="s">
        <v>94</v>
      </c>
    </row>
    <row r="658" spans="1:7" hidden="1" outlineLevel="1">
      <c r="A658" s="77"/>
      <c r="B658" s="116" t="s">
        <v>1810</v>
      </c>
      <c r="C658" s="97" t="s">
        <v>1870</v>
      </c>
      <c r="D658" s="70">
        <v>250497</v>
      </c>
      <c r="E658" s="68">
        <f t="shared" si="18"/>
        <v>566.12321999999995</v>
      </c>
      <c r="F658" s="102">
        <f t="shared" si="20"/>
        <v>1042.0675199999998</v>
      </c>
      <c r="G658" s="9" t="s">
        <v>1811</v>
      </c>
    </row>
    <row r="659" spans="1:7" hidden="1" outlineLevel="1">
      <c r="A659" s="77"/>
      <c r="B659" s="116" t="s">
        <v>784</v>
      </c>
      <c r="C659" s="97" t="s">
        <v>1870</v>
      </c>
      <c r="D659" s="70">
        <v>-34762029</v>
      </c>
      <c r="E659" s="68">
        <f t="shared" ref="E659:E660" si="21">D659*0.226/100</f>
        <v>-78562.185540000006</v>
      </c>
      <c r="F659" s="102">
        <f t="shared" ref="F659:F660" si="22">D659*0.416/100</f>
        <v>-144610.04063999999</v>
      </c>
      <c r="G659" s="9" t="s">
        <v>785</v>
      </c>
    </row>
    <row r="660" spans="1:7" hidden="1" outlineLevel="1">
      <c r="A660" s="77"/>
      <c r="B660" s="116" t="s">
        <v>1127</v>
      </c>
      <c r="C660" s="97" t="s">
        <v>1870</v>
      </c>
      <c r="D660" s="70">
        <v>-14412242</v>
      </c>
      <c r="E660" s="68">
        <f t="shared" si="21"/>
        <v>-32571.666920000003</v>
      </c>
      <c r="F660" s="102">
        <f t="shared" si="22"/>
        <v>-59954.926719999996</v>
      </c>
      <c r="G660" s="9" t="s">
        <v>1128</v>
      </c>
    </row>
    <row r="661" spans="1:7" hidden="1" outlineLevel="1">
      <c r="A661" s="77"/>
      <c r="B661" s="116" t="s">
        <v>926</v>
      </c>
      <c r="C661" s="97" t="s">
        <v>1870</v>
      </c>
      <c r="D661" s="70">
        <v>-18826</v>
      </c>
      <c r="E661" s="68">
        <f t="shared" si="18"/>
        <v>-42.546760000000006</v>
      </c>
      <c r="F661" s="102">
        <f t="shared" si="20"/>
        <v>-78.316159999999996</v>
      </c>
      <c r="G661" s="9" t="s">
        <v>927</v>
      </c>
    </row>
    <row r="662" spans="1:7" ht="13.5" hidden="1" outlineLevel="1" thickBot="1">
      <c r="A662" s="78"/>
      <c r="B662" s="105" t="s">
        <v>963</v>
      </c>
      <c r="C662" s="39" t="s">
        <v>1870</v>
      </c>
      <c r="D662" s="59">
        <v>3122</v>
      </c>
      <c r="E662" s="59">
        <f t="shared" si="18"/>
        <v>7.05572</v>
      </c>
      <c r="F662" s="142">
        <f t="shared" si="20"/>
        <v>12.98752</v>
      </c>
      <c r="G662" s="9" t="s">
        <v>964</v>
      </c>
    </row>
    <row r="663" spans="1:7" hidden="1" outlineLevel="1">
      <c r="A663" s="80">
        <v>2021</v>
      </c>
      <c r="B663" s="111" t="s">
        <v>844</v>
      </c>
      <c r="C663" s="9" t="s">
        <v>1870</v>
      </c>
      <c r="D663" s="68">
        <v>22884</v>
      </c>
      <c r="E663" s="68">
        <f>D663*0.254/100</f>
        <v>58.125360000000001</v>
      </c>
      <c r="F663" s="102">
        <f>D663*0.395/100</f>
        <v>90.391800000000003</v>
      </c>
      <c r="G663" s="9" t="s">
        <v>845</v>
      </c>
    </row>
    <row r="664" spans="1:7" hidden="1" outlineLevel="1">
      <c r="A664" s="80"/>
      <c r="B664" s="111" t="s">
        <v>991</v>
      </c>
      <c r="C664" s="97" t="s">
        <v>1870</v>
      </c>
      <c r="D664" s="68">
        <v>-33959</v>
      </c>
      <c r="E664" s="68">
        <f>D664*0.254/100</f>
        <v>-86.255859999999998</v>
      </c>
      <c r="F664" s="102">
        <f>D664*0.395/100</f>
        <v>-134.13804999999999</v>
      </c>
      <c r="G664" s="9" t="s">
        <v>992</v>
      </c>
    </row>
    <row r="665" spans="1:7" hidden="1" outlineLevel="1">
      <c r="A665" s="80"/>
      <c r="B665" s="111" t="s">
        <v>888</v>
      </c>
      <c r="C665" s="97" t="s">
        <v>1870</v>
      </c>
      <c r="D665" s="68">
        <v>33811</v>
      </c>
      <c r="E665" s="68">
        <f t="shared" ref="E665:E728" si="23">D665*0.254/100</f>
        <v>85.879940000000005</v>
      </c>
      <c r="F665" s="102">
        <f t="shared" ref="F665:F713" si="24">D665*0.395/100</f>
        <v>133.55345</v>
      </c>
      <c r="G665" s="9" t="s">
        <v>889</v>
      </c>
    </row>
    <row r="666" spans="1:7" hidden="1" outlineLevel="1">
      <c r="A666" s="80"/>
      <c r="B666" s="111" t="s">
        <v>1223</v>
      </c>
      <c r="C666" s="97" t="s">
        <v>1870</v>
      </c>
      <c r="D666" s="68">
        <v>-24470</v>
      </c>
      <c r="E666" s="68">
        <f t="shared" si="23"/>
        <v>-62.153800000000004</v>
      </c>
      <c r="F666" s="102">
        <f t="shared" si="24"/>
        <v>-96.656499999999994</v>
      </c>
      <c r="G666" s="9" t="s">
        <v>1224</v>
      </c>
    </row>
    <row r="667" spans="1:7" hidden="1" outlineLevel="1">
      <c r="A667" s="80"/>
      <c r="B667" s="111" t="s">
        <v>983</v>
      </c>
      <c r="C667" s="97" t="s">
        <v>1870</v>
      </c>
      <c r="D667" s="68">
        <v>-505</v>
      </c>
      <c r="E667" s="68">
        <f t="shared" si="23"/>
        <v>-1.2827000000000002</v>
      </c>
      <c r="F667" s="102">
        <f t="shared" si="24"/>
        <v>-1.9947500000000002</v>
      </c>
      <c r="G667" s="9" t="s">
        <v>984</v>
      </c>
    </row>
    <row r="668" spans="1:7" hidden="1" outlineLevel="1">
      <c r="A668" s="80"/>
      <c r="B668" s="111" t="s">
        <v>1071</v>
      </c>
      <c r="C668" s="97" t="s">
        <v>1870</v>
      </c>
      <c r="D668" s="68">
        <v>-27295</v>
      </c>
      <c r="E668" s="68">
        <f t="shared" si="23"/>
        <v>-69.329300000000003</v>
      </c>
      <c r="F668" s="102">
        <f t="shared" si="24"/>
        <v>-107.81524999999999</v>
      </c>
      <c r="G668" s="9" t="s">
        <v>1072</v>
      </c>
    </row>
    <row r="669" spans="1:7" hidden="1" outlineLevel="1">
      <c r="A669" s="80"/>
      <c r="B669" s="111" t="s">
        <v>1334</v>
      </c>
      <c r="C669" s="97" t="s">
        <v>1870</v>
      </c>
      <c r="D669" s="68">
        <v>416982</v>
      </c>
      <c r="E669" s="68">
        <f t="shared" si="23"/>
        <v>1059.13428</v>
      </c>
      <c r="F669" s="102">
        <f t="shared" si="24"/>
        <v>1647.0789000000002</v>
      </c>
      <c r="G669" s="9" t="s">
        <v>1335</v>
      </c>
    </row>
    <row r="670" spans="1:7" hidden="1" outlineLevel="1">
      <c r="A670" s="80"/>
      <c r="B670" s="111" t="s">
        <v>1332</v>
      </c>
      <c r="C670" s="97" t="s">
        <v>1870</v>
      </c>
      <c r="D670" s="68">
        <v>35310</v>
      </c>
      <c r="E670" s="68">
        <f t="shared" si="23"/>
        <v>89.687399999999997</v>
      </c>
      <c r="F670" s="102">
        <f t="shared" si="24"/>
        <v>139.47450000000001</v>
      </c>
      <c r="G670" s="9" t="s">
        <v>1333</v>
      </c>
    </row>
    <row r="671" spans="1:7" hidden="1" outlineLevel="1">
      <c r="A671" s="80"/>
      <c r="B671" s="111" t="s">
        <v>896</v>
      </c>
      <c r="C671" s="97" t="s">
        <v>1870</v>
      </c>
      <c r="D671" s="68">
        <v>11362</v>
      </c>
      <c r="E671" s="68">
        <f t="shared" si="23"/>
        <v>28.859479999999998</v>
      </c>
      <c r="F671" s="102">
        <f t="shared" si="24"/>
        <v>44.879899999999999</v>
      </c>
      <c r="G671" s="9" t="s">
        <v>897</v>
      </c>
    </row>
    <row r="672" spans="1:7" hidden="1" outlineLevel="1">
      <c r="A672" s="80"/>
      <c r="B672" s="111" t="s">
        <v>800</v>
      </c>
      <c r="C672" s="97" t="s">
        <v>1870</v>
      </c>
      <c r="D672" s="68">
        <v>-16587</v>
      </c>
      <c r="E672" s="68">
        <f t="shared" si="23"/>
        <v>-42.130980000000001</v>
      </c>
      <c r="F672" s="102">
        <f t="shared" si="24"/>
        <v>-65.518650000000008</v>
      </c>
      <c r="G672" s="9" t="s">
        <v>801</v>
      </c>
    </row>
    <row r="673" spans="1:7" hidden="1" outlineLevel="1">
      <c r="A673" s="80"/>
      <c r="B673" s="111" t="s">
        <v>906</v>
      </c>
      <c r="C673" s="97" t="s">
        <v>1870</v>
      </c>
      <c r="D673" s="68">
        <v>-13722</v>
      </c>
      <c r="E673" s="68">
        <f t="shared" si="23"/>
        <v>-34.853879999999997</v>
      </c>
      <c r="F673" s="102">
        <f t="shared" si="24"/>
        <v>-54.201900000000002</v>
      </c>
      <c r="G673" s="9" t="s">
        <v>907</v>
      </c>
    </row>
    <row r="674" spans="1:7" hidden="1" outlineLevel="1">
      <c r="A674" s="80"/>
      <c r="B674" s="111" t="s">
        <v>1109</v>
      </c>
      <c r="C674" s="97" t="s">
        <v>1870</v>
      </c>
      <c r="D674" s="68">
        <v>-133946</v>
      </c>
      <c r="E674" s="68">
        <f t="shared" si="23"/>
        <v>-340.22284000000002</v>
      </c>
      <c r="F674" s="102">
        <f t="shared" si="24"/>
        <v>-529.08670000000006</v>
      </c>
      <c r="G674" s="9" t="s">
        <v>1110</v>
      </c>
    </row>
    <row r="675" spans="1:7" hidden="1" outlineLevel="1">
      <c r="A675" s="80"/>
      <c r="B675" s="111" t="s">
        <v>1023</v>
      </c>
      <c r="C675" s="97" t="s">
        <v>1870</v>
      </c>
      <c r="D675" s="68">
        <v>-71615</v>
      </c>
      <c r="E675" s="68">
        <f t="shared" si="23"/>
        <v>-181.90209999999999</v>
      </c>
      <c r="F675" s="102">
        <f t="shared" si="24"/>
        <v>-282.87925000000001</v>
      </c>
      <c r="G675" s="9" t="s">
        <v>1024</v>
      </c>
    </row>
    <row r="676" spans="1:7" hidden="1" outlineLevel="1">
      <c r="A676" s="80"/>
      <c r="B676" s="111" t="s">
        <v>1243</v>
      </c>
      <c r="C676" s="97" t="s">
        <v>1870</v>
      </c>
      <c r="D676" s="68">
        <v>30739</v>
      </c>
      <c r="E676" s="68">
        <f t="shared" si="23"/>
        <v>78.077060000000003</v>
      </c>
      <c r="F676" s="102">
        <f t="shared" si="24"/>
        <v>121.41905000000001</v>
      </c>
      <c r="G676" s="9" t="s">
        <v>1244</v>
      </c>
    </row>
    <row r="677" spans="1:7" hidden="1" outlineLevel="1">
      <c r="A677" s="80"/>
      <c r="B677" s="111" t="s">
        <v>1203</v>
      </c>
      <c r="C677" s="97" t="s">
        <v>1870</v>
      </c>
      <c r="D677" s="68">
        <v>-40626</v>
      </c>
      <c r="E677" s="68">
        <f t="shared" si="23"/>
        <v>-103.19004000000001</v>
      </c>
      <c r="F677" s="102">
        <f t="shared" si="24"/>
        <v>-160.4727</v>
      </c>
      <c r="G677" s="9" t="s">
        <v>1204</v>
      </c>
    </row>
    <row r="678" spans="1:7" hidden="1" outlineLevel="1">
      <c r="A678" s="80"/>
      <c r="B678" s="111" t="s">
        <v>1167</v>
      </c>
      <c r="C678" s="97" t="s">
        <v>1870</v>
      </c>
      <c r="D678" s="68">
        <v>-86911</v>
      </c>
      <c r="E678" s="68">
        <f t="shared" si="23"/>
        <v>-220.75394</v>
      </c>
      <c r="F678" s="102">
        <f t="shared" si="24"/>
        <v>-343.29845</v>
      </c>
      <c r="G678" s="9" t="s">
        <v>1168</v>
      </c>
    </row>
    <row r="679" spans="1:7" hidden="1" outlineLevel="1">
      <c r="A679" s="80"/>
      <c r="B679" s="111" t="s">
        <v>1191</v>
      </c>
      <c r="C679" s="97" t="s">
        <v>1870</v>
      </c>
      <c r="D679" s="68">
        <v>-4146</v>
      </c>
      <c r="E679" s="68">
        <f t="shared" si="23"/>
        <v>-10.530840000000001</v>
      </c>
      <c r="F679" s="102">
        <f t="shared" si="24"/>
        <v>-16.3767</v>
      </c>
      <c r="G679" s="9" t="s">
        <v>1192</v>
      </c>
    </row>
    <row r="680" spans="1:7" hidden="1" outlineLevel="1">
      <c r="A680" s="80"/>
      <c r="B680" s="111" t="s">
        <v>1137</v>
      </c>
      <c r="C680" s="97" t="s">
        <v>1870</v>
      </c>
      <c r="D680" s="68">
        <v>79246</v>
      </c>
      <c r="E680" s="68">
        <f t="shared" si="23"/>
        <v>201.28484</v>
      </c>
      <c r="F680" s="102">
        <f t="shared" si="24"/>
        <v>313.02170000000001</v>
      </c>
      <c r="G680" s="9" t="s">
        <v>1138</v>
      </c>
    </row>
    <row r="681" spans="1:7" hidden="1" outlineLevel="1">
      <c r="A681" s="80"/>
      <c r="B681" s="111" t="s">
        <v>852</v>
      </c>
      <c r="C681" s="97" t="s">
        <v>1870</v>
      </c>
      <c r="D681" s="68">
        <v>22271</v>
      </c>
      <c r="E681" s="68">
        <f t="shared" si="23"/>
        <v>56.568339999999999</v>
      </c>
      <c r="F681" s="102">
        <f t="shared" si="24"/>
        <v>87.97045</v>
      </c>
      <c r="G681" s="9" t="s">
        <v>853</v>
      </c>
    </row>
    <row r="682" spans="1:7" hidden="1" outlineLevel="1">
      <c r="A682" s="80"/>
      <c r="B682" s="111" t="s">
        <v>790</v>
      </c>
      <c r="C682" s="97" t="s">
        <v>1870</v>
      </c>
      <c r="D682" s="68">
        <v>959406</v>
      </c>
      <c r="E682" s="68">
        <f t="shared" si="23"/>
        <v>2436.8912399999999</v>
      </c>
      <c r="F682" s="102">
        <f t="shared" si="24"/>
        <v>3789.6536999999998</v>
      </c>
      <c r="G682" s="9" t="s">
        <v>791</v>
      </c>
    </row>
    <row r="683" spans="1:7" hidden="1" outlineLevel="1">
      <c r="A683" s="80"/>
      <c r="B683" s="111" t="s">
        <v>1183</v>
      </c>
      <c r="C683" s="97" t="s">
        <v>1870</v>
      </c>
      <c r="D683" s="68">
        <v>-265808</v>
      </c>
      <c r="E683" s="68">
        <f t="shared" si="23"/>
        <v>-675.15232000000003</v>
      </c>
      <c r="F683" s="102">
        <f t="shared" si="24"/>
        <v>-1049.9416000000001</v>
      </c>
      <c r="G683" s="9" t="s">
        <v>1184</v>
      </c>
    </row>
    <row r="684" spans="1:7" hidden="1" outlineLevel="1">
      <c r="A684" s="80"/>
      <c r="B684" s="111" t="s">
        <v>902</v>
      </c>
      <c r="C684" s="97" t="s">
        <v>1870</v>
      </c>
      <c r="D684" s="68">
        <v>36143</v>
      </c>
      <c r="E684" s="68">
        <f t="shared" si="23"/>
        <v>91.803219999999996</v>
      </c>
      <c r="F684" s="102">
        <f t="shared" si="24"/>
        <v>142.76485</v>
      </c>
      <c r="G684" s="9" t="s">
        <v>903</v>
      </c>
    </row>
    <row r="685" spans="1:7" hidden="1" outlineLevel="1">
      <c r="A685" s="80"/>
      <c r="B685" s="111" t="s">
        <v>1061</v>
      </c>
      <c r="C685" s="97" t="s">
        <v>1870</v>
      </c>
      <c r="D685" s="68">
        <v>70941</v>
      </c>
      <c r="E685" s="68">
        <f t="shared" si="23"/>
        <v>180.19013999999999</v>
      </c>
      <c r="F685" s="102">
        <f t="shared" si="24"/>
        <v>280.21695</v>
      </c>
      <c r="G685" s="9" t="s">
        <v>1062</v>
      </c>
    </row>
    <row r="686" spans="1:7" hidden="1" outlineLevel="1">
      <c r="A686" s="80"/>
      <c r="B686" s="111" t="s">
        <v>1269</v>
      </c>
      <c r="C686" s="97" t="s">
        <v>1870</v>
      </c>
      <c r="D686" s="68">
        <v>-5387</v>
      </c>
      <c r="E686" s="68">
        <f t="shared" si="23"/>
        <v>-13.682980000000001</v>
      </c>
      <c r="F686" s="102">
        <f t="shared" si="24"/>
        <v>-21.278650000000003</v>
      </c>
      <c r="G686" s="9" t="s">
        <v>1270</v>
      </c>
    </row>
    <row r="687" spans="1:7" hidden="1" outlineLevel="1">
      <c r="A687" s="80"/>
      <c r="B687" s="111" t="s">
        <v>1261</v>
      </c>
      <c r="C687" s="97" t="s">
        <v>1870</v>
      </c>
      <c r="D687" s="68">
        <v>-419340.73</v>
      </c>
      <c r="E687" s="68">
        <f t="shared" si="23"/>
        <v>-1065.1254541999999</v>
      </c>
      <c r="F687" s="102">
        <f t="shared" si="24"/>
        <v>-1656.3958835000001</v>
      </c>
      <c r="G687" s="9" t="s">
        <v>1262</v>
      </c>
    </row>
    <row r="688" spans="1:7" hidden="1" outlineLevel="1">
      <c r="A688" s="80"/>
      <c r="B688" s="111" t="s">
        <v>1255</v>
      </c>
      <c r="C688" s="97" t="s">
        <v>1870</v>
      </c>
      <c r="D688" s="68">
        <v>132</v>
      </c>
      <c r="E688" s="68">
        <f t="shared" si="23"/>
        <v>0.33527999999999997</v>
      </c>
      <c r="F688" s="102">
        <f t="shared" si="24"/>
        <v>0.52139999999999997</v>
      </c>
      <c r="G688" s="9" t="s">
        <v>1256</v>
      </c>
    </row>
    <row r="689" spans="1:7" hidden="1" outlineLevel="1">
      <c r="A689" s="80"/>
      <c r="B689" s="111" t="s">
        <v>1123</v>
      </c>
      <c r="C689" s="97" t="s">
        <v>1870</v>
      </c>
      <c r="D689" s="68">
        <v>-16028</v>
      </c>
      <c r="E689" s="68">
        <f t="shared" si="23"/>
        <v>-40.711120000000001</v>
      </c>
      <c r="F689" s="102">
        <f t="shared" si="24"/>
        <v>-63.310600000000001</v>
      </c>
      <c r="G689" s="9" t="s">
        <v>1124</v>
      </c>
    </row>
    <row r="690" spans="1:7" hidden="1" outlineLevel="1">
      <c r="A690" s="80"/>
      <c r="B690" s="111" t="s">
        <v>977</v>
      </c>
      <c r="C690" s="97" t="s">
        <v>1870</v>
      </c>
      <c r="D690" s="68">
        <v>756335</v>
      </c>
      <c r="E690" s="68">
        <f t="shared" si="23"/>
        <v>1921.0908999999999</v>
      </c>
      <c r="F690" s="102">
        <f t="shared" si="24"/>
        <v>2987.5232500000002</v>
      </c>
      <c r="G690" s="9" t="s">
        <v>978</v>
      </c>
    </row>
    <row r="691" spans="1:7" hidden="1" outlineLevel="1">
      <c r="A691" s="80"/>
      <c r="B691" s="111" t="s">
        <v>876</v>
      </c>
      <c r="C691" s="97" t="s">
        <v>1870</v>
      </c>
      <c r="D691" s="68">
        <v>-6635</v>
      </c>
      <c r="E691" s="68">
        <f t="shared" si="23"/>
        <v>-16.852899999999998</v>
      </c>
      <c r="F691" s="102">
        <f t="shared" si="24"/>
        <v>-26.208250000000003</v>
      </c>
      <c r="G691" s="9" t="s">
        <v>877</v>
      </c>
    </row>
    <row r="692" spans="1:7" hidden="1" outlineLevel="1">
      <c r="A692" s="80"/>
      <c r="B692" s="111" t="s">
        <v>1083</v>
      </c>
      <c r="C692" s="97" t="s">
        <v>1870</v>
      </c>
      <c r="D692" s="68">
        <v>-9996</v>
      </c>
      <c r="E692" s="68">
        <f t="shared" si="23"/>
        <v>-25.38984</v>
      </c>
      <c r="F692" s="102">
        <f t="shared" si="24"/>
        <v>-39.484200000000001</v>
      </c>
      <c r="G692" s="9" t="s">
        <v>1084</v>
      </c>
    </row>
    <row r="693" spans="1:7" hidden="1" outlineLevel="1">
      <c r="A693" s="80"/>
      <c r="B693" s="111" t="s">
        <v>1209</v>
      </c>
      <c r="C693" s="97" t="s">
        <v>1870</v>
      </c>
      <c r="D693" s="68">
        <v>151197</v>
      </c>
      <c r="E693" s="68">
        <f t="shared" si="23"/>
        <v>384.04038000000003</v>
      </c>
      <c r="F693" s="102">
        <f t="shared" si="24"/>
        <v>597.22815000000003</v>
      </c>
      <c r="G693" s="9" t="s">
        <v>1210</v>
      </c>
    </row>
    <row r="694" spans="1:7" hidden="1" outlineLevel="1">
      <c r="A694" s="80"/>
      <c r="B694" s="111" t="s">
        <v>1207</v>
      </c>
      <c r="C694" s="97" t="s">
        <v>1870</v>
      </c>
      <c r="D694" s="68">
        <v>101178</v>
      </c>
      <c r="E694" s="68">
        <f t="shared" si="23"/>
        <v>256.99212</v>
      </c>
      <c r="F694" s="102">
        <f t="shared" si="24"/>
        <v>399.65310000000005</v>
      </c>
      <c r="G694" s="9" t="s">
        <v>1208</v>
      </c>
    </row>
    <row r="695" spans="1:7" hidden="1" outlineLevel="1">
      <c r="A695" s="80"/>
      <c r="B695" s="111" t="s">
        <v>1053</v>
      </c>
      <c r="C695" s="97" t="s">
        <v>1870</v>
      </c>
      <c r="D695" s="68">
        <v>-46901</v>
      </c>
      <c r="E695" s="68">
        <f t="shared" si="23"/>
        <v>-119.12853999999999</v>
      </c>
      <c r="F695" s="102">
        <f t="shared" si="24"/>
        <v>-185.25895</v>
      </c>
      <c r="G695" s="9" t="s">
        <v>1054</v>
      </c>
    </row>
    <row r="696" spans="1:7" hidden="1" outlineLevel="1">
      <c r="A696" s="80"/>
      <c r="B696" s="111" t="s">
        <v>1019</v>
      </c>
      <c r="C696" s="97" t="s">
        <v>1870</v>
      </c>
      <c r="D696" s="68">
        <v>-256619</v>
      </c>
      <c r="E696" s="68">
        <f t="shared" si="23"/>
        <v>-651.81226000000004</v>
      </c>
      <c r="F696" s="102">
        <f t="shared" si="24"/>
        <v>-1013.6450500000001</v>
      </c>
      <c r="G696" s="9" t="s">
        <v>1020</v>
      </c>
    </row>
    <row r="697" spans="1:7" hidden="1" outlineLevel="1">
      <c r="A697" s="80"/>
      <c r="B697" s="111" t="s">
        <v>842</v>
      </c>
      <c r="C697" s="97" t="s">
        <v>1870</v>
      </c>
      <c r="D697" s="68">
        <v>53531</v>
      </c>
      <c r="E697" s="68">
        <f t="shared" si="23"/>
        <v>135.96874</v>
      </c>
      <c r="F697" s="102">
        <f t="shared" si="24"/>
        <v>211.44745000000003</v>
      </c>
      <c r="G697" s="9" t="s">
        <v>843</v>
      </c>
    </row>
    <row r="698" spans="1:7" hidden="1" outlineLevel="1">
      <c r="A698" s="80"/>
      <c r="B698" s="111" t="s">
        <v>1059</v>
      </c>
      <c r="C698" s="97" t="s">
        <v>1870</v>
      </c>
      <c r="D698" s="68">
        <v>-16692</v>
      </c>
      <c r="E698" s="68">
        <f t="shared" si="23"/>
        <v>-42.397680000000001</v>
      </c>
      <c r="F698" s="102">
        <f t="shared" si="24"/>
        <v>-65.933400000000006</v>
      </c>
      <c r="G698" s="9" t="s">
        <v>1060</v>
      </c>
    </row>
    <row r="699" spans="1:7" hidden="1" outlineLevel="1">
      <c r="A699" s="80"/>
      <c r="B699" s="111" t="s">
        <v>969</v>
      </c>
      <c r="C699" s="97" t="s">
        <v>1870</v>
      </c>
      <c r="D699" s="68">
        <v>-69802</v>
      </c>
      <c r="E699" s="68">
        <f t="shared" si="23"/>
        <v>-177.29707999999999</v>
      </c>
      <c r="F699" s="102">
        <f t="shared" si="24"/>
        <v>-275.71789999999999</v>
      </c>
      <c r="G699" s="9" t="s">
        <v>970</v>
      </c>
    </row>
    <row r="700" spans="1:7" hidden="1" outlineLevel="1">
      <c r="A700" s="80"/>
      <c r="B700" s="111" t="s">
        <v>1007</v>
      </c>
      <c r="C700" s="97" t="s">
        <v>1870</v>
      </c>
      <c r="D700" s="68">
        <v>-5991</v>
      </c>
      <c r="E700" s="68">
        <f t="shared" si="23"/>
        <v>-15.217139999999999</v>
      </c>
      <c r="F700" s="102">
        <f t="shared" si="24"/>
        <v>-23.664450000000002</v>
      </c>
      <c r="G700" s="9" t="s">
        <v>1008</v>
      </c>
    </row>
    <row r="701" spans="1:7" hidden="1" outlineLevel="1">
      <c r="A701" s="80"/>
      <c r="B701" s="111" t="s">
        <v>1237</v>
      </c>
      <c r="C701" s="97" t="s">
        <v>1870</v>
      </c>
      <c r="D701" s="68">
        <v>-47141</v>
      </c>
      <c r="E701" s="68">
        <f t="shared" si="23"/>
        <v>-119.73814</v>
      </c>
      <c r="F701" s="102">
        <f t="shared" si="24"/>
        <v>-186.20695000000001</v>
      </c>
      <c r="G701" s="9" t="s">
        <v>1238</v>
      </c>
    </row>
    <row r="702" spans="1:7" hidden="1" outlineLevel="1">
      <c r="A702" s="80"/>
      <c r="B702" s="111" t="s">
        <v>1185</v>
      </c>
      <c r="C702" s="97" t="s">
        <v>1870</v>
      </c>
      <c r="D702" s="68">
        <v>-10645</v>
      </c>
      <c r="E702" s="68">
        <f t="shared" si="23"/>
        <v>-27.0383</v>
      </c>
      <c r="F702" s="102">
        <f t="shared" si="24"/>
        <v>-42.047750000000008</v>
      </c>
      <c r="G702" s="9" t="s">
        <v>1186</v>
      </c>
    </row>
    <row r="703" spans="1:7" hidden="1" outlineLevel="1">
      <c r="A703" s="80"/>
      <c r="B703" s="111" t="s">
        <v>822</v>
      </c>
      <c r="C703" s="97" t="s">
        <v>1870</v>
      </c>
      <c r="D703" s="68">
        <v>-6726</v>
      </c>
      <c r="E703" s="68">
        <f t="shared" si="23"/>
        <v>-17.084040000000002</v>
      </c>
      <c r="F703" s="102">
        <f t="shared" si="24"/>
        <v>-26.567699999999999</v>
      </c>
      <c r="G703" s="9" t="s">
        <v>1746</v>
      </c>
    </row>
    <row r="704" spans="1:7" hidden="1" outlineLevel="1">
      <c r="A704" s="80"/>
      <c r="B704" s="111" t="s">
        <v>1091</v>
      </c>
      <c r="C704" s="97" t="s">
        <v>1870</v>
      </c>
      <c r="D704" s="68">
        <v>-15523</v>
      </c>
      <c r="E704" s="68">
        <f t="shared" si="23"/>
        <v>-39.428420000000003</v>
      </c>
      <c r="F704" s="102">
        <f t="shared" si="24"/>
        <v>-61.315849999999998</v>
      </c>
      <c r="G704" s="9" t="s">
        <v>1092</v>
      </c>
    </row>
    <row r="705" spans="1:7" hidden="1" outlineLevel="1">
      <c r="A705" s="80"/>
      <c r="B705" s="111" t="s">
        <v>1081</v>
      </c>
      <c r="C705" s="97" t="s">
        <v>1870</v>
      </c>
      <c r="D705" s="68">
        <v>932836</v>
      </c>
      <c r="E705" s="68">
        <f t="shared" si="23"/>
        <v>2369.40344</v>
      </c>
      <c r="F705" s="102">
        <f t="shared" si="24"/>
        <v>3684.7022000000002</v>
      </c>
      <c r="G705" s="9" t="s">
        <v>1082</v>
      </c>
    </row>
    <row r="706" spans="1:7" hidden="1" outlineLevel="1">
      <c r="A706" s="80"/>
      <c r="B706" s="111" t="s">
        <v>1119</v>
      </c>
      <c r="C706" s="97" t="s">
        <v>1870</v>
      </c>
      <c r="D706" s="68">
        <v>39223</v>
      </c>
      <c r="E706" s="68">
        <f t="shared" si="23"/>
        <v>99.626419999999996</v>
      </c>
      <c r="F706" s="102">
        <f t="shared" si="24"/>
        <v>154.93085000000002</v>
      </c>
      <c r="G706" s="9" t="s">
        <v>1120</v>
      </c>
    </row>
    <row r="707" spans="1:7" hidden="1" outlineLevel="1">
      <c r="A707" s="80"/>
      <c r="B707" s="111" t="s">
        <v>1161</v>
      </c>
      <c r="C707" s="97" t="s">
        <v>1870</v>
      </c>
      <c r="D707" s="68">
        <v>793</v>
      </c>
      <c r="E707" s="68">
        <f t="shared" si="23"/>
        <v>2.0142199999999999</v>
      </c>
      <c r="F707" s="102">
        <f t="shared" si="24"/>
        <v>3.1323500000000002</v>
      </c>
      <c r="G707" s="9" t="s">
        <v>1162</v>
      </c>
    </row>
    <row r="708" spans="1:7" hidden="1" outlineLevel="1">
      <c r="A708" s="80"/>
      <c r="B708" s="111" t="s">
        <v>1029</v>
      </c>
      <c r="C708" s="97" t="s">
        <v>1870</v>
      </c>
      <c r="D708" s="68">
        <v>144490</v>
      </c>
      <c r="E708" s="68">
        <f t="shared" si="23"/>
        <v>367.00459999999998</v>
      </c>
      <c r="F708" s="102">
        <f t="shared" si="24"/>
        <v>570.7355</v>
      </c>
      <c r="G708" s="9" t="s">
        <v>1030</v>
      </c>
    </row>
    <row r="709" spans="1:7" hidden="1" outlineLevel="1">
      <c r="A709" s="80"/>
      <c r="B709" s="111" t="s">
        <v>786</v>
      </c>
      <c r="C709" s="97" t="s">
        <v>1870</v>
      </c>
      <c r="D709" s="68">
        <v>269</v>
      </c>
      <c r="E709" s="68">
        <f t="shared" si="23"/>
        <v>0.68326000000000009</v>
      </c>
      <c r="F709" s="102">
        <f t="shared" si="24"/>
        <v>1.0625500000000001</v>
      </c>
      <c r="G709" s="9" t="s">
        <v>787</v>
      </c>
    </row>
    <row r="710" spans="1:7" hidden="1" outlineLevel="1">
      <c r="A710" s="80"/>
      <c r="B710" s="111" t="s">
        <v>1165</v>
      </c>
      <c r="C710" s="97" t="s">
        <v>1870</v>
      </c>
      <c r="D710" s="68">
        <v>-7697</v>
      </c>
      <c r="E710" s="68">
        <f t="shared" si="23"/>
        <v>-19.550380000000001</v>
      </c>
      <c r="F710" s="102">
        <f t="shared" si="24"/>
        <v>-30.40315</v>
      </c>
      <c r="G710" s="9" t="s">
        <v>1166</v>
      </c>
    </row>
    <row r="711" spans="1:7" hidden="1" outlineLevel="1">
      <c r="A711" s="80"/>
      <c r="B711" s="111" t="s">
        <v>924</v>
      </c>
      <c r="C711" s="97" t="s">
        <v>1870</v>
      </c>
      <c r="D711" s="68">
        <v>16865.47</v>
      </c>
      <c r="E711" s="68">
        <f t="shared" si="23"/>
        <v>42.838293800000002</v>
      </c>
      <c r="F711" s="102">
        <f t="shared" si="24"/>
        <v>66.618606499999999</v>
      </c>
      <c r="G711" s="9" t="s">
        <v>925</v>
      </c>
    </row>
    <row r="712" spans="1:7" hidden="1" outlineLevel="1">
      <c r="A712" s="80"/>
      <c r="B712" s="111" t="s">
        <v>884</v>
      </c>
      <c r="C712" s="97" t="s">
        <v>1870</v>
      </c>
      <c r="D712" s="68">
        <v>-266597</v>
      </c>
      <c r="E712" s="68">
        <f t="shared" si="23"/>
        <v>-677.15638000000001</v>
      </c>
      <c r="F712" s="102">
        <f t="shared" si="24"/>
        <v>-1053.0581500000001</v>
      </c>
      <c r="G712" s="9" t="s">
        <v>885</v>
      </c>
    </row>
    <row r="713" spans="1:7" hidden="1" outlineLevel="1">
      <c r="A713" s="80"/>
      <c r="B713" s="111" t="s">
        <v>1225</v>
      </c>
      <c r="C713" s="97" t="s">
        <v>1870</v>
      </c>
      <c r="D713" s="68">
        <v>-15204</v>
      </c>
      <c r="E713" s="68">
        <f t="shared" si="23"/>
        <v>-38.618160000000003</v>
      </c>
      <c r="F713" s="102">
        <f t="shared" si="24"/>
        <v>-60.055799999999998</v>
      </c>
      <c r="G713" s="9" t="s">
        <v>1226</v>
      </c>
    </row>
    <row r="714" spans="1:7" hidden="1" outlineLevel="1">
      <c r="A714" s="80"/>
      <c r="B714" s="111" t="s">
        <v>1319</v>
      </c>
      <c r="C714" s="97" t="s">
        <v>1870</v>
      </c>
      <c r="D714" s="68">
        <v>15065645</v>
      </c>
      <c r="E714" s="68">
        <f t="shared" si="23"/>
        <v>38266.738299999997</v>
      </c>
      <c r="F714" s="102">
        <f t="shared" ref="F714" si="25">D714*0.395/100</f>
        <v>59509.297750000005</v>
      </c>
      <c r="G714" s="9" t="s">
        <v>1320</v>
      </c>
    </row>
    <row r="715" spans="1:7" hidden="1" outlineLevel="1">
      <c r="A715" s="80"/>
      <c r="B715" s="111" t="s">
        <v>1319</v>
      </c>
      <c r="C715" s="97" t="s">
        <v>1873</v>
      </c>
      <c r="D715" s="68">
        <v>-13997</v>
      </c>
      <c r="E715" s="68">
        <v>35.549999999999997</v>
      </c>
      <c r="F715" s="102">
        <v>55.29</v>
      </c>
      <c r="G715" s="9" t="s">
        <v>1320</v>
      </c>
    </row>
    <row r="716" spans="1:7" hidden="1" outlineLevel="1">
      <c r="A716" s="80"/>
      <c r="B716" s="111" t="s">
        <v>1229</v>
      </c>
      <c r="C716" s="97" t="s">
        <v>1870</v>
      </c>
      <c r="D716" s="68">
        <v>68840</v>
      </c>
      <c r="E716" s="68">
        <f t="shared" si="23"/>
        <v>174.8536</v>
      </c>
      <c r="F716" s="102">
        <f t="shared" ref="F716" si="26">D716*0.395/100</f>
        <v>271.91800000000001</v>
      </c>
      <c r="G716" s="9" t="s">
        <v>1230</v>
      </c>
    </row>
    <row r="717" spans="1:7" hidden="1" outlineLevel="1">
      <c r="A717" s="80"/>
      <c r="B717" s="111" t="s">
        <v>995</v>
      </c>
      <c r="C717" s="97" t="s">
        <v>1870</v>
      </c>
      <c r="D717" s="68">
        <v>-21107</v>
      </c>
      <c r="E717" s="68">
        <f t="shared" si="23"/>
        <v>-53.611779999999996</v>
      </c>
      <c r="F717" s="102">
        <f t="shared" ref="F717:F751" si="27">D717*0.395/100</f>
        <v>-83.372650000000007</v>
      </c>
      <c r="G717" s="9" t="s">
        <v>996</v>
      </c>
    </row>
    <row r="718" spans="1:7" hidden="1" outlineLevel="1">
      <c r="A718" s="80"/>
      <c r="B718" s="111" t="s">
        <v>1193</v>
      </c>
      <c r="C718" s="97" t="s">
        <v>1870</v>
      </c>
      <c r="D718" s="68">
        <v>-83820</v>
      </c>
      <c r="E718" s="68">
        <f t="shared" si="23"/>
        <v>-212.90279999999998</v>
      </c>
      <c r="F718" s="102">
        <f t="shared" si="27"/>
        <v>-331.089</v>
      </c>
      <c r="G718" s="9" t="s">
        <v>1194</v>
      </c>
    </row>
    <row r="719" spans="1:7" hidden="1" outlineLevel="1">
      <c r="A719" s="80"/>
      <c r="B719" s="111" t="s">
        <v>1149</v>
      </c>
      <c r="C719" s="97" t="s">
        <v>1870</v>
      </c>
      <c r="D719" s="68">
        <v>-18794</v>
      </c>
      <c r="E719" s="68">
        <f t="shared" si="23"/>
        <v>-47.736760000000004</v>
      </c>
      <c r="F719" s="102">
        <f t="shared" si="27"/>
        <v>-74.2363</v>
      </c>
      <c r="G719" s="9" t="s">
        <v>1150</v>
      </c>
    </row>
    <row r="720" spans="1:7" hidden="1" outlineLevel="1">
      <c r="A720" s="80"/>
      <c r="B720" s="111" t="s">
        <v>1239</v>
      </c>
      <c r="C720" s="97" t="s">
        <v>1870</v>
      </c>
      <c r="D720" s="68">
        <v>587</v>
      </c>
      <c r="E720" s="68">
        <f t="shared" si="23"/>
        <v>1.4909800000000002</v>
      </c>
      <c r="F720" s="102">
        <f t="shared" si="27"/>
        <v>2.3186499999999999</v>
      </c>
      <c r="G720" s="9" t="s">
        <v>1240</v>
      </c>
    </row>
    <row r="721" spans="1:7" hidden="1" outlineLevel="1">
      <c r="A721" s="80"/>
      <c r="B721" s="111" t="s">
        <v>1147</v>
      </c>
      <c r="C721" s="97" t="s">
        <v>1870</v>
      </c>
      <c r="D721" s="68">
        <v>94666</v>
      </c>
      <c r="E721" s="68">
        <f t="shared" si="23"/>
        <v>240.45164</v>
      </c>
      <c r="F721" s="102">
        <f t="shared" si="27"/>
        <v>373.9307</v>
      </c>
      <c r="G721" s="9" t="s">
        <v>1148</v>
      </c>
    </row>
    <row r="722" spans="1:7" hidden="1" outlineLevel="1">
      <c r="A722" s="80"/>
      <c r="B722" s="111" t="s">
        <v>1305</v>
      </c>
      <c r="C722" s="97" t="s">
        <v>1870</v>
      </c>
      <c r="D722" s="68">
        <v>2582</v>
      </c>
      <c r="E722" s="68">
        <f t="shared" si="23"/>
        <v>6.5582799999999999</v>
      </c>
      <c r="F722" s="102">
        <f t="shared" si="27"/>
        <v>10.198900000000002</v>
      </c>
      <c r="G722" s="9" t="s">
        <v>1306</v>
      </c>
    </row>
    <row r="723" spans="1:7" hidden="1" outlineLevel="1">
      <c r="A723" s="80"/>
      <c r="B723" s="111" t="s">
        <v>1295</v>
      </c>
      <c r="C723" s="97" t="s">
        <v>1870</v>
      </c>
      <c r="D723" s="68">
        <v>-815</v>
      </c>
      <c r="E723" s="68">
        <f t="shared" si="23"/>
        <v>-2.0701000000000001</v>
      </c>
      <c r="F723" s="102">
        <f t="shared" si="27"/>
        <v>-3.2192500000000002</v>
      </c>
      <c r="G723" s="9" t="s">
        <v>1296</v>
      </c>
    </row>
    <row r="724" spans="1:7" hidden="1" outlineLevel="1">
      <c r="A724" s="80"/>
      <c r="B724" s="111" t="s">
        <v>802</v>
      </c>
      <c r="C724" s="97" t="s">
        <v>1870</v>
      </c>
      <c r="D724" s="68">
        <v>-235534</v>
      </c>
      <c r="E724" s="68">
        <f t="shared" si="23"/>
        <v>-598.25635999999997</v>
      </c>
      <c r="F724" s="102">
        <f t="shared" si="27"/>
        <v>-930.35930000000008</v>
      </c>
      <c r="G724" s="9" t="s">
        <v>803</v>
      </c>
    </row>
    <row r="725" spans="1:7" hidden="1" outlineLevel="1">
      <c r="A725" s="80"/>
      <c r="B725" s="111" t="s">
        <v>828</v>
      </c>
      <c r="C725" s="97" t="s">
        <v>1870</v>
      </c>
      <c r="D725" s="68">
        <v>30677</v>
      </c>
      <c r="E725" s="68">
        <f t="shared" si="23"/>
        <v>77.919580000000011</v>
      </c>
      <c r="F725" s="102">
        <f t="shared" si="27"/>
        <v>121.17415000000001</v>
      </c>
      <c r="G725" s="9" t="s">
        <v>829</v>
      </c>
    </row>
    <row r="726" spans="1:7" hidden="1" outlineLevel="1">
      <c r="A726" s="80"/>
      <c r="B726" s="111" t="s">
        <v>1233</v>
      </c>
      <c r="C726" s="97" t="s">
        <v>1870</v>
      </c>
      <c r="D726" s="68">
        <v>2942</v>
      </c>
      <c r="E726" s="68">
        <f t="shared" si="23"/>
        <v>7.4726800000000004</v>
      </c>
      <c r="F726" s="102">
        <f t="shared" si="27"/>
        <v>11.620900000000001</v>
      </c>
      <c r="G726" s="9" t="s">
        <v>1234</v>
      </c>
    </row>
    <row r="727" spans="1:7" hidden="1" outlineLevel="1">
      <c r="A727" s="80"/>
      <c r="B727" s="111" t="s">
        <v>1095</v>
      </c>
      <c r="C727" s="97" t="s">
        <v>1870</v>
      </c>
      <c r="D727" s="68">
        <v>-2368</v>
      </c>
      <c r="E727" s="68">
        <f t="shared" si="23"/>
        <v>-6.0147199999999996</v>
      </c>
      <c r="F727" s="102">
        <f t="shared" si="27"/>
        <v>-9.3536000000000001</v>
      </c>
      <c r="G727" s="9" t="s">
        <v>1096</v>
      </c>
    </row>
    <row r="728" spans="1:7" hidden="1" outlineLevel="1">
      <c r="A728" s="80"/>
      <c r="B728" s="111" t="s">
        <v>782</v>
      </c>
      <c r="C728" s="97" t="s">
        <v>1870</v>
      </c>
      <c r="D728" s="68">
        <v>8234</v>
      </c>
      <c r="E728" s="68">
        <f t="shared" si="23"/>
        <v>20.914360000000002</v>
      </c>
      <c r="F728" s="102">
        <f t="shared" si="27"/>
        <v>32.524300000000004</v>
      </c>
      <c r="G728" s="9" t="s">
        <v>1756</v>
      </c>
    </row>
    <row r="729" spans="1:7" hidden="1" outlineLevel="1">
      <c r="A729" s="80"/>
      <c r="B729" s="111" t="s">
        <v>1005</v>
      </c>
      <c r="C729" s="97" t="s">
        <v>1870</v>
      </c>
      <c r="D729" s="68">
        <v>11064</v>
      </c>
      <c r="E729" s="68">
        <f t="shared" ref="E729:E752" si="28">D729*0.254/100</f>
        <v>28.102559999999997</v>
      </c>
      <c r="F729" s="102">
        <f t="shared" si="27"/>
        <v>43.702799999999996</v>
      </c>
      <c r="G729" s="9" t="s">
        <v>1006</v>
      </c>
    </row>
    <row r="730" spans="1:7" hidden="1" outlineLevel="1">
      <c r="A730" s="80"/>
      <c r="B730" s="111" t="s">
        <v>1235</v>
      </c>
      <c r="C730" s="97" t="s">
        <v>1870</v>
      </c>
      <c r="D730" s="68">
        <v>-14786</v>
      </c>
      <c r="E730" s="68">
        <f t="shared" si="28"/>
        <v>-37.556440000000002</v>
      </c>
      <c r="F730" s="102">
        <f t="shared" si="27"/>
        <v>-58.404700000000005</v>
      </c>
      <c r="G730" s="9" t="s">
        <v>1236</v>
      </c>
    </row>
    <row r="731" spans="1:7" hidden="1" outlineLevel="1">
      <c r="A731" s="80"/>
      <c r="B731" s="111" t="s">
        <v>880</v>
      </c>
      <c r="C731" s="97" t="s">
        <v>1870</v>
      </c>
      <c r="D731" s="68">
        <v>3821</v>
      </c>
      <c r="E731" s="68">
        <f t="shared" si="28"/>
        <v>9.7053399999999996</v>
      </c>
      <c r="F731" s="102">
        <f t="shared" si="27"/>
        <v>15.09295</v>
      </c>
      <c r="G731" s="9" t="s">
        <v>881</v>
      </c>
    </row>
    <row r="732" spans="1:7" hidden="1" outlineLevel="1">
      <c r="A732" s="80"/>
      <c r="B732" s="111" t="s">
        <v>973</v>
      </c>
      <c r="C732" s="97" t="s">
        <v>1870</v>
      </c>
      <c r="D732" s="68">
        <v>-5534</v>
      </c>
      <c r="E732" s="68">
        <f t="shared" si="28"/>
        <v>-14.05636</v>
      </c>
      <c r="F732" s="102">
        <f t="shared" si="27"/>
        <v>-21.859300000000005</v>
      </c>
      <c r="G732" s="9" t="s">
        <v>974</v>
      </c>
    </row>
    <row r="733" spans="1:7" hidden="1" outlineLevel="1">
      <c r="A733" s="80"/>
      <c r="B733" s="111" t="s">
        <v>1307</v>
      </c>
      <c r="C733" s="97" t="s">
        <v>1870</v>
      </c>
      <c r="D733" s="68">
        <v>-68764.710000000006</v>
      </c>
      <c r="E733" s="68">
        <f t="shared" si="28"/>
        <v>-174.66236340000003</v>
      </c>
      <c r="F733" s="102">
        <f t="shared" si="27"/>
        <v>-271.62060450000007</v>
      </c>
      <c r="G733" s="9" t="s">
        <v>1308</v>
      </c>
    </row>
    <row r="734" spans="1:7" hidden="1" outlineLevel="1">
      <c r="A734" s="80"/>
      <c r="B734" s="111" t="s">
        <v>1263</v>
      </c>
      <c r="C734" s="97" t="s">
        <v>1870</v>
      </c>
      <c r="D734" s="68">
        <v>-11497</v>
      </c>
      <c r="E734" s="68">
        <f t="shared" si="28"/>
        <v>-29.202379999999998</v>
      </c>
      <c r="F734" s="102">
        <f t="shared" si="27"/>
        <v>-45.413150000000002</v>
      </c>
      <c r="G734" s="9" t="s">
        <v>1264</v>
      </c>
    </row>
    <row r="735" spans="1:7" hidden="1" outlineLevel="1">
      <c r="A735" s="80"/>
      <c r="B735" s="111" t="s">
        <v>1097</v>
      </c>
      <c r="C735" s="97" t="s">
        <v>1870</v>
      </c>
      <c r="D735" s="68">
        <v>484889</v>
      </c>
      <c r="E735" s="68">
        <f t="shared" si="28"/>
        <v>1231.61806</v>
      </c>
      <c r="F735" s="102">
        <f t="shared" si="27"/>
        <v>1915.3115499999999</v>
      </c>
      <c r="G735" s="9" t="s">
        <v>1098</v>
      </c>
    </row>
    <row r="736" spans="1:7" hidden="1" outlineLevel="1">
      <c r="A736" s="80"/>
      <c r="B736" s="111" t="s">
        <v>628</v>
      </c>
      <c r="C736" s="97" t="s">
        <v>1870</v>
      </c>
      <c r="D736" s="68">
        <v>30904</v>
      </c>
      <c r="E736" s="68">
        <f t="shared" si="28"/>
        <v>78.496160000000003</v>
      </c>
      <c r="F736" s="102">
        <f t="shared" si="27"/>
        <v>122.07080000000001</v>
      </c>
      <c r="G736" s="9" t="s">
        <v>1327</v>
      </c>
    </row>
    <row r="737" spans="1:7" hidden="1" outlineLevel="1">
      <c r="A737" s="80"/>
      <c r="B737" s="111" t="s">
        <v>1275</v>
      </c>
      <c r="C737" s="97" t="s">
        <v>1870</v>
      </c>
      <c r="D737" s="68">
        <v>-1171</v>
      </c>
      <c r="E737" s="68">
        <f t="shared" si="28"/>
        <v>-2.9743400000000002</v>
      </c>
      <c r="F737" s="102">
        <f t="shared" si="27"/>
        <v>-4.6254499999999998</v>
      </c>
      <c r="G737" s="9" t="s">
        <v>1276</v>
      </c>
    </row>
    <row r="738" spans="1:7" hidden="1" outlineLevel="1">
      <c r="A738" s="80"/>
      <c r="B738" s="111" t="s">
        <v>950</v>
      </c>
      <c r="C738" s="97" t="s">
        <v>1870</v>
      </c>
      <c r="D738" s="68">
        <v>-63960</v>
      </c>
      <c r="E738" s="68">
        <f t="shared" si="28"/>
        <v>-162.45840000000001</v>
      </c>
      <c r="F738" s="102">
        <f t="shared" si="27"/>
        <v>-252.642</v>
      </c>
      <c r="G738" s="9" t="s">
        <v>951</v>
      </c>
    </row>
    <row r="739" spans="1:7" hidden="1" outlineLevel="1">
      <c r="A739" s="80"/>
      <c r="B739" s="111" t="s">
        <v>1336</v>
      </c>
      <c r="C739" s="97" t="s">
        <v>1870</v>
      </c>
      <c r="D739" s="68">
        <v>5473</v>
      </c>
      <c r="E739" s="68">
        <f t="shared" si="28"/>
        <v>13.90142</v>
      </c>
      <c r="F739" s="102">
        <f t="shared" si="27"/>
        <v>21.61835</v>
      </c>
      <c r="G739" s="9" t="s">
        <v>1337</v>
      </c>
    </row>
    <row r="740" spans="1:7" hidden="1" outlineLevel="1">
      <c r="A740" s="80"/>
      <c r="B740" s="111" t="s">
        <v>1115</v>
      </c>
      <c r="C740" s="97" t="s">
        <v>1870</v>
      </c>
      <c r="D740" s="68">
        <v>21736</v>
      </c>
      <c r="E740" s="68">
        <f t="shared" si="28"/>
        <v>55.209440000000001</v>
      </c>
      <c r="F740" s="102">
        <f t="shared" si="27"/>
        <v>85.857200000000006</v>
      </c>
      <c r="G740" s="9" t="s">
        <v>1116</v>
      </c>
    </row>
    <row r="741" spans="1:7" hidden="1" outlineLevel="1">
      <c r="A741" s="80"/>
      <c r="B741" s="111" t="s">
        <v>1338</v>
      </c>
      <c r="C741" s="97" t="s">
        <v>1870</v>
      </c>
      <c r="D741" s="68">
        <v>-146213</v>
      </c>
      <c r="E741" s="68">
        <f t="shared" si="28"/>
        <v>-371.38101999999998</v>
      </c>
      <c r="F741" s="102">
        <f t="shared" si="27"/>
        <v>-577.54134999999997</v>
      </c>
      <c r="G741" s="9" t="s">
        <v>1339</v>
      </c>
    </row>
    <row r="742" spans="1:7" hidden="1" outlineLevel="1">
      <c r="A742" s="80"/>
      <c r="B742" s="111" t="s">
        <v>7</v>
      </c>
      <c r="C742" s="97" t="s">
        <v>1870</v>
      </c>
      <c r="D742" s="68">
        <v>-52412</v>
      </c>
      <c r="E742" s="68">
        <f t="shared" si="28"/>
        <v>-133.12648000000002</v>
      </c>
      <c r="F742" s="102">
        <f t="shared" si="27"/>
        <v>-207.02740000000003</v>
      </c>
      <c r="G742" s="9" t="s">
        <v>8</v>
      </c>
    </row>
    <row r="743" spans="1:7" hidden="1" outlineLevel="1">
      <c r="A743" s="80"/>
      <c r="B743" s="111" t="s">
        <v>774</v>
      </c>
      <c r="C743" s="97" t="s">
        <v>1870</v>
      </c>
      <c r="D743" s="68">
        <v>263154</v>
      </c>
      <c r="E743" s="68">
        <f t="shared" si="28"/>
        <v>668.41116</v>
      </c>
      <c r="F743" s="102">
        <f t="shared" si="27"/>
        <v>1039.4583</v>
      </c>
      <c r="G743" s="9" t="s">
        <v>775</v>
      </c>
    </row>
    <row r="744" spans="1:7" hidden="1" outlineLevel="1">
      <c r="A744" s="80"/>
      <c r="B744" s="111" t="s">
        <v>934</v>
      </c>
      <c r="C744" s="97" t="s">
        <v>1870</v>
      </c>
      <c r="D744" s="68">
        <v>-5509182</v>
      </c>
      <c r="E744" s="68">
        <f t="shared" si="28"/>
        <v>-13993.32228</v>
      </c>
      <c r="F744" s="102">
        <f t="shared" si="27"/>
        <v>-21761.268900000003</v>
      </c>
      <c r="G744" s="9" t="s">
        <v>935</v>
      </c>
    </row>
    <row r="745" spans="1:7" hidden="1" outlineLevel="1">
      <c r="A745" s="80"/>
      <c r="B745" s="111" t="s">
        <v>816</v>
      </c>
      <c r="C745" s="97" t="s">
        <v>1870</v>
      </c>
      <c r="D745" s="68">
        <v>5653799</v>
      </c>
      <c r="E745" s="68">
        <f t="shared" si="28"/>
        <v>14360.649460000001</v>
      </c>
      <c r="F745" s="102">
        <f t="shared" si="27"/>
        <v>22332.50605</v>
      </c>
      <c r="G745" s="9" t="s">
        <v>817</v>
      </c>
    </row>
    <row r="746" spans="1:7" hidden="1" outlineLevel="1">
      <c r="A746" s="80"/>
      <c r="B746" s="111" t="s">
        <v>971</v>
      </c>
      <c r="C746" s="97" t="s">
        <v>1870</v>
      </c>
      <c r="D746" s="68">
        <v>-8315949</v>
      </c>
      <c r="E746" s="68">
        <f t="shared" si="28"/>
        <v>-21122.510460000001</v>
      </c>
      <c r="F746" s="102">
        <f t="shared" si="27"/>
        <v>-32847.998549999997</v>
      </c>
      <c r="G746" s="9" t="s">
        <v>1639</v>
      </c>
    </row>
    <row r="747" spans="1:7" hidden="1" outlineLevel="1">
      <c r="A747" s="80"/>
      <c r="B747" s="111" t="s">
        <v>309</v>
      </c>
      <c r="C747" s="97" t="s">
        <v>1870</v>
      </c>
      <c r="D747" s="68">
        <v>-3062388</v>
      </c>
      <c r="E747" s="68">
        <f t="shared" si="28"/>
        <v>-7778.4655200000007</v>
      </c>
      <c r="F747" s="102">
        <f t="shared" si="27"/>
        <v>-12096.4326</v>
      </c>
      <c r="G747" s="9" t="s">
        <v>310</v>
      </c>
    </row>
    <row r="748" spans="1:7" hidden="1" outlineLevel="1">
      <c r="A748" s="80"/>
      <c r="B748" s="111" t="s">
        <v>610</v>
      </c>
      <c r="C748" s="97" t="s">
        <v>1870</v>
      </c>
      <c r="D748" s="68">
        <v>4512354</v>
      </c>
      <c r="E748" s="68">
        <f t="shared" si="28"/>
        <v>11461.37916</v>
      </c>
      <c r="F748" s="102">
        <f t="shared" si="27"/>
        <v>17823.798300000002</v>
      </c>
      <c r="G748" s="9" t="s">
        <v>611</v>
      </c>
    </row>
    <row r="749" spans="1:7" hidden="1" outlineLevel="1">
      <c r="A749" s="80"/>
      <c r="B749" s="111" t="s">
        <v>912</v>
      </c>
      <c r="C749" s="97" t="s">
        <v>1870</v>
      </c>
      <c r="D749" s="68">
        <v>44436</v>
      </c>
      <c r="E749" s="68">
        <f t="shared" si="28"/>
        <v>112.86744</v>
      </c>
      <c r="F749" s="102">
        <f t="shared" si="27"/>
        <v>175.5222</v>
      </c>
      <c r="G749" s="9" t="s">
        <v>913</v>
      </c>
    </row>
    <row r="750" spans="1:7" hidden="1" outlineLevel="1">
      <c r="A750" s="80"/>
      <c r="B750" s="111" t="s">
        <v>1037</v>
      </c>
      <c r="C750" s="97" t="s">
        <v>1870</v>
      </c>
      <c r="D750" s="68">
        <v>16350</v>
      </c>
      <c r="E750" s="68">
        <f t="shared" si="28"/>
        <v>41.528999999999996</v>
      </c>
      <c r="F750" s="102">
        <f t="shared" si="27"/>
        <v>64.582499999999996</v>
      </c>
      <c r="G750" s="9" t="s">
        <v>1038</v>
      </c>
    </row>
    <row r="751" spans="1:7" hidden="1" outlineLevel="1">
      <c r="A751" s="80"/>
      <c r="B751" s="111" t="s">
        <v>1121</v>
      </c>
      <c r="C751" s="97" t="s">
        <v>1870</v>
      </c>
      <c r="D751" s="68">
        <v>289272</v>
      </c>
      <c r="E751" s="68">
        <f t="shared" si="28"/>
        <v>734.75088000000005</v>
      </c>
      <c r="F751" s="102">
        <f t="shared" si="27"/>
        <v>1142.6243999999999</v>
      </c>
      <c r="G751" s="9" t="s">
        <v>1122</v>
      </c>
    </row>
    <row r="752" spans="1:7" hidden="1" outlineLevel="1">
      <c r="A752" s="80"/>
      <c r="B752" s="111" t="s">
        <v>1666</v>
      </c>
      <c r="C752" s="97" t="s">
        <v>1870</v>
      </c>
      <c r="D752" s="68">
        <v>505716</v>
      </c>
      <c r="E752" s="68">
        <f t="shared" si="28"/>
        <v>1284.51864</v>
      </c>
      <c r="F752" s="102">
        <f t="shared" ref="F752" si="29">D752*0.395/100</f>
        <v>1997.5782000000002</v>
      </c>
      <c r="G752" s="9" t="s">
        <v>1707</v>
      </c>
    </row>
    <row r="753" spans="1:7" hidden="1" outlineLevel="1">
      <c r="A753" s="80"/>
      <c r="B753" s="111" t="s">
        <v>1666</v>
      </c>
      <c r="C753" s="97" t="s">
        <v>1871</v>
      </c>
      <c r="D753" s="68">
        <v>-91491</v>
      </c>
      <c r="E753" s="68">
        <f>D753*0.04/100</f>
        <v>-36.596399999999996</v>
      </c>
      <c r="F753" s="102">
        <f>D753*0.04/100</f>
        <v>-36.596399999999996</v>
      </c>
      <c r="G753" s="9" t="s">
        <v>1707</v>
      </c>
    </row>
    <row r="754" spans="1:7" hidden="1" outlineLevel="1">
      <c r="A754" s="80"/>
      <c r="B754" s="111" t="s">
        <v>1666</v>
      </c>
      <c r="C754" s="97" t="s">
        <v>1872</v>
      </c>
      <c r="D754" s="68">
        <v>2324157</v>
      </c>
      <c r="E754" s="68">
        <f>D754*0.03/100</f>
        <v>697.24709999999993</v>
      </c>
      <c r="F754" s="102">
        <f>D754*0.03/100</f>
        <v>697.24709999999993</v>
      </c>
      <c r="G754" s="9" t="s">
        <v>1707</v>
      </c>
    </row>
    <row r="755" spans="1:7" hidden="1" outlineLevel="1">
      <c r="A755" s="80"/>
      <c r="B755" s="111" t="s">
        <v>808</v>
      </c>
      <c r="C755" s="97" t="s">
        <v>1870</v>
      </c>
      <c r="D755" s="68">
        <v>-20587</v>
      </c>
      <c r="E755" s="68">
        <f t="shared" ref="E755:E770" si="30">D755*0.254/100</f>
        <v>-52.290979999999998</v>
      </c>
      <c r="F755" s="102">
        <f t="shared" ref="F755:F756" si="31">D755*0.395/100</f>
        <v>-81.318650000000005</v>
      </c>
      <c r="G755" s="9" t="s">
        <v>809</v>
      </c>
    </row>
    <row r="756" spans="1:7" hidden="1" outlineLevel="1">
      <c r="A756" s="80"/>
      <c r="B756" s="111" t="s">
        <v>558</v>
      </c>
      <c r="C756" s="97" t="s">
        <v>1870</v>
      </c>
      <c r="D756" s="68">
        <v>286240</v>
      </c>
      <c r="E756" s="68">
        <f t="shared" si="30"/>
        <v>727.04960000000005</v>
      </c>
      <c r="F756" s="102">
        <f t="shared" si="31"/>
        <v>1130.6480000000001</v>
      </c>
      <c r="G756" s="9" t="s">
        <v>559</v>
      </c>
    </row>
    <row r="757" spans="1:7" hidden="1" outlineLevel="1">
      <c r="A757" s="80"/>
      <c r="B757" s="111" t="s">
        <v>384</v>
      </c>
      <c r="C757" s="97" t="s">
        <v>1870</v>
      </c>
      <c r="D757" s="68">
        <v>-419</v>
      </c>
      <c r="E757" s="68">
        <f t="shared" si="30"/>
        <v>-1.06426</v>
      </c>
      <c r="F757" s="102">
        <f t="shared" ref="F757:F770" si="32">D757*0.395/100</f>
        <v>-1.6550499999999999</v>
      </c>
      <c r="G757" s="9" t="s">
        <v>1359</v>
      </c>
    </row>
    <row r="758" spans="1:7" hidden="1" outlineLevel="1">
      <c r="A758" s="80"/>
      <c r="B758" s="111" t="s">
        <v>1139</v>
      </c>
      <c r="C758" s="97" t="s">
        <v>1870</v>
      </c>
      <c r="D758" s="68">
        <v>-43951</v>
      </c>
      <c r="E758" s="68">
        <f t="shared" si="30"/>
        <v>-111.63554000000001</v>
      </c>
      <c r="F758" s="102">
        <f t="shared" si="32"/>
        <v>-173.60645</v>
      </c>
      <c r="G758" s="9" t="s">
        <v>1140</v>
      </c>
    </row>
    <row r="759" spans="1:7" hidden="1" outlineLevel="1">
      <c r="A759" s="80"/>
      <c r="B759" s="111" t="s">
        <v>1287</v>
      </c>
      <c r="C759" s="97" t="s">
        <v>1870</v>
      </c>
      <c r="D759" s="68">
        <v>96107</v>
      </c>
      <c r="E759" s="68">
        <f t="shared" si="30"/>
        <v>244.11178000000001</v>
      </c>
      <c r="F759" s="102">
        <f t="shared" si="32"/>
        <v>379.62265000000002</v>
      </c>
      <c r="G759" s="9" t="s">
        <v>1288</v>
      </c>
    </row>
    <row r="760" spans="1:7" hidden="1" outlineLevel="1">
      <c r="A760" s="80"/>
      <c r="B760" s="111" t="s">
        <v>1289</v>
      </c>
      <c r="C760" s="97" t="s">
        <v>1870</v>
      </c>
      <c r="D760" s="68">
        <v>-541199</v>
      </c>
      <c r="E760" s="68">
        <f t="shared" si="30"/>
        <v>-1374.64546</v>
      </c>
      <c r="F760" s="102">
        <f t="shared" si="32"/>
        <v>-2137.73605</v>
      </c>
      <c r="G760" s="9" t="s">
        <v>1290</v>
      </c>
    </row>
    <row r="761" spans="1:7" hidden="1" outlineLevel="1">
      <c r="A761" s="80"/>
      <c r="B761" s="111" t="s">
        <v>1133</v>
      </c>
      <c r="C761" s="97" t="s">
        <v>1870</v>
      </c>
      <c r="D761" s="68">
        <v>66794</v>
      </c>
      <c r="E761" s="68">
        <f t="shared" si="30"/>
        <v>169.65675999999999</v>
      </c>
      <c r="F761" s="102">
        <f t="shared" si="32"/>
        <v>263.83629999999999</v>
      </c>
      <c r="G761" s="9" t="s">
        <v>1134</v>
      </c>
    </row>
    <row r="762" spans="1:7" hidden="1" outlineLevel="1">
      <c r="A762" s="80"/>
      <c r="B762" s="111" t="s">
        <v>1249</v>
      </c>
      <c r="C762" s="97" t="s">
        <v>1870</v>
      </c>
      <c r="D762" s="68">
        <v>19405</v>
      </c>
      <c r="E762" s="68">
        <f t="shared" si="30"/>
        <v>49.288699999999999</v>
      </c>
      <c r="F762" s="102">
        <f t="shared" si="32"/>
        <v>76.649749999999997</v>
      </c>
      <c r="G762" s="9" t="s">
        <v>1250</v>
      </c>
    </row>
    <row r="763" spans="1:7" hidden="1" outlineLevel="1">
      <c r="A763" s="80"/>
      <c r="B763" s="111" t="s">
        <v>93</v>
      </c>
      <c r="C763" s="97" t="s">
        <v>1870</v>
      </c>
      <c r="D763" s="68">
        <v>124623</v>
      </c>
      <c r="E763" s="68">
        <f t="shared" si="30"/>
        <v>316.54241999999999</v>
      </c>
      <c r="F763" s="102">
        <f t="shared" si="32"/>
        <v>492.26085</v>
      </c>
      <c r="G763" s="9" t="s">
        <v>94</v>
      </c>
    </row>
    <row r="764" spans="1:7" hidden="1" outlineLevel="1">
      <c r="A764" s="80"/>
      <c r="B764" s="111" t="s">
        <v>1810</v>
      </c>
      <c r="C764" s="97" t="s">
        <v>1870</v>
      </c>
      <c r="D764" s="68">
        <v>272180</v>
      </c>
      <c r="E764" s="68">
        <f t="shared" si="30"/>
        <v>691.33720000000005</v>
      </c>
      <c r="F764" s="102">
        <f t="shared" si="32"/>
        <v>1075.1110000000001</v>
      </c>
      <c r="G764" s="9" t="s">
        <v>1811</v>
      </c>
    </row>
    <row r="765" spans="1:7" hidden="1" outlineLevel="1">
      <c r="A765" s="80"/>
      <c r="B765" s="111" t="s">
        <v>926</v>
      </c>
      <c r="C765" s="97" t="s">
        <v>1870</v>
      </c>
      <c r="D765" s="68">
        <v>-215639</v>
      </c>
      <c r="E765" s="68">
        <f t="shared" si="30"/>
        <v>-547.72306000000003</v>
      </c>
      <c r="F765" s="102">
        <f t="shared" si="32"/>
        <v>-851.77404999999999</v>
      </c>
      <c r="G765" s="9" t="s">
        <v>927</v>
      </c>
    </row>
    <row r="766" spans="1:7" hidden="1" outlineLevel="1">
      <c r="A766" s="80"/>
      <c r="B766" s="111" t="s">
        <v>1291</v>
      </c>
      <c r="C766" s="97" t="s">
        <v>1870</v>
      </c>
      <c r="D766" s="68">
        <v>48872.35</v>
      </c>
      <c r="E766" s="68">
        <f t="shared" si="30"/>
        <v>124.135769</v>
      </c>
      <c r="F766" s="102">
        <f t="shared" si="32"/>
        <v>193.04578249999997</v>
      </c>
      <c r="G766" s="9" t="s">
        <v>1292</v>
      </c>
    </row>
    <row r="767" spans="1:7" hidden="1" outlineLevel="1">
      <c r="A767" s="80"/>
      <c r="B767" s="111" t="s">
        <v>784</v>
      </c>
      <c r="C767" s="97" t="s">
        <v>1870</v>
      </c>
      <c r="D767" s="68">
        <v>-34636634</v>
      </c>
      <c r="E767" s="68">
        <f t="shared" ref="E767:E769" si="33">D767*0.254/100</f>
        <v>-87977.050360000008</v>
      </c>
      <c r="F767" s="102">
        <f t="shared" ref="F767:F769" si="34">D767*0.395/100</f>
        <v>-136814.70429999998</v>
      </c>
      <c r="G767" s="9" t="s">
        <v>785</v>
      </c>
    </row>
    <row r="768" spans="1:7" hidden="1" outlineLevel="1">
      <c r="A768" s="80"/>
      <c r="B768" s="111" t="s">
        <v>1127</v>
      </c>
      <c r="C768" s="97" t="s">
        <v>1870</v>
      </c>
      <c r="D768" s="68">
        <v>-16640968</v>
      </c>
      <c r="E768" s="68">
        <f t="shared" si="33"/>
        <v>-42268.058720000001</v>
      </c>
      <c r="F768" s="102">
        <f t="shared" si="34"/>
        <v>-65731.823600000003</v>
      </c>
      <c r="G768" s="9" t="s">
        <v>1128</v>
      </c>
    </row>
    <row r="769" spans="1:7" hidden="1" outlineLevel="1">
      <c r="A769" s="80"/>
      <c r="B769" s="111" t="s">
        <v>1047</v>
      </c>
      <c r="C769" s="97" t="s">
        <v>1870</v>
      </c>
      <c r="D769" s="68">
        <v>-23766</v>
      </c>
      <c r="E769" s="68">
        <f t="shared" si="33"/>
        <v>-60.365640000000006</v>
      </c>
      <c r="F769" s="102">
        <f t="shared" si="34"/>
        <v>-93.875699999999995</v>
      </c>
      <c r="G769" s="9" t="s">
        <v>1048</v>
      </c>
    </row>
    <row r="770" spans="1:7" hidden="1" outlineLevel="1">
      <c r="A770" s="80"/>
      <c r="B770" s="111" t="s">
        <v>963</v>
      </c>
      <c r="C770" s="37" t="s">
        <v>1870</v>
      </c>
      <c r="D770" s="68">
        <v>22989</v>
      </c>
      <c r="E770" s="68">
        <f t="shared" si="30"/>
        <v>58.392060000000001</v>
      </c>
      <c r="F770" s="102">
        <f t="shared" si="32"/>
        <v>90.806550000000001</v>
      </c>
      <c r="G770" s="9" t="s">
        <v>964</v>
      </c>
    </row>
    <row r="771" spans="1:7" hidden="1" outlineLevel="1">
      <c r="A771" s="86"/>
      <c r="B771" s="111" t="s">
        <v>1325</v>
      </c>
      <c r="C771" s="237" t="s">
        <v>1873</v>
      </c>
      <c r="D771" s="68">
        <v>4127856</v>
      </c>
      <c r="E771" s="68">
        <v>-10484.75</v>
      </c>
      <c r="F771" s="102">
        <v>-16676.54</v>
      </c>
      <c r="G771" s="9" t="s">
        <v>1326</v>
      </c>
    </row>
    <row r="772" spans="1:7" hidden="1" outlineLevel="1">
      <c r="A772" s="76">
        <v>2022</v>
      </c>
      <c r="B772" s="108" t="s">
        <v>844</v>
      </c>
      <c r="C772" s="79" t="s">
        <v>1870</v>
      </c>
      <c r="D772" s="57">
        <v>-37705</v>
      </c>
      <c r="E772" s="57">
        <f>D772*0.378/100</f>
        <v>-142.5249</v>
      </c>
      <c r="F772" s="110">
        <f>D772*0.419/100</f>
        <v>-157.98394999999999</v>
      </c>
      <c r="G772" s="9" t="s">
        <v>845</v>
      </c>
    </row>
    <row r="773" spans="1:7" hidden="1" outlineLevel="1">
      <c r="A773" s="77"/>
      <c r="B773" s="111" t="s">
        <v>991</v>
      </c>
      <c r="C773" s="115" t="s">
        <v>1870</v>
      </c>
      <c r="D773" s="68">
        <v>1504351</v>
      </c>
      <c r="E773" s="68">
        <f>D773*0.378/100</f>
        <v>5686.4467799999993</v>
      </c>
      <c r="F773" s="102">
        <f>D773*0.419/100</f>
        <v>6303.2306900000003</v>
      </c>
      <c r="G773" s="9" t="s">
        <v>992</v>
      </c>
    </row>
    <row r="774" spans="1:7" hidden="1" outlineLevel="1">
      <c r="A774" s="77"/>
      <c r="B774" s="111" t="s">
        <v>888</v>
      </c>
      <c r="C774" s="115" t="s">
        <v>1870</v>
      </c>
      <c r="D774" s="68">
        <v>26187</v>
      </c>
      <c r="E774" s="68">
        <f t="shared" ref="E774:E833" si="35">D774*0.378/100</f>
        <v>98.986859999999993</v>
      </c>
      <c r="F774" s="102">
        <f t="shared" ref="F774:F833" si="36">D774*0.419/100</f>
        <v>109.72353</v>
      </c>
      <c r="G774" s="9" t="s">
        <v>889</v>
      </c>
    </row>
    <row r="775" spans="1:7" hidden="1" outlineLevel="1">
      <c r="A775" s="77"/>
      <c r="B775" s="111" t="s">
        <v>1223</v>
      </c>
      <c r="C775" s="115" t="s">
        <v>1870</v>
      </c>
      <c r="D775" s="68">
        <v>-57890</v>
      </c>
      <c r="E775" s="68">
        <f t="shared" si="35"/>
        <v>-218.82420000000002</v>
      </c>
      <c r="F775" s="102">
        <f t="shared" si="36"/>
        <v>-242.5591</v>
      </c>
      <c r="G775" s="9" t="s">
        <v>1224</v>
      </c>
    </row>
    <row r="776" spans="1:7" hidden="1" outlineLevel="1">
      <c r="A776" s="77"/>
      <c r="B776" s="111" t="s">
        <v>983</v>
      </c>
      <c r="C776" s="115" t="s">
        <v>1870</v>
      </c>
      <c r="D776" s="68">
        <v>34425</v>
      </c>
      <c r="E776" s="68">
        <f t="shared" si="35"/>
        <v>130.12649999999999</v>
      </c>
      <c r="F776" s="102">
        <f t="shared" si="36"/>
        <v>144.24074999999999</v>
      </c>
      <c r="G776" s="9" t="s">
        <v>984</v>
      </c>
    </row>
    <row r="777" spans="1:7" hidden="1" outlineLevel="1">
      <c r="A777" s="77"/>
      <c r="B777" s="111" t="s">
        <v>1071</v>
      </c>
      <c r="C777" s="115" t="s">
        <v>1870</v>
      </c>
      <c r="D777" s="68">
        <v>-216190</v>
      </c>
      <c r="E777" s="68">
        <f t="shared" si="35"/>
        <v>-817.19820000000004</v>
      </c>
      <c r="F777" s="102">
        <f t="shared" si="36"/>
        <v>-905.83609999999999</v>
      </c>
      <c r="G777" s="9" t="s">
        <v>1072</v>
      </c>
    </row>
    <row r="778" spans="1:7" hidden="1" outlineLevel="1">
      <c r="A778" s="77"/>
      <c r="B778" s="111" t="s">
        <v>1334</v>
      </c>
      <c r="C778" s="115" t="s">
        <v>1870</v>
      </c>
      <c r="D778" s="68">
        <v>515808</v>
      </c>
      <c r="E778" s="68">
        <f t="shared" si="35"/>
        <v>1949.75424</v>
      </c>
      <c r="F778" s="102">
        <f t="shared" si="36"/>
        <v>2161.2355200000002</v>
      </c>
      <c r="G778" s="9" t="s">
        <v>1335</v>
      </c>
    </row>
    <row r="779" spans="1:7" hidden="1" outlineLevel="1">
      <c r="A779" s="77"/>
      <c r="B779" s="111" t="s">
        <v>1063</v>
      </c>
      <c r="C779" s="115" t="s">
        <v>1870</v>
      </c>
      <c r="D779" s="68">
        <v>148375</v>
      </c>
      <c r="E779" s="68">
        <f t="shared" si="35"/>
        <v>560.85749999999996</v>
      </c>
      <c r="F779" s="102">
        <f t="shared" si="36"/>
        <v>621.69124999999997</v>
      </c>
      <c r="G779" s="9" t="s">
        <v>1064</v>
      </c>
    </row>
    <row r="780" spans="1:7" hidden="1" outlineLevel="1">
      <c r="A780" s="77"/>
      <c r="B780" s="111" t="s">
        <v>1332</v>
      </c>
      <c r="C780" s="115" t="s">
        <v>1870</v>
      </c>
      <c r="D780" s="68">
        <v>-147121</v>
      </c>
      <c r="E780" s="68">
        <f t="shared" si="35"/>
        <v>-556.11738000000003</v>
      </c>
      <c r="F780" s="102">
        <f t="shared" si="36"/>
        <v>-616.43699000000004</v>
      </c>
      <c r="G780" s="9" t="s">
        <v>1333</v>
      </c>
    </row>
    <row r="781" spans="1:7" hidden="1" outlineLevel="1">
      <c r="A781" s="77"/>
      <c r="B781" s="111" t="s">
        <v>896</v>
      </c>
      <c r="C781" s="115" t="s">
        <v>1870</v>
      </c>
      <c r="D781" s="68">
        <v>62690</v>
      </c>
      <c r="E781" s="68">
        <f t="shared" si="35"/>
        <v>236.9682</v>
      </c>
      <c r="F781" s="102">
        <f t="shared" si="36"/>
        <v>262.67110000000002</v>
      </c>
      <c r="G781" s="9" t="s">
        <v>897</v>
      </c>
    </row>
    <row r="782" spans="1:7" hidden="1" outlineLevel="1">
      <c r="A782" s="77"/>
      <c r="B782" s="111" t="s">
        <v>1277</v>
      </c>
      <c r="C782" s="115" t="s">
        <v>1870</v>
      </c>
      <c r="D782" s="68">
        <v>982663</v>
      </c>
      <c r="E782" s="68">
        <f t="shared" si="35"/>
        <v>3714.46614</v>
      </c>
      <c r="F782" s="102">
        <f t="shared" si="36"/>
        <v>4117.35797</v>
      </c>
      <c r="G782" s="9" t="s">
        <v>1278</v>
      </c>
    </row>
    <row r="783" spans="1:7" hidden="1" outlineLevel="1">
      <c r="A783" s="77"/>
      <c r="B783" s="111" t="s">
        <v>800</v>
      </c>
      <c r="C783" s="115" t="s">
        <v>1870</v>
      </c>
      <c r="D783" s="68">
        <v>61418</v>
      </c>
      <c r="E783" s="68">
        <f t="shared" si="35"/>
        <v>232.16004000000001</v>
      </c>
      <c r="F783" s="102">
        <f t="shared" si="36"/>
        <v>257.34141999999997</v>
      </c>
      <c r="G783" s="9" t="s">
        <v>801</v>
      </c>
    </row>
    <row r="784" spans="1:7" hidden="1" outlineLevel="1">
      <c r="A784" s="77"/>
      <c r="B784" s="111" t="s">
        <v>906</v>
      </c>
      <c r="C784" s="115" t="s">
        <v>1870</v>
      </c>
      <c r="D784" s="68">
        <v>419681</v>
      </c>
      <c r="E784" s="68">
        <f t="shared" si="35"/>
        <v>1586.39418</v>
      </c>
      <c r="F784" s="102">
        <f t="shared" si="36"/>
        <v>1758.4633900000001</v>
      </c>
      <c r="G784" s="9" t="s">
        <v>907</v>
      </c>
    </row>
    <row r="785" spans="1:7" hidden="1" outlineLevel="1">
      <c r="A785" s="77"/>
      <c r="B785" s="111" t="s">
        <v>1109</v>
      </c>
      <c r="C785" s="115" t="s">
        <v>1870</v>
      </c>
      <c r="D785" s="68">
        <v>-2337600</v>
      </c>
      <c r="E785" s="68">
        <f t="shared" si="35"/>
        <v>-8836.1280000000006</v>
      </c>
      <c r="F785" s="102">
        <f t="shared" si="36"/>
        <v>-9794.5439999999999</v>
      </c>
      <c r="G785" s="9" t="s">
        <v>1110</v>
      </c>
    </row>
    <row r="786" spans="1:7" hidden="1" outlineLevel="1">
      <c r="A786" s="77"/>
      <c r="B786" s="111" t="s">
        <v>1023</v>
      </c>
      <c r="C786" s="115" t="s">
        <v>1870</v>
      </c>
      <c r="D786" s="68">
        <v>-79405</v>
      </c>
      <c r="E786" s="68">
        <f t="shared" si="35"/>
        <v>-300.15089999999998</v>
      </c>
      <c r="F786" s="102">
        <f t="shared" si="36"/>
        <v>-332.70695000000001</v>
      </c>
      <c r="G786" s="9" t="s">
        <v>1024</v>
      </c>
    </row>
    <row r="787" spans="1:7" hidden="1" outlineLevel="1">
      <c r="A787" s="77"/>
      <c r="B787" s="111" t="s">
        <v>1243</v>
      </c>
      <c r="C787" s="115" t="s">
        <v>1870</v>
      </c>
      <c r="D787" s="68">
        <v>-22357</v>
      </c>
      <c r="E787" s="68">
        <f t="shared" si="35"/>
        <v>-84.509460000000004</v>
      </c>
      <c r="F787" s="102">
        <f t="shared" si="36"/>
        <v>-93.675830000000005</v>
      </c>
      <c r="G787" s="9" t="s">
        <v>1244</v>
      </c>
    </row>
    <row r="788" spans="1:7" hidden="1" outlineLevel="1">
      <c r="A788" s="77"/>
      <c r="B788" s="111" t="s">
        <v>1203</v>
      </c>
      <c r="C788" s="115" t="s">
        <v>1870</v>
      </c>
      <c r="D788" s="68">
        <v>-42010</v>
      </c>
      <c r="E788" s="68">
        <f t="shared" si="35"/>
        <v>-158.7978</v>
      </c>
      <c r="F788" s="102">
        <f t="shared" si="36"/>
        <v>-176.02189999999999</v>
      </c>
      <c r="G788" s="9" t="s">
        <v>1204</v>
      </c>
    </row>
    <row r="789" spans="1:7" hidden="1" outlineLevel="1">
      <c r="A789" s="77"/>
      <c r="B789" s="111" t="s">
        <v>1167</v>
      </c>
      <c r="C789" s="115" t="s">
        <v>1870</v>
      </c>
      <c r="D789" s="68">
        <v>-127663</v>
      </c>
      <c r="E789" s="68">
        <f t="shared" si="35"/>
        <v>-482.56614000000002</v>
      </c>
      <c r="F789" s="102">
        <f t="shared" si="36"/>
        <v>-534.90796999999998</v>
      </c>
      <c r="G789" s="9" t="s">
        <v>1168</v>
      </c>
    </row>
    <row r="790" spans="1:7" hidden="1" outlineLevel="1">
      <c r="A790" s="77"/>
      <c r="B790" s="111" t="s">
        <v>1191</v>
      </c>
      <c r="C790" s="115" t="s">
        <v>1870</v>
      </c>
      <c r="D790" s="68">
        <v>-143400</v>
      </c>
      <c r="E790" s="68">
        <f t="shared" si="35"/>
        <v>-542.05200000000002</v>
      </c>
      <c r="F790" s="102">
        <f t="shared" si="36"/>
        <v>-600.846</v>
      </c>
      <c r="G790" s="9" t="s">
        <v>1192</v>
      </c>
    </row>
    <row r="791" spans="1:7" hidden="1" outlineLevel="1">
      <c r="A791" s="77"/>
      <c r="B791" s="111" t="s">
        <v>1137</v>
      </c>
      <c r="C791" s="115" t="s">
        <v>1870</v>
      </c>
      <c r="D791" s="68">
        <v>632670</v>
      </c>
      <c r="E791" s="68">
        <f t="shared" si="35"/>
        <v>2391.4926</v>
      </c>
      <c r="F791" s="102">
        <f t="shared" si="36"/>
        <v>2650.8872999999999</v>
      </c>
      <c r="G791" s="9" t="s">
        <v>1138</v>
      </c>
    </row>
    <row r="792" spans="1:7" hidden="1" outlineLevel="1">
      <c r="A792" s="77"/>
      <c r="B792" s="111" t="s">
        <v>852</v>
      </c>
      <c r="C792" s="115" t="s">
        <v>1870</v>
      </c>
      <c r="D792" s="68">
        <v>14465</v>
      </c>
      <c r="E792" s="68">
        <f t="shared" si="35"/>
        <v>54.677700000000002</v>
      </c>
      <c r="F792" s="102">
        <f t="shared" si="36"/>
        <v>60.608350000000002</v>
      </c>
      <c r="G792" s="9" t="s">
        <v>853</v>
      </c>
    </row>
    <row r="793" spans="1:7" hidden="1" outlineLevel="1">
      <c r="A793" s="77"/>
      <c r="B793" s="111" t="s">
        <v>790</v>
      </c>
      <c r="C793" s="115" t="s">
        <v>1870</v>
      </c>
      <c r="D793" s="68">
        <v>271945</v>
      </c>
      <c r="E793" s="68">
        <f t="shared" si="35"/>
        <v>1027.9521</v>
      </c>
      <c r="F793" s="102">
        <f t="shared" si="36"/>
        <v>1139.44955</v>
      </c>
      <c r="G793" s="9" t="s">
        <v>791</v>
      </c>
    </row>
    <row r="794" spans="1:7" hidden="1" outlineLevel="1">
      <c r="A794" s="77"/>
      <c r="B794" s="111" t="s">
        <v>1183</v>
      </c>
      <c r="C794" s="115" t="s">
        <v>1870</v>
      </c>
      <c r="D794" s="68">
        <v>-757469</v>
      </c>
      <c r="E794" s="68">
        <f t="shared" si="35"/>
        <v>-2863.2328200000002</v>
      </c>
      <c r="F794" s="102">
        <f t="shared" si="36"/>
        <v>-3173.79511</v>
      </c>
      <c r="G794" s="9" t="s">
        <v>1184</v>
      </c>
    </row>
    <row r="795" spans="1:7" hidden="1" outlineLevel="1">
      <c r="A795" s="77"/>
      <c r="B795" s="111" t="s">
        <v>1175</v>
      </c>
      <c r="C795" s="115" t="s">
        <v>1870</v>
      </c>
      <c r="D795" s="68">
        <v>8012</v>
      </c>
      <c r="E795" s="68">
        <f t="shared" si="35"/>
        <v>30.285360000000001</v>
      </c>
      <c r="F795" s="102">
        <f t="shared" si="36"/>
        <v>33.570279999999997</v>
      </c>
      <c r="G795" s="9" t="s">
        <v>1176</v>
      </c>
    </row>
    <row r="796" spans="1:7" hidden="1" outlineLevel="1">
      <c r="A796" s="77"/>
      <c r="B796" s="111" t="s">
        <v>902</v>
      </c>
      <c r="C796" s="115" t="s">
        <v>1870</v>
      </c>
      <c r="D796" s="68">
        <v>-138205</v>
      </c>
      <c r="E796" s="68">
        <f t="shared" si="35"/>
        <v>-522.41489999999999</v>
      </c>
      <c r="F796" s="102">
        <f t="shared" si="36"/>
        <v>-579.07894999999996</v>
      </c>
      <c r="G796" s="9" t="s">
        <v>903</v>
      </c>
    </row>
    <row r="797" spans="1:7" hidden="1" outlineLevel="1">
      <c r="A797" s="77"/>
      <c r="B797" s="111" t="s">
        <v>1061</v>
      </c>
      <c r="C797" s="115" t="s">
        <v>1870</v>
      </c>
      <c r="D797" s="68">
        <v>108547</v>
      </c>
      <c r="E797" s="68">
        <f t="shared" si="35"/>
        <v>410.30766000000006</v>
      </c>
      <c r="F797" s="102">
        <f t="shared" si="36"/>
        <v>454.81193000000002</v>
      </c>
      <c r="G797" s="9" t="s">
        <v>1062</v>
      </c>
    </row>
    <row r="798" spans="1:7" hidden="1" outlineLevel="1">
      <c r="A798" s="77"/>
      <c r="B798" s="111" t="s">
        <v>1269</v>
      </c>
      <c r="C798" s="115" t="s">
        <v>1870</v>
      </c>
      <c r="D798" s="68">
        <v>-587656</v>
      </c>
      <c r="E798" s="68">
        <f t="shared" si="35"/>
        <v>-2221.33968</v>
      </c>
      <c r="F798" s="102">
        <f t="shared" si="36"/>
        <v>-2462.27864</v>
      </c>
      <c r="G798" s="9" t="s">
        <v>1270</v>
      </c>
    </row>
    <row r="799" spans="1:7" hidden="1" outlineLevel="1">
      <c r="A799" s="77"/>
      <c r="B799" s="111" t="s">
        <v>1261</v>
      </c>
      <c r="C799" s="115" t="s">
        <v>1870</v>
      </c>
      <c r="D799" s="68">
        <v>-116547</v>
      </c>
      <c r="E799" s="68">
        <f t="shared" si="35"/>
        <v>-440.54766000000001</v>
      </c>
      <c r="F799" s="102">
        <f t="shared" si="36"/>
        <v>-488.33193</v>
      </c>
      <c r="G799" s="9" t="s">
        <v>1262</v>
      </c>
    </row>
    <row r="800" spans="1:7" hidden="1" outlineLevel="1">
      <c r="A800" s="77"/>
      <c r="B800" s="111" t="s">
        <v>1245</v>
      </c>
      <c r="C800" s="115" t="s">
        <v>1870</v>
      </c>
      <c r="D800" s="68">
        <v>-12</v>
      </c>
      <c r="E800" s="68">
        <f t="shared" si="35"/>
        <v>-4.5359999999999998E-2</v>
      </c>
      <c r="F800" s="102">
        <f t="shared" si="36"/>
        <v>-5.0279999999999998E-2</v>
      </c>
      <c r="G800" s="9" t="s">
        <v>1246</v>
      </c>
    </row>
    <row r="801" spans="1:7" hidden="1" outlineLevel="1">
      <c r="A801" s="77"/>
      <c r="B801" s="111" t="s">
        <v>1255</v>
      </c>
      <c r="C801" s="115" t="s">
        <v>1870</v>
      </c>
      <c r="D801" s="68">
        <v>-7720</v>
      </c>
      <c r="E801" s="68">
        <f t="shared" si="35"/>
        <v>-29.1816</v>
      </c>
      <c r="F801" s="102">
        <f t="shared" si="36"/>
        <v>-32.346800000000002</v>
      </c>
      <c r="G801" s="9" t="s">
        <v>1256</v>
      </c>
    </row>
    <row r="802" spans="1:7" hidden="1" outlineLevel="1">
      <c r="A802" s="77"/>
      <c r="B802" s="111" t="s">
        <v>1123</v>
      </c>
      <c r="C802" s="115" t="s">
        <v>1870</v>
      </c>
      <c r="D802" s="68">
        <v>498953</v>
      </c>
      <c r="E802" s="68">
        <f t="shared" si="35"/>
        <v>1886.04234</v>
      </c>
      <c r="F802" s="102">
        <f t="shared" si="36"/>
        <v>2090.6130699999999</v>
      </c>
      <c r="G802" s="9" t="s">
        <v>1124</v>
      </c>
    </row>
    <row r="803" spans="1:7" hidden="1" outlineLevel="1">
      <c r="A803" s="77"/>
      <c r="B803" s="111" t="s">
        <v>1085</v>
      </c>
      <c r="C803" s="115" t="s">
        <v>1870</v>
      </c>
      <c r="D803" s="68">
        <v>647250</v>
      </c>
      <c r="E803" s="68">
        <f t="shared" si="35"/>
        <v>2446.605</v>
      </c>
      <c r="F803" s="102">
        <f t="shared" si="36"/>
        <v>2711.9775</v>
      </c>
      <c r="G803" s="9" t="s">
        <v>1086</v>
      </c>
    </row>
    <row r="804" spans="1:7" hidden="1" outlineLevel="1">
      <c r="A804" s="77"/>
      <c r="B804" s="111" t="s">
        <v>977</v>
      </c>
      <c r="C804" s="115" t="s">
        <v>1870</v>
      </c>
      <c r="D804" s="68">
        <v>-2699084.85</v>
      </c>
      <c r="E804" s="68">
        <f t="shared" si="35"/>
        <v>-10202.540733</v>
      </c>
      <c r="F804" s="102">
        <f t="shared" si="36"/>
        <v>-11309.165521499999</v>
      </c>
      <c r="G804" s="9" t="s">
        <v>978</v>
      </c>
    </row>
    <row r="805" spans="1:7" hidden="1" outlineLevel="1">
      <c r="A805" s="77"/>
      <c r="B805" s="111" t="s">
        <v>840</v>
      </c>
      <c r="C805" s="115" t="s">
        <v>1870</v>
      </c>
      <c r="D805" s="68">
        <v>-354</v>
      </c>
      <c r="E805" s="68">
        <f t="shared" si="35"/>
        <v>-1.3381200000000002</v>
      </c>
      <c r="F805" s="102">
        <f t="shared" si="36"/>
        <v>-1.48326</v>
      </c>
      <c r="G805" s="9" t="s">
        <v>841</v>
      </c>
    </row>
    <row r="806" spans="1:7" hidden="1" outlineLevel="1">
      <c r="A806" s="77"/>
      <c r="B806" s="111" t="s">
        <v>876</v>
      </c>
      <c r="C806" s="115" t="s">
        <v>1870</v>
      </c>
      <c r="D806" s="68">
        <v>-51894</v>
      </c>
      <c r="E806" s="68">
        <f t="shared" si="35"/>
        <v>-196.15932000000001</v>
      </c>
      <c r="F806" s="102">
        <f t="shared" si="36"/>
        <v>-217.43585999999999</v>
      </c>
      <c r="G806" s="9" t="s">
        <v>877</v>
      </c>
    </row>
    <row r="807" spans="1:7" hidden="1" outlineLevel="1">
      <c r="A807" s="77"/>
      <c r="B807" s="111" t="s">
        <v>1179</v>
      </c>
      <c r="C807" s="115" t="s">
        <v>1870</v>
      </c>
      <c r="D807" s="68">
        <v>-2821206</v>
      </c>
      <c r="E807" s="68">
        <f t="shared" si="35"/>
        <v>-10664.15868</v>
      </c>
      <c r="F807" s="102">
        <f t="shared" si="36"/>
        <v>-11820.853139999999</v>
      </c>
      <c r="G807" s="9" t="s">
        <v>1180</v>
      </c>
    </row>
    <row r="808" spans="1:7" hidden="1" outlineLevel="1">
      <c r="A808" s="77"/>
      <c r="B808" s="111" t="s">
        <v>1083</v>
      </c>
      <c r="C808" s="115" t="s">
        <v>1870</v>
      </c>
      <c r="D808" s="68">
        <v>-145234</v>
      </c>
      <c r="E808" s="68">
        <f t="shared" si="35"/>
        <v>-548.98451999999997</v>
      </c>
      <c r="F808" s="102">
        <f t="shared" si="36"/>
        <v>-608.53045999999995</v>
      </c>
      <c r="G808" s="9" t="s">
        <v>1084</v>
      </c>
    </row>
    <row r="809" spans="1:7" hidden="1" outlineLevel="1">
      <c r="A809" s="77"/>
      <c r="B809" s="111" t="s">
        <v>1209</v>
      </c>
      <c r="C809" s="115" t="s">
        <v>1870</v>
      </c>
      <c r="D809" s="68">
        <v>95796</v>
      </c>
      <c r="E809" s="68">
        <f t="shared" si="35"/>
        <v>362.10888</v>
      </c>
      <c r="F809" s="102">
        <f t="shared" si="36"/>
        <v>401.38523999999995</v>
      </c>
      <c r="G809" s="9" t="s">
        <v>1210</v>
      </c>
    </row>
    <row r="810" spans="1:7" hidden="1" outlineLevel="1">
      <c r="A810" s="77"/>
      <c r="B810" s="111" t="s">
        <v>1111</v>
      </c>
      <c r="C810" s="115" t="s">
        <v>1870</v>
      </c>
      <c r="D810" s="68">
        <v>-25939</v>
      </c>
      <c r="E810" s="68">
        <f t="shared" si="35"/>
        <v>-98.049420000000012</v>
      </c>
      <c r="F810" s="102">
        <f t="shared" si="36"/>
        <v>-108.68440999999999</v>
      </c>
      <c r="G810" s="9" t="s">
        <v>1112</v>
      </c>
    </row>
    <row r="811" spans="1:7" hidden="1" outlineLevel="1">
      <c r="A811" s="77"/>
      <c r="B811" s="111" t="s">
        <v>1207</v>
      </c>
      <c r="C811" s="115" t="s">
        <v>1870</v>
      </c>
      <c r="D811" s="68">
        <v>193077</v>
      </c>
      <c r="E811" s="68">
        <f t="shared" si="35"/>
        <v>729.83105999999998</v>
      </c>
      <c r="F811" s="102">
        <f t="shared" si="36"/>
        <v>808.99262999999996</v>
      </c>
      <c r="G811" s="9" t="s">
        <v>1208</v>
      </c>
    </row>
    <row r="812" spans="1:7" hidden="1" outlineLevel="1">
      <c r="A812" s="77"/>
      <c r="B812" s="111" t="s">
        <v>1053</v>
      </c>
      <c r="C812" s="115" t="s">
        <v>1870</v>
      </c>
      <c r="D812" s="68">
        <v>-374548</v>
      </c>
      <c r="E812" s="68">
        <f t="shared" si="35"/>
        <v>-1415.79144</v>
      </c>
      <c r="F812" s="102">
        <f t="shared" si="36"/>
        <v>-1569.3561199999999</v>
      </c>
      <c r="G812" s="9" t="s">
        <v>1054</v>
      </c>
    </row>
    <row r="813" spans="1:7" hidden="1" outlineLevel="1">
      <c r="A813" s="77"/>
      <c r="B813" s="111" t="s">
        <v>999</v>
      </c>
      <c r="C813" s="115" t="s">
        <v>1870</v>
      </c>
      <c r="D813" s="68">
        <v>337570</v>
      </c>
      <c r="E813" s="68">
        <f t="shared" si="35"/>
        <v>1276.0146</v>
      </c>
      <c r="F813" s="102">
        <f t="shared" si="36"/>
        <v>1414.4182999999998</v>
      </c>
      <c r="G813" s="9" t="s">
        <v>1000</v>
      </c>
    </row>
    <row r="814" spans="1:7" hidden="1" outlineLevel="1">
      <c r="A814" s="77"/>
      <c r="B814" s="111" t="s">
        <v>1019</v>
      </c>
      <c r="C814" s="115" t="s">
        <v>1870</v>
      </c>
      <c r="D814" s="68">
        <v>-702429</v>
      </c>
      <c r="E814" s="68">
        <f t="shared" si="35"/>
        <v>-2655.1816200000003</v>
      </c>
      <c r="F814" s="102">
        <f t="shared" si="36"/>
        <v>-2943.17751</v>
      </c>
      <c r="G814" s="9" t="s">
        <v>1020</v>
      </c>
    </row>
    <row r="815" spans="1:7" hidden="1" outlineLevel="1">
      <c r="A815" s="77"/>
      <c r="B815" s="111" t="s">
        <v>842</v>
      </c>
      <c r="C815" s="115" t="s">
        <v>1870</v>
      </c>
      <c r="D815" s="68">
        <v>-56360</v>
      </c>
      <c r="E815" s="68">
        <f t="shared" si="35"/>
        <v>-213.04080000000002</v>
      </c>
      <c r="F815" s="102">
        <f t="shared" si="36"/>
        <v>-236.14840000000001</v>
      </c>
      <c r="G815" s="9" t="s">
        <v>843</v>
      </c>
    </row>
    <row r="816" spans="1:7" hidden="1" outlineLevel="1">
      <c r="A816" s="77"/>
      <c r="B816" s="111" t="s">
        <v>1059</v>
      </c>
      <c r="C816" s="115" t="s">
        <v>1870</v>
      </c>
      <c r="D816" s="68">
        <v>-185300</v>
      </c>
      <c r="E816" s="68">
        <f t="shared" si="35"/>
        <v>-700.43399999999997</v>
      </c>
      <c r="F816" s="102">
        <f t="shared" si="36"/>
        <v>-776.40699999999993</v>
      </c>
      <c r="G816" s="9" t="s">
        <v>1060</v>
      </c>
    </row>
    <row r="817" spans="1:7" hidden="1" outlineLevel="1">
      <c r="A817" s="77"/>
      <c r="B817" s="111" t="s">
        <v>969</v>
      </c>
      <c r="C817" s="115" t="s">
        <v>1870</v>
      </c>
      <c r="D817" s="68">
        <v>-308800</v>
      </c>
      <c r="E817" s="68">
        <f t="shared" si="35"/>
        <v>-1167.2639999999999</v>
      </c>
      <c r="F817" s="102">
        <f t="shared" si="36"/>
        <v>-1293.8720000000001</v>
      </c>
      <c r="G817" s="9" t="s">
        <v>970</v>
      </c>
    </row>
    <row r="818" spans="1:7" hidden="1" outlineLevel="1">
      <c r="A818" s="77"/>
      <c r="B818" s="111" t="s">
        <v>1007</v>
      </c>
      <c r="C818" s="115" t="s">
        <v>1870</v>
      </c>
      <c r="D818" s="68">
        <v>-16442</v>
      </c>
      <c r="E818" s="68">
        <f t="shared" si="35"/>
        <v>-62.150759999999998</v>
      </c>
      <c r="F818" s="102">
        <f t="shared" si="36"/>
        <v>-68.89197999999999</v>
      </c>
      <c r="G818" s="9" t="s">
        <v>1008</v>
      </c>
    </row>
    <row r="819" spans="1:7" hidden="1" outlineLevel="1">
      <c r="A819" s="77"/>
      <c r="B819" s="111" t="s">
        <v>1237</v>
      </c>
      <c r="C819" s="115" t="s">
        <v>1870</v>
      </c>
      <c r="D819" s="68">
        <v>-364602</v>
      </c>
      <c r="E819" s="68">
        <f t="shared" si="35"/>
        <v>-1378.1955600000001</v>
      </c>
      <c r="F819" s="102">
        <f t="shared" si="36"/>
        <v>-1527.6823799999997</v>
      </c>
      <c r="G819" s="9" t="s">
        <v>1238</v>
      </c>
    </row>
    <row r="820" spans="1:7" hidden="1" outlineLevel="1">
      <c r="A820" s="77"/>
      <c r="B820" s="111" t="s">
        <v>1185</v>
      </c>
      <c r="C820" s="115" t="s">
        <v>1870</v>
      </c>
      <c r="D820" s="68">
        <v>-53643</v>
      </c>
      <c r="E820" s="68">
        <f t="shared" si="35"/>
        <v>-202.77054000000001</v>
      </c>
      <c r="F820" s="102">
        <f t="shared" si="36"/>
        <v>-224.76416999999998</v>
      </c>
      <c r="G820" s="9" t="s">
        <v>1186</v>
      </c>
    </row>
    <row r="821" spans="1:7" hidden="1" outlineLevel="1">
      <c r="A821" s="77"/>
      <c r="B821" s="111" t="s">
        <v>822</v>
      </c>
      <c r="C821" s="115" t="s">
        <v>1870</v>
      </c>
      <c r="D821" s="68">
        <v>-26651</v>
      </c>
      <c r="E821" s="68">
        <f t="shared" si="35"/>
        <v>-100.74078</v>
      </c>
      <c r="F821" s="102">
        <f t="shared" si="36"/>
        <v>-111.66769000000001</v>
      </c>
      <c r="G821" s="9" t="s">
        <v>1746</v>
      </c>
    </row>
    <row r="822" spans="1:7" hidden="1" outlineLevel="1">
      <c r="A822" s="77"/>
      <c r="B822" s="111" t="s">
        <v>1091</v>
      </c>
      <c r="C822" s="115" t="s">
        <v>1870</v>
      </c>
      <c r="D822" s="68">
        <v>-105384</v>
      </c>
      <c r="E822" s="68">
        <f t="shared" si="35"/>
        <v>-398.35151999999999</v>
      </c>
      <c r="F822" s="102">
        <f t="shared" si="36"/>
        <v>-441.55896000000001</v>
      </c>
      <c r="G822" s="9" t="s">
        <v>1092</v>
      </c>
    </row>
    <row r="823" spans="1:7" hidden="1" outlineLevel="1">
      <c r="A823" s="77"/>
      <c r="B823" s="111" t="s">
        <v>1227</v>
      </c>
      <c r="C823" s="115" t="s">
        <v>1870</v>
      </c>
      <c r="D823" s="68">
        <v>-68640</v>
      </c>
      <c r="E823" s="68">
        <f t="shared" si="35"/>
        <v>-259.45920000000001</v>
      </c>
      <c r="F823" s="102">
        <f t="shared" si="36"/>
        <v>-287.60160000000002</v>
      </c>
      <c r="G823" s="9" t="s">
        <v>1228</v>
      </c>
    </row>
    <row r="824" spans="1:7" hidden="1" outlineLevel="1">
      <c r="A824" s="77"/>
      <c r="B824" s="111" t="s">
        <v>1081</v>
      </c>
      <c r="C824" s="115" t="s">
        <v>1870</v>
      </c>
      <c r="D824" s="68">
        <v>-1617874</v>
      </c>
      <c r="E824" s="68">
        <f t="shared" si="35"/>
        <v>-6115.5637200000001</v>
      </c>
      <c r="F824" s="102">
        <f t="shared" si="36"/>
        <v>-6778.8920600000001</v>
      </c>
      <c r="G824" s="9" t="s">
        <v>1082</v>
      </c>
    </row>
    <row r="825" spans="1:7" hidden="1" outlineLevel="1">
      <c r="A825" s="77"/>
      <c r="B825" s="111" t="s">
        <v>1161</v>
      </c>
      <c r="C825" s="115" t="s">
        <v>1870</v>
      </c>
      <c r="D825" s="68">
        <v>-135547</v>
      </c>
      <c r="E825" s="68">
        <f t="shared" si="35"/>
        <v>-512.36766</v>
      </c>
      <c r="F825" s="102">
        <f t="shared" si="36"/>
        <v>-567.94192999999996</v>
      </c>
      <c r="G825" s="9" t="s">
        <v>1162</v>
      </c>
    </row>
    <row r="826" spans="1:7" hidden="1" outlineLevel="1">
      <c r="A826" s="77"/>
      <c r="B826" s="111" t="s">
        <v>1029</v>
      </c>
      <c r="C826" s="115" t="s">
        <v>1870</v>
      </c>
      <c r="D826" s="68">
        <v>-1571985</v>
      </c>
      <c r="E826" s="68">
        <f t="shared" si="35"/>
        <v>-5942.1032999999998</v>
      </c>
      <c r="F826" s="102">
        <f t="shared" si="36"/>
        <v>-6586.61715</v>
      </c>
      <c r="G826" s="9" t="s">
        <v>1030</v>
      </c>
    </row>
    <row r="827" spans="1:7" hidden="1" outlineLevel="1">
      <c r="A827" s="77"/>
      <c r="B827" s="111" t="s">
        <v>786</v>
      </c>
      <c r="C827" s="115" t="s">
        <v>1870</v>
      </c>
      <c r="D827" s="68">
        <v>-88644</v>
      </c>
      <c r="E827" s="68">
        <f t="shared" si="35"/>
        <v>-335.07432</v>
      </c>
      <c r="F827" s="102">
        <f t="shared" si="36"/>
        <v>-371.41835999999995</v>
      </c>
      <c r="G827" s="9" t="s">
        <v>787</v>
      </c>
    </row>
    <row r="828" spans="1:7" hidden="1" outlineLevel="1">
      <c r="A828" s="77"/>
      <c r="B828" s="111" t="s">
        <v>1015</v>
      </c>
      <c r="C828" s="115" t="s">
        <v>1870</v>
      </c>
      <c r="D828" s="68">
        <v>-9248</v>
      </c>
      <c r="E828" s="68">
        <f t="shared" si="35"/>
        <v>-34.957439999999998</v>
      </c>
      <c r="F828" s="102">
        <f t="shared" si="36"/>
        <v>-38.749119999999998</v>
      </c>
      <c r="G828" s="9" t="s">
        <v>1016</v>
      </c>
    </row>
    <row r="829" spans="1:7" hidden="1" outlineLevel="1">
      <c r="A829" s="77"/>
      <c r="B829" s="111" t="s">
        <v>1165</v>
      </c>
      <c r="C829" s="115" t="s">
        <v>1870</v>
      </c>
      <c r="D829" s="68">
        <v>51721</v>
      </c>
      <c r="E829" s="68">
        <f t="shared" si="35"/>
        <v>195.50538</v>
      </c>
      <c r="F829" s="102">
        <f t="shared" si="36"/>
        <v>216.71098999999998</v>
      </c>
      <c r="G829" s="9" t="s">
        <v>1166</v>
      </c>
    </row>
    <row r="830" spans="1:7" hidden="1" outlineLevel="1">
      <c r="A830" s="77"/>
      <c r="B830" s="111" t="s">
        <v>924</v>
      </c>
      <c r="C830" s="115" t="s">
        <v>1870</v>
      </c>
      <c r="D830" s="68">
        <v>-464355.65</v>
      </c>
      <c r="E830" s="68">
        <f t="shared" si="35"/>
        <v>-1755.264357</v>
      </c>
      <c r="F830" s="102">
        <f t="shared" si="36"/>
        <v>-1945.6501735000002</v>
      </c>
      <c r="G830" s="9" t="s">
        <v>925</v>
      </c>
    </row>
    <row r="831" spans="1:7" hidden="1" outlineLevel="1">
      <c r="A831" s="77"/>
      <c r="B831" s="111" t="s">
        <v>884</v>
      </c>
      <c r="C831" s="115" t="s">
        <v>1870</v>
      </c>
      <c r="D831" s="68">
        <v>-210248</v>
      </c>
      <c r="E831" s="68">
        <f t="shared" si="35"/>
        <v>-794.73744000000011</v>
      </c>
      <c r="F831" s="102">
        <f t="shared" si="36"/>
        <v>-880.93912</v>
      </c>
      <c r="G831" s="9" t="s">
        <v>885</v>
      </c>
    </row>
    <row r="832" spans="1:7" hidden="1" outlineLevel="1">
      <c r="A832" s="77"/>
      <c r="B832" s="111" t="s">
        <v>1225</v>
      </c>
      <c r="C832" s="115" t="s">
        <v>1870</v>
      </c>
      <c r="D832" s="68">
        <v>-232684</v>
      </c>
      <c r="E832" s="68">
        <f t="shared" si="35"/>
        <v>-879.54552000000001</v>
      </c>
      <c r="F832" s="102">
        <f t="shared" si="36"/>
        <v>-974.9459599999999</v>
      </c>
      <c r="G832" s="9" t="s">
        <v>1226</v>
      </c>
    </row>
    <row r="833" spans="1:7" hidden="1" outlineLevel="1">
      <c r="A833" s="77"/>
      <c r="B833" s="111" t="s">
        <v>1319</v>
      </c>
      <c r="C833" s="115" t="s">
        <v>1870</v>
      </c>
      <c r="D833" s="68">
        <v>115073776</v>
      </c>
      <c r="E833" s="68">
        <f t="shared" si="35"/>
        <v>434978.87328</v>
      </c>
      <c r="F833" s="102">
        <f t="shared" si="36"/>
        <v>482159.12144000002</v>
      </c>
      <c r="G833" s="9" t="s">
        <v>1320</v>
      </c>
    </row>
    <row r="834" spans="1:7" hidden="1" outlineLevel="1">
      <c r="A834" s="77"/>
      <c r="B834" s="111" t="s">
        <v>1319</v>
      </c>
      <c r="C834" s="73" t="s">
        <v>1871</v>
      </c>
      <c r="D834" s="68">
        <v>-2566363</v>
      </c>
      <c r="E834" s="68">
        <f>D834*0.04/100</f>
        <v>-1026.5452</v>
      </c>
      <c r="F834" s="102">
        <f>D834*0.04/100</f>
        <v>-1026.5452</v>
      </c>
      <c r="G834" s="9" t="s">
        <v>1320</v>
      </c>
    </row>
    <row r="835" spans="1:7" hidden="1" outlineLevel="1">
      <c r="A835" s="77"/>
      <c r="B835" s="111" t="s">
        <v>1319</v>
      </c>
      <c r="C835" s="38" t="s">
        <v>1873</v>
      </c>
      <c r="D835" s="68">
        <v>-77247</v>
      </c>
      <c r="E835" s="68">
        <v>291.99</v>
      </c>
      <c r="F835" s="102">
        <v>323.66000000000003</v>
      </c>
      <c r="G835" s="9" t="s">
        <v>1320</v>
      </c>
    </row>
    <row r="836" spans="1:7" hidden="1" outlineLevel="1">
      <c r="A836" s="77"/>
      <c r="B836" s="111" t="s">
        <v>1229</v>
      </c>
      <c r="C836" s="115" t="s">
        <v>1870</v>
      </c>
      <c r="D836" s="68">
        <v>1765202</v>
      </c>
      <c r="E836" s="68">
        <f t="shared" ref="E836:E889" si="37">D836*0.378/100</f>
        <v>6672.4635600000001</v>
      </c>
      <c r="F836" s="102">
        <f t="shared" ref="F836" si="38">D836*0.419/100</f>
        <v>7396.1963799999994</v>
      </c>
      <c r="G836" s="9" t="s">
        <v>1230</v>
      </c>
    </row>
    <row r="837" spans="1:7" hidden="1" outlineLevel="1">
      <c r="A837" s="77"/>
      <c r="B837" s="111" t="s">
        <v>995</v>
      </c>
      <c r="C837" s="115" t="s">
        <v>1870</v>
      </c>
      <c r="D837" s="68">
        <v>-129500</v>
      </c>
      <c r="E837" s="68">
        <f t="shared" si="37"/>
        <v>-489.51</v>
      </c>
      <c r="F837" s="102">
        <f t="shared" ref="F837:F861" si="39">D837*0.419/100</f>
        <v>-542.60500000000002</v>
      </c>
      <c r="G837" s="9" t="s">
        <v>996</v>
      </c>
    </row>
    <row r="838" spans="1:7" hidden="1" outlineLevel="1">
      <c r="A838" s="77"/>
      <c r="B838" s="111" t="s">
        <v>908</v>
      </c>
      <c r="C838" s="115" t="s">
        <v>1870</v>
      </c>
      <c r="D838" s="68">
        <v>440532</v>
      </c>
      <c r="E838" s="68">
        <f t="shared" si="37"/>
        <v>1665.2109599999999</v>
      </c>
      <c r="F838" s="102">
        <f t="shared" si="39"/>
        <v>1845.82908</v>
      </c>
      <c r="G838" s="9" t="s">
        <v>909</v>
      </c>
    </row>
    <row r="839" spans="1:7" hidden="1" outlineLevel="1">
      <c r="A839" s="77"/>
      <c r="B839" s="111" t="s">
        <v>1193</v>
      </c>
      <c r="C839" s="115" t="s">
        <v>1870</v>
      </c>
      <c r="D839" s="68">
        <v>677268</v>
      </c>
      <c r="E839" s="68">
        <f t="shared" si="37"/>
        <v>2560.0730400000002</v>
      </c>
      <c r="F839" s="102">
        <f t="shared" si="39"/>
        <v>2837.7529200000004</v>
      </c>
      <c r="G839" s="9" t="s">
        <v>1194</v>
      </c>
    </row>
    <row r="840" spans="1:7" hidden="1" outlineLevel="1">
      <c r="A840" s="77"/>
      <c r="B840" s="111" t="s">
        <v>1149</v>
      </c>
      <c r="C840" s="115" t="s">
        <v>1870</v>
      </c>
      <c r="D840" s="68">
        <v>-197761</v>
      </c>
      <c r="E840" s="68">
        <f t="shared" si="37"/>
        <v>-747.53657999999996</v>
      </c>
      <c r="F840" s="102">
        <f t="shared" si="39"/>
        <v>-828.61858999999993</v>
      </c>
      <c r="G840" s="9" t="s">
        <v>1150</v>
      </c>
    </row>
    <row r="841" spans="1:7" hidden="1" outlineLevel="1">
      <c r="A841" s="77"/>
      <c r="B841" s="111" t="s">
        <v>928</v>
      </c>
      <c r="C841" s="115" t="s">
        <v>1870</v>
      </c>
      <c r="D841" s="68">
        <v>-3496</v>
      </c>
      <c r="E841" s="68">
        <f t="shared" si="37"/>
        <v>-13.214880000000001</v>
      </c>
      <c r="F841" s="102">
        <f t="shared" si="39"/>
        <v>-14.648239999999998</v>
      </c>
      <c r="G841" s="9" t="s">
        <v>929</v>
      </c>
    </row>
    <row r="842" spans="1:7" hidden="1" outlineLevel="1">
      <c r="A842" s="77"/>
      <c r="B842" s="111" t="s">
        <v>1313</v>
      </c>
      <c r="C842" s="115" t="s">
        <v>1870</v>
      </c>
      <c r="D842" s="68">
        <v>474060</v>
      </c>
      <c r="E842" s="68">
        <f t="shared" si="37"/>
        <v>1791.9467999999999</v>
      </c>
      <c r="F842" s="102">
        <f t="shared" si="39"/>
        <v>1986.3113999999998</v>
      </c>
      <c r="G842" s="9" t="s">
        <v>1314</v>
      </c>
    </row>
    <row r="843" spans="1:7" hidden="1" outlineLevel="1">
      <c r="A843" s="77"/>
      <c r="B843" s="111" t="s">
        <v>868</v>
      </c>
      <c r="C843" s="115" t="s">
        <v>1870</v>
      </c>
      <c r="D843" s="68">
        <v>-28616</v>
      </c>
      <c r="E843" s="68">
        <f t="shared" si="37"/>
        <v>-108.16848</v>
      </c>
      <c r="F843" s="102">
        <f t="shared" si="39"/>
        <v>-119.90103999999999</v>
      </c>
      <c r="G843" s="9" t="s">
        <v>869</v>
      </c>
    </row>
    <row r="844" spans="1:7" hidden="1" outlineLevel="1">
      <c r="A844" s="77"/>
      <c r="B844" s="111" t="s">
        <v>1239</v>
      </c>
      <c r="C844" s="115" t="s">
        <v>1870</v>
      </c>
      <c r="D844" s="68">
        <v>-75118</v>
      </c>
      <c r="E844" s="68">
        <f t="shared" si="37"/>
        <v>-283.94603999999998</v>
      </c>
      <c r="F844" s="102">
        <f t="shared" si="39"/>
        <v>-314.74441999999999</v>
      </c>
      <c r="G844" s="9" t="s">
        <v>1240</v>
      </c>
    </row>
    <row r="845" spans="1:7" hidden="1" outlineLevel="1">
      <c r="A845" s="77"/>
      <c r="B845" s="111" t="s">
        <v>1147</v>
      </c>
      <c r="C845" s="115" t="s">
        <v>1870</v>
      </c>
      <c r="D845" s="68">
        <v>1819647</v>
      </c>
      <c r="E845" s="68">
        <f t="shared" si="37"/>
        <v>6878.26566</v>
      </c>
      <c r="F845" s="102">
        <f t="shared" si="39"/>
        <v>7624.3209299999999</v>
      </c>
      <c r="G845" s="9" t="s">
        <v>1148</v>
      </c>
    </row>
    <row r="846" spans="1:7" hidden="1" outlineLevel="1">
      <c r="A846" s="77"/>
      <c r="B846" s="111" t="s">
        <v>1305</v>
      </c>
      <c r="C846" s="115" t="s">
        <v>1870</v>
      </c>
      <c r="D846" s="68">
        <v>-17416</v>
      </c>
      <c r="E846" s="68">
        <f t="shared" si="37"/>
        <v>-65.83247999999999</v>
      </c>
      <c r="F846" s="102">
        <f t="shared" si="39"/>
        <v>-72.973039999999997</v>
      </c>
      <c r="G846" s="9" t="s">
        <v>1306</v>
      </c>
    </row>
    <row r="847" spans="1:7" hidden="1" outlineLevel="1">
      <c r="A847" s="77"/>
      <c r="B847" s="111" t="s">
        <v>1295</v>
      </c>
      <c r="C847" s="115" t="s">
        <v>1870</v>
      </c>
      <c r="D847" s="68">
        <v>-6896</v>
      </c>
      <c r="E847" s="68">
        <f t="shared" si="37"/>
        <v>-26.066880000000001</v>
      </c>
      <c r="F847" s="102">
        <f t="shared" si="39"/>
        <v>-28.89424</v>
      </c>
      <c r="G847" s="9" t="s">
        <v>1296</v>
      </c>
    </row>
    <row r="848" spans="1:7" hidden="1" outlineLevel="1">
      <c r="A848" s="77"/>
      <c r="B848" s="111" t="s">
        <v>726</v>
      </c>
      <c r="C848" s="115" t="s">
        <v>1870</v>
      </c>
      <c r="D848" s="68">
        <v>-2403951</v>
      </c>
      <c r="E848" s="68">
        <f t="shared" si="37"/>
        <v>-9086.9347799999996</v>
      </c>
      <c r="F848" s="102">
        <f t="shared" si="39"/>
        <v>-10072.554689999999</v>
      </c>
      <c r="G848" s="9" t="s">
        <v>727</v>
      </c>
    </row>
    <row r="849" spans="1:7" hidden="1" outlineLevel="1">
      <c r="A849" s="77"/>
      <c r="B849" s="111" t="s">
        <v>1047</v>
      </c>
      <c r="C849" s="115" t="s">
        <v>1870</v>
      </c>
      <c r="D849" s="68">
        <v>-180512</v>
      </c>
      <c r="E849" s="68">
        <f t="shared" si="37"/>
        <v>-682.33536000000004</v>
      </c>
      <c r="F849" s="102">
        <f t="shared" si="39"/>
        <v>-756.34527999999989</v>
      </c>
      <c r="G849" s="9" t="s">
        <v>1048</v>
      </c>
    </row>
    <row r="850" spans="1:7" hidden="1" outlineLevel="1">
      <c r="A850" s="77"/>
      <c r="B850" s="111" t="s">
        <v>802</v>
      </c>
      <c r="C850" s="115" t="s">
        <v>1870</v>
      </c>
      <c r="D850" s="68">
        <v>-4266476</v>
      </c>
      <c r="E850" s="68">
        <f t="shared" si="37"/>
        <v>-16127.279280000001</v>
      </c>
      <c r="F850" s="102">
        <f t="shared" si="39"/>
        <v>-17876.534439999999</v>
      </c>
      <c r="G850" s="9" t="s">
        <v>803</v>
      </c>
    </row>
    <row r="851" spans="1:7" hidden="1" outlineLevel="1">
      <c r="A851" s="77"/>
      <c r="B851" s="111" t="s">
        <v>828</v>
      </c>
      <c r="C851" s="115" t="s">
        <v>1870</v>
      </c>
      <c r="D851" s="68">
        <v>1062849</v>
      </c>
      <c r="E851" s="68">
        <f t="shared" si="37"/>
        <v>4017.5692200000003</v>
      </c>
      <c r="F851" s="102">
        <f t="shared" si="39"/>
        <v>4453.3373099999999</v>
      </c>
      <c r="G851" s="9" t="s">
        <v>829</v>
      </c>
    </row>
    <row r="852" spans="1:7" hidden="1" outlineLevel="1">
      <c r="A852" s="77"/>
      <c r="B852" s="111" t="s">
        <v>1233</v>
      </c>
      <c r="C852" s="115" t="s">
        <v>1870</v>
      </c>
      <c r="D852" s="68">
        <v>-37573</v>
      </c>
      <c r="E852" s="68">
        <f t="shared" si="37"/>
        <v>-142.02594000000002</v>
      </c>
      <c r="F852" s="102">
        <f t="shared" si="39"/>
        <v>-157.43087</v>
      </c>
      <c r="G852" s="9" t="s">
        <v>1234</v>
      </c>
    </row>
    <row r="853" spans="1:7" hidden="1" outlineLevel="1">
      <c r="A853" s="77"/>
      <c r="B853" s="111" t="s">
        <v>1095</v>
      </c>
      <c r="C853" s="115" t="s">
        <v>1870</v>
      </c>
      <c r="D853" s="68">
        <v>4828</v>
      </c>
      <c r="E853" s="68">
        <f t="shared" si="37"/>
        <v>18.249839999999999</v>
      </c>
      <c r="F853" s="102">
        <f t="shared" si="39"/>
        <v>20.229320000000001</v>
      </c>
      <c r="G853" s="9" t="s">
        <v>1096</v>
      </c>
    </row>
    <row r="854" spans="1:7" hidden="1" outlineLevel="1">
      <c r="A854" s="77"/>
      <c r="B854" s="111" t="s">
        <v>782</v>
      </c>
      <c r="C854" s="115" t="s">
        <v>1870</v>
      </c>
      <c r="D854" s="68">
        <v>8464</v>
      </c>
      <c r="E854" s="68">
        <f t="shared" si="37"/>
        <v>31.993919999999999</v>
      </c>
      <c r="F854" s="102">
        <f t="shared" si="39"/>
        <v>35.46416</v>
      </c>
      <c r="G854" s="9" t="s">
        <v>1756</v>
      </c>
    </row>
    <row r="855" spans="1:7" hidden="1" outlineLevel="1">
      <c r="A855" s="77"/>
      <c r="B855" s="111" t="s">
        <v>1005</v>
      </c>
      <c r="C855" s="115" t="s">
        <v>1870</v>
      </c>
      <c r="D855" s="68">
        <v>-27069</v>
      </c>
      <c r="E855" s="68">
        <f t="shared" si="37"/>
        <v>-102.32082</v>
      </c>
      <c r="F855" s="102">
        <f t="shared" si="39"/>
        <v>-113.41911</v>
      </c>
      <c r="G855" s="9" t="s">
        <v>1006</v>
      </c>
    </row>
    <row r="856" spans="1:7" hidden="1" outlineLevel="1">
      <c r="A856" s="77"/>
      <c r="B856" s="111" t="s">
        <v>1033</v>
      </c>
      <c r="C856" s="115" t="s">
        <v>1870</v>
      </c>
      <c r="D856" s="68">
        <v>-496</v>
      </c>
      <c r="E856" s="68">
        <f t="shared" si="37"/>
        <v>-1.8748800000000001</v>
      </c>
      <c r="F856" s="102">
        <f t="shared" si="39"/>
        <v>-2.0782399999999996</v>
      </c>
      <c r="G856" s="9" t="s">
        <v>1034</v>
      </c>
    </row>
    <row r="857" spans="1:7" hidden="1" outlineLevel="1">
      <c r="A857" s="77"/>
      <c r="B857" s="111" t="s">
        <v>1235</v>
      </c>
      <c r="C857" s="115" t="s">
        <v>1870</v>
      </c>
      <c r="D857" s="68">
        <v>-47405</v>
      </c>
      <c r="E857" s="68">
        <f t="shared" si="37"/>
        <v>-179.1909</v>
      </c>
      <c r="F857" s="102">
        <f t="shared" si="39"/>
        <v>-198.62694999999999</v>
      </c>
      <c r="G857" s="9" t="s">
        <v>1236</v>
      </c>
    </row>
    <row r="858" spans="1:7" hidden="1" outlineLevel="1">
      <c r="A858" s="77"/>
      <c r="B858" s="111" t="s">
        <v>880</v>
      </c>
      <c r="C858" s="115" t="s">
        <v>1870</v>
      </c>
      <c r="D858" s="68">
        <v>73399</v>
      </c>
      <c r="E858" s="68">
        <f t="shared" si="37"/>
        <v>277.44821999999999</v>
      </c>
      <c r="F858" s="102">
        <f t="shared" si="39"/>
        <v>307.54181</v>
      </c>
      <c r="G858" s="9" t="s">
        <v>881</v>
      </c>
    </row>
    <row r="859" spans="1:7" hidden="1" outlineLevel="1">
      <c r="A859" s="77"/>
      <c r="B859" s="111" t="s">
        <v>973</v>
      </c>
      <c r="C859" s="115" t="s">
        <v>1870</v>
      </c>
      <c r="D859" s="68">
        <v>-175339</v>
      </c>
      <c r="E859" s="68">
        <f t="shared" si="37"/>
        <v>-662.78142000000003</v>
      </c>
      <c r="F859" s="102">
        <f t="shared" si="39"/>
        <v>-734.67040999999995</v>
      </c>
      <c r="G859" s="9" t="s">
        <v>974</v>
      </c>
    </row>
    <row r="860" spans="1:7" hidden="1" outlineLevel="1">
      <c r="A860" s="77"/>
      <c r="B860" s="111" t="s">
        <v>1215</v>
      </c>
      <c r="C860" s="115" t="s">
        <v>1870</v>
      </c>
      <c r="D860" s="68">
        <v>1169994</v>
      </c>
      <c r="E860" s="68">
        <f t="shared" si="37"/>
        <v>4422.5773200000003</v>
      </c>
      <c r="F860" s="102">
        <f t="shared" si="39"/>
        <v>4902.2748599999995</v>
      </c>
      <c r="G860" s="9" t="s">
        <v>1216</v>
      </c>
    </row>
    <row r="861" spans="1:7" hidden="1" outlineLevel="1">
      <c r="A861" s="77"/>
      <c r="B861" s="111" t="s">
        <v>1325</v>
      </c>
      <c r="C861" s="115" t="s">
        <v>1870</v>
      </c>
      <c r="D861" s="68">
        <v>63614</v>
      </c>
      <c r="E861" s="68">
        <f t="shared" si="37"/>
        <v>240.46092000000002</v>
      </c>
      <c r="F861" s="102">
        <f t="shared" si="39"/>
        <v>266.54266000000001</v>
      </c>
      <c r="G861" s="9" t="s">
        <v>1326</v>
      </c>
    </row>
    <row r="862" spans="1:7" hidden="1" outlineLevel="1">
      <c r="A862" s="77"/>
      <c r="B862" s="111" t="s">
        <v>1325</v>
      </c>
      <c r="C862" s="38" t="s">
        <v>1873</v>
      </c>
      <c r="D862" s="68">
        <v>4977556</v>
      </c>
      <c r="E862" s="58">
        <v>-18815.16</v>
      </c>
      <c r="F862" s="112">
        <v>-21005.29</v>
      </c>
      <c r="G862" s="9" t="s">
        <v>1326</v>
      </c>
    </row>
    <row r="863" spans="1:7" hidden="1" outlineLevel="1">
      <c r="A863" s="77"/>
      <c r="B863" s="111" t="s">
        <v>1307</v>
      </c>
      <c r="C863" s="115" t="s">
        <v>1870</v>
      </c>
      <c r="D863" s="68">
        <v>-1069740</v>
      </c>
      <c r="E863" s="68">
        <f t="shared" si="37"/>
        <v>-4043.6172000000001</v>
      </c>
      <c r="F863" s="102">
        <f t="shared" ref="F863" si="40">D863*0.419/100</f>
        <v>-4482.2106000000003</v>
      </c>
      <c r="G863" s="9" t="s">
        <v>1308</v>
      </c>
    </row>
    <row r="864" spans="1:7" hidden="1" outlineLevel="1">
      <c r="A864" s="77"/>
      <c r="B864" s="111" t="s">
        <v>1263</v>
      </c>
      <c r="C864" s="115" t="s">
        <v>1870</v>
      </c>
      <c r="D864" s="68">
        <v>-98002</v>
      </c>
      <c r="E864" s="68">
        <f t="shared" si="37"/>
        <v>-370.44756000000001</v>
      </c>
      <c r="F864" s="102">
        <f t="shared" ref="F864:F878" si="41">D864*0.419/100</f>
        <v>-410.62837999999994</v>
      </c>
      <c r="G864" s="9" t="s">
        <v>1264</v>
      </c>
    </row>
    <row r="865" spans="1:7" hidden="1" outlineLevel="1">
      <c r="A865" s="77"/>
      <c r="B865" s="111" t="s">
        <v>1097</v>
      </c>
      <c r="C865" s="115" t="s">
        <v>1870</v>
      </c>
      <c r="D865" s="68">
        <v>-2297246</v>
      </c>
      <c r="E865" s="68">
        <f t="shared" si="37"/>
        <v>-8683.5898799999995</v>
      </c>
      <c r="F865" s="102">
        <f t="shared" si="41"/>
        <v>-9625.4607399999986</v>
      </c>
      <c r="G865" s="9" t="s">
        <v>1098</v>
      </c>
    </row>
    <row r="866" spans="1:7" hidden="1" outlineLevel="1">
      <c r="A866" s="77"/>
      <c r="B866" s="111" t="s">
        <v>628</v>
      </c>
      <c r="C866" s="115" t="s">
        <v>1870</v>
      </c>
      <c r="D866" s="68">
        <v>1337791</v>
      </c>
      <c r="E866" s="68">
        <f t="shared" si="37"/>
        <v>5056.84998</v>
      </c>
      <c r="F866" s="102">
        <f t="shared" si="41"/>
        <v>5605.34429</v>
      </c>
      <c r="G866" s="9" t="s">
        <v>1327</v>
      </c>
    </row>
    <row r="867" spans="1:7" hidden="1" outlineLevel="1">
      <c r="A867" s="77"/>
      <c r="B867" s="111" t="s">
        <v>1275</v>
      </c>
      <c r="C867" s="115" t="s">
        <v>1870</v>
      </c>
      <c r="D867" s="68">
        <v>-113717</v>
      </c>
      <c r="E867" s="68">
        <f t="shared" si="37"/>
        <v>-429.85025999999999</v>
      </c>
      <c r="F867" s="102">
        <f t="shared" si="41"/>
        <v>-476.47422999999998</v>
      </c>
      <c r="G867" s="9" t="s">
        <v>1276</v>
      </c>
    </row>
    <row r="868" spans="1:7" hidden="1" outlineLevel="1">
      <c r="A868" s="77"/>
      <c r="B868" s="111" t="s">
        <v>938</v>
      </c>
      <c r="C868" s="115" t="s">
        <v>1870</v>
      </c>
      <c r="D868" s="68">
        <v>-2837</v>
      </c>
      <c r="E868" s="68">
        <f t="shared" si="37"/>
        <v>-10.72386</v>
      </c>
      <c r="F868" s="102">
        <f t="shared" si="41"/>
        <v>-11.887029999999999</v>
      </c>
      <c r="G868" s="9" t="s">
        <v>939</v>
      </c>
    </row>
    <row r="869" spans="1:7" hidden="1" outlineLevel="1">
      <c r="A869" s="77"/>
      <c r="B869" s="111" t="s">
        <v>950</v>
      </c>
      <c r="C869" s="115" t="s">
        <v>1870</v>
      </c>
      <c r="D869" s="68">
        <v>-713030</v>
      </c>
      <c r="E869" s="68">
        <f t="shared" si="37"/>
        <v>-2695.2534000000001</v>
      </c>
      <c r="F869" s="102">
        <f t="shared" si="41"/>
        <v>-2987.5956999999999</v>
      </c>
      <c r="G869" s="9" t="s">
        <v>951</v>
      </c>
    </row>
    <row r="870" spans="1:7" hidden="1" outlineLevel="1">
      <c r="A870" s="77"/>
      <c r="B870" s="111" t="s">
        <v>1045</v>
      </c>
      <c r="C870" s="115" t="s">
        <v>1870</v>
      </c>
      <c r="D870" s="68">
        <v>-54494</v>
      </c>
      <c r="E870" s="68">
        <f t="shared" si="37"/>
        <v>-205.98732000000001</v>
      </c>
      <c r="F870" s="102">
        <f t="shared" si="41"/>
        <v>-228.32986</v>
      </c>
      <c r="G870" s="9" t="s">
        <v>1046</v>
      </c>
    </row>
    <row r="871" spans="1:7" hidden="1" outlineLevel="1">
      <c r="A871" s="77"/>
      <c r="B871" s="111" t="s">
        <v>1336</v>
      </c>
      <c r="C871" s="115" t="s">
        <v>1870</v>
      </c>
      <c r="D871" s="68">
        <v>-68052</v>
      </c>
      <c r="E871" s="68">
        <f t="shared" si="37"/>
        <v>-257.23656</v>
      </c>
      <c r="F871" s="102">
        <f t="shared" si="41"/>
        <v>-285.13788</v>
      </c>
      <c r="G871" s="9" t="s">
        <v>1337</v>
      </c>
    </row>
    <row r="872" spans="1:7" hidden="1" outlineLevel="1">
      <c r="A872" s="77"/>
      <c r="B872" s="111" t="s">
        <v>1115</v>
      </c>
      <c r="C872" s="115" t="s">
        <v>1870</v>
      </c>
      <c r="D872" s="68">
        <v>-1089775</v>
      </c>
      <c r="E872" s="68">
        <f t="shared" si="37"/>
        <v>-4119.3495000000003</v>
      </c>
      <c r="F872" s="102">
        <f t="shared" si="41"/>
        <v>-4566.1572500000002</v>
      </c>
      <c r="G872" s="9" t="s">
        <v>1116</v>
      </c>
    </row>
    <row r="873" spans="1:7" hidden="1" outlineLevel="1">
      <c r="A873" s="77"/>
      <c r="B873" s="111" t="s">
        <v>7</v>
      </c>
      <c r="C873" s="115" t="s">
        <v>1870</v>
      </c>
      <c r="D873" s="68">
        <v>-424741</v>
      </c>
      <c r="E873" s="68">
        <f t="shared" si="37"/>
        <v>-1605.52098</v>
      </c>
      <c r="F873" s="102">
        <f t="shared" si="41"/>
        <v>-1779.6647899999998</v>
      </c>
      <c r="G873" s="9" t="s">
        <v>8</v>
      </c>
    </row>
    <row r="874" spans="1:7" hidden="1" outlineLevel="1">
      <c r="A874" s="77"/>
      <c r="B874" s="111" t="s">
        <v>1353</v>
      </c>
      <c r="C874" s="115" t="s">
        <v>1870</v>
      </c>
      <c r="D874" s="68">
        <v>-8153</v>
      </c>
      <c r="E874" s="68">
        <f t="shared" si="37"/>
        <v>-30.818339999999999</v>
      </c>
      <c r="F874" s="102">
        <f t="shared" si="41"/>
        <v>-34.161070000000002</v>
      </c>
      <c r="G874" s="9" t="s">
        <v>1354</v>
      </c>
    </row>
    <row r="875" spans="1:7" hidden="1" outlineLevel="1">
      <c r="A875" s="77"/>
      <c r="B875" s="111" t="s">
        <v>774</v>
      </c>
      <c r="C875" s="115" t="s">
        <v>1870</v>
      </c>
      <c r="D875" s="68">
        <v>-150588</v>
      </c>
      <c r="E875" s="68">
        <f t="shared" si="37"/>
        <v>-569.22264000000007</v>
      </c>
      <c r="F875" s="102">
        <f t="shared" si="41"/>
        <v>-630.96371999999997</v>
      </c>
      <c r="G875" s="9" t="s">
        <v>775</v>
      </c>
    </row>
    <row r="876" spans="1:7" hidden="1" outlineLevel="1">
      <c r="A876" s="77"/>
      <c r="B876" s="111" t="s">
        <v>934</v>
      </c>
      <c r="C876" s="115" t="s">
        <v>1870</v>
      </c>
      <c r="D876" s="68">
        <v>-3670422</v>
      </c>
      <c r="E876" s="68">
        <f t="shared" si="37"/>
        <v>-13874.195160000001</v>
      </c>
      <c r="F876" s="102">
        <f t="shared" si="41"/>
        <v>-15379.06818</v>
      </c>
      <c r="G876" s="9" t="s">
        <v>935</v>
      </c>
    </row>
    <row r="877" spans="1:7" hidden="1" outlineLevel="1">
      <c r="A877" s="77"/>
      <c r="B877" s="111" t="s">
        <v>816</v>
      </c>
      <c r="C877" s="115" t="s">
        <v>1870</v>
      </c>
      <c r="D877" s="68">
        <v>-35619518</v>
      </c>
      <c r="E877" s="68">
        <f t="shared" si="37"/>
        <v>-134641.77804</v>
      </c>
      <c r="F877" s="102">
        <f t="shared" si="41"/>
        <v>-149245.78042</v>
      </c>
      <c r="G877" s="9" t="s">
        <v>817</v>
      </c>
    </row>
    <row r="878" spans="1:7" hidden="1" outlineLevel="1">
      <c r="A878" s="77"/>
      <c r="B878" s="111" t="s">
        <v>724</v>
      </c>
      <c r="C878" s="115" t="s">
        <v>1870</v>
      </c>
      <c r="D878" s="68">
        <v>-343487128</v>
      </c>
      <c r="E878" s="68">
        <f t="shared" si="37"/>
        <v>-1298381.34384</v>
      </c>
      <c r="F878" s="102">
        <f t="shared" si="41"/>
        <v>-1439211.06632</v>
      </c>
      <c r="G878" s="9" t="s">
        <v>725</v>
      </c>
    </row>
    <row r="879" spans="1:7" hidden="1" outlineLevel="1">
      <c r="A879" s="77"/>
      <c r="B879" s="111" t="s">
        <v>724</v>
      </c>
      <c r="C879" s="38" t="s">
        <v>1873</v>
      </c>
      <c r="D879" s="68">
        <v>2748368</v>
      </c>
      <c r="E879" s="68">
        <v>-10388.84</v>
      </c>
      <c r="F879" s="102">
        <v>0</v>
      </c>
      <c r="G879" s="9" t="s">
        <v>725</v>
      </c>
    </row>
    <row r="880" spans="1:7" hidden="1" outlineLevel="1">
      <c r="A880" s="77"/>
      <c r="B880" s="111" t="s">
        <v>971</v>
      </c>
      <c r="C880" s="115" t="s">
        <v>1870</v>
      </c>
      <c r="D880" s="68">
        <v>-36050622</v>
      </c>
      <c r="E880" s="68">
        <f t="shared" si="37"/>
        <v>-136271.35115999999</v>
      </c>
      <c r="F880" s="102">
        <f t="shared" ref="F880" si="42">D880*0.419/100</f>
        <v>-151052.10618</v>
      </c>
      <c r="G880" s="9" t="s">
        <v>1639</v>
      </c>
    </row>
    <row r="881" spans="1:7" hidden="1" outlineLevel="1">
      <c r="A881" s="77"/>
      <c r="B881" s="111" t="s">
        <v>422</v>
      </c>
      <c r="C881" s="115" t="s">
        <v>1870</v>
      </c>
      <c r="D881" s="68">
        <v>-13877974</v>
      </c>
      <c r="E881" s="68">
        <f t="shared" si="37"/>
        <v>-52458.741720000005</v>
      </c>
      <c r="F881" s="102">
        <f t="shared" ref="F881:F889" si="43">D881*0.419/100</f>
        <v>-58148.711059999994</v>
      </c>
      <c r="G881" s="9" t="s">
        <v>423</v>
      </c>
    </row>
    <row r="882" spans="1:7" hidden="1" outlineLevel="1">
      <c r="A882" s="77"/>
      <c r="B882" s="111" t="s">
        <v>309</v>
      </c>
      <c r="C882" s="115" t="s">
        <v>1870</v>
      </c>
      <c r="D882" s="68">
        <v>-30417045</v>
      </c>
      <c r="E882" s="68">
        <f t="shared" si="37"/>
        <v>-114976.4301</v>
      </c>
      <c r="F882" s="102">
        <f t="shared" si="43"/>
        <v>-127447.41854999999</v>
      </c>
      <c r="G882" s="9" t="s">
        <v>310</v>
      </c>
    </row>
    <row r="883" spans="1:7" hidden="1" outlineLevel="1">
      <c r="A883" s="77"/>
      <c r="B883" s="111" t="s">
        <v>610</v>
      </c>
      <c r="C883" s="115" t="s">
        <v>1870</v>
      </c>
      <c r="D883" s="68">
        <v>-10433752</v>
      </c>
      <c r="E883" s="68">
        <f t="shared" si="37"/>
        <v>-39439.582560000003</v>
      </c>
      <c r="F883" s="102">
        <f t="shared" si="43"/>
        <v>-43717.420879999998</v>
      </c>
      <c r="G883" s="9" t="s">
        <v>611</v>
      </c>
    </row>
    <row r="884" spans="1:7" hidden="1" outlineLevel="1">
      <c r="A884" s="77"/>
      <c r="B884" s="111" t="s">
        <v>912</v>
      </c>
      <c r="C884" s="115" t="s">
        <v>1870</v>
      </c>
      <c r="D884" s="68">
        <v>-2249696.92</v>
      </c>
      <c r="E884" s="68">
        <f t="shared" si="37"/>
        <v>-8503.8543576000011</v>
      </c>
      <c r="F884" s="102">
        <f t="shared" si="43"/>
        <v>-9426.2300947999993</v>
      </c>
      <c r="G884" s="9" t="s">
        <v>913</v>
      </c>
    </row>
    <row r="885" spans="1:7" hidden="1" outlineLevel="1">
      <c r="A885" s="77"/>
      <c r="B885" s="111" t="s">
        <v>788</v>
      </c>
      <c r="C885" s="115" t="s">
        <v>1870</v>
      </c>
      <c r="D885" s="68">
        <v>447603</v>
      </c>
      <c r="E885" s="68">
        <f t="shared" si="37"/>
        <v>1691.9393400000001</v>
      </c>
      <c r="F885" s="102">
        <f t="shared" si="43"/>
        <v>1875.4565700000001</v>
      </c>
      <c r="G885" s="9" t="s">
        <v>789</v>
      </c>
    </row>
    <row r="886" spans="1:7" hidden="1" outlineLevel="1">
      <c r="A886" s="77"/>
      <c r="B886" s="111" t="s">
        <v>798</v>
      </c>
      <c r="C886" s="115" t="s">
        <v>1870</v>
      </c>
      <c r="D886" s="68">
        <v>-388737</v>
      </c>
      <c r="E886" s="68">
        <f t="shared" si="37"/>
        <v>-1469.4258600000001</v>
      </c>
      <c r="F886" s="102">
        <f t="shared" si="43"/>
        <v>-1628.8080299999999</v>
      </c>
      <c r="G886" s="9" t="s">
        <v>799</v>
      </c>
    </row>
    <row r="887" spans="1:7" hidden="1" outlineLevel="1">
      <c r="A887" s="77"/>
      <c r="B887" s="111" t="s">
        <v>1037</v>
      </c>
      <c r="C887" s="115" t="s">
        <v>1870</v>
      </c>
      <c r="D887" s="68">
        <v>-258178</v>
      </c>
      <c r="E887" s="68">
        <f t="shared" si="37"/>
        <v>-975.91283999999996</v>
      </c>
      <c r="F887" s="102">
        <f t="shared" si="43"/>
        <v>-1081.7658199999998</v>
      </c>
      <c r="G887" s="9" t="s">
        <v>1038</v>
      </c>
    </row>
    <row r="888" spans="1:7" hidden="1" outlineLevel="1">
      <c r="A888" s="77"/>
      <c r="B888" s="111" t="s">
        <v>1121</v>
      </c>
      <c r="C888" s="115" t="s">
        <v>1870</v>
      </c>
      <c r="D888" s="68">
        <v>295862</v>
      </c>
      <c r="E888" s="68">
        <f t="shared" si="37"/>
        <v>1118.3583599999999</v>
      </c>
      <c r="F888" s="102">
        <f t="shared" si="43"/>
        <v>1239.6617799999999</v>
      </c>
      <c r="G888" s="9" t="s">
        <v>1122</v>
      </c>
    </row>
    <row r="889" spans="1:7" hidden="1" outlineLevel="1">
      <c r="A889" s="77"/>
      <c r="B889" s="111" t="s">
        <v>1666</v>
      </c>
      <c r="C889" s="115" t="s">
        <v>1870</v>
      </c>
      <c r="D889" s="68">
        <v>-1012428</v>
      </c>
      <c r="E889" s="68">
        <f t="shared" si="37"/>
        <v>-3826.97784</v>
      </c>
      <c r="F889" s="102">
        <f t="shared" si="43"/>
        <v>-4242.0733199999995</v>
      </c>
      <c r="G889" s="9" t="s">
        <v>1707</v>
      </c>
    </row>
    <row r="890" spans="1:7" hidden="1" outlineLevel="1">
      <c r="A890" s="77"/>
      <c r="B890" s="111" t="s">
        <v>1666</v>
      </c>
      <c r="C890" s="73" t="s">
        <v>1871</v>
      </c>
      <c r="D890" s="58">
        <v>4016908</v>
      </c>
      <c r="E890" s="58">
        <f>D890*0.04/100</f>
        <v>1606.7632000000001</v>
      </c>
      <c r="F890" s="112">
        <f>D890*0.04/100</f>
        <v>1606.7632000000001</v>
      </c>
      <c r="G890" s="9" t="s">
        <v>1707</v>
      </c>
    </row>
    <row r="891" spans="1:7" hidden="1" outlineLevel="1">
      <c r="A891" s="77"/>
      <c r="B891" s="111" t="s">
        <v>1666</v>
      </c>
      <c r="C891" s="73" t="s">
        <v>1872</v>
      </c>
      <c r="D891" s="58">
        <v>3796409</v>
      </c>
      <c r="E891" s="58">
        <f>D891*0.03/100</f>
        <v>1138.9226999999998</v>
      </c>
      <c r="F891" s="112">
        <f>D891*0.03/100</f>
        <v>1138.9226999999998</v>
      </c>
      <c r="G891" s="9" t="s">
        <v>1707</v>
      </c>
    </row>
    <row r="892" spans="1:7" hidden="1" outlineLevel="1">
      <c r="A892" s="77"/>
      <c r="B892" s="111" t="s">
        <v>808</v>
      </c>
      <c r="C892" s="73" t="s">
        <v>1870</v>
      </c>
      <c r="D892" s="58">
        <v>-340602</v>
      </c>
      <c r="E892" s="68">
        <f t="shared" ref="E892:E911" si="44">D892*0.378/100</f>
        <v>-1287.4755599999999</v>
      </c>
      <c r="F892" s="102">
        <f t="shared" ref="F892" si="45">D892*0.419/100</f>
        <v>-1427.1223799999998</v>
      </c>
      <c r="G892" s="9" t="s">
        <v>809</v>
      </c>
    </row>
    <row r="893" spans="1:7" hidden="1" outlineLevel="1">
      <c r="A893" s="77"/>
      <c r="B893" s="111" t="s">
        <v>558</v>
      </c>
      <c r="C893" s="73" t="s">
        <v>1870</v>
      </c>
      <c r="D893" s="58">
        <v>-4273145</v>
      </c>
      <c r="E893" s="68">
        <f t="shared" si="44"/>
        <v>-16152.4881</v>
      </c>
      <c r="F893" s="102">
        <f t="shared" ref="F893:F911" si="46">D893*0.419/100</f>
        <v>-17904.47755</v>
      </c>
      <c r="G893" s="9" t="s">
        <v>559</v>
      </c>
    </row>
    <row r="894" spans="1:7" hidden="1" outlineLevel="1">
      <c r="A894" s="77"/>
      <c r="B894" s="111" t="s">
        <v>384</v>
      </c>
      <c r="C894" s="73" t="s">
        <v>1870</v>
      </c>
      <c r="D894" s="58">
        <v>-2055430</v>
      </c>
      <c r="E894" s="68">
        <f t="shared" si="44"/>
        <v>-7769.5254000000004</v>
      </c>
      <c r="F894" s="102">
        <f t="shared" si="46"/>
        <v>-8612.2516999999989</v>
      </c>
      <c r="G894" s="9" t="s">
        <v>1359</v>
      </c>
    </row>
    <row r="895" spans="1:7" hidden="1" outlineLevel="1">
      <c r="A895" s="77"/>
      <c r="B895" s="111" t="s">
        <v>1139</v>
      </c>
      <c r="C895" s="73" t="s">
        <v>1870</v>
      </c>
      <c r="D895" s="58">
        <v>161495</v>
      </c>
      <c r="E895" s="68">
        <f t="shared" si="44"/>
        <v>610.4511</v>
      </c>
      <c r="F895" s="102">
        <f t="shared" si="46"/>
        <v>676.66404999999997</v>
      </c>
      <c r="G895" s="9" t="s">
        <v>1140</v>
      </c>
    </row>
    <row r="896" spans="1:7" hidden="1" outlineLevel="1">
      <c r="A896" s="77"/>
      <c r="B896" s="111" t="s">
        <v>1287</v>
      </c>
      <c r="C896" s="73" t="s">
        <v>1870</v>
      </c>
      <c r="D896" s="58">
        <v>-254928</v>
      </c>
      <c r="E896" s="68">
        <f t="shared" si="44"/>
        <v>-963.62783999999999</v>
      </c>
      <c r="F896" s="102">
        <f t="shared" si="46"/>
        <v>-1068.14832</v>
      </c>
      <c r="G896" s="9" t="s">
        <v>1288</v>
      </c>
    </row>
    <row r="897" spans="1:7" hidden="1" outlineLevel="1">
      <c r="A897" s="77"/>
      <c r="B897" s="111" t="s">
        <v>1289</v>
      </c>
      <c r="C897" s="73" t="s">
        <v>1870</v>
      </c>
      <c r="D897" s="58">
        <v>-2951821</v>
      </c>
      <c r="E897" s="68">
        <f t="shared" si="44"/>
        <v>-11157.883379999999</v>
      </c>
      <c r="F897" s="102">
        <f t="shared" si="46"/>
        <v>-12368.129989999998</v>
      </c>
      <c r="G897" s="9" t="s">
        <v>1290</v>
      </c>
    </row>
    <row r="898" spans="1:7" hidden="1" outlineLevel="1">
      <c r="A898" s="77"/>
      <c r="B898" s="111" t="s">
        <v>1133</v>
      </c>
      <c r="C898" s="73" t="s">
        <v>1870</v>
      </c>
      <c r="D898" s="58">
        <v>-366524</v>
      </c>
      <c r="E898" s="68">
        <f t="shared" si="44"/>
        <v>-1385.46072</v>
      </c>
      <c r="F898" s="102">
        <f t="shared" si="46"/>
        <v>-1535.7355599999999</v>
      </c>
      <c r="G898" s="9" t="s">
        <v>1134</v>
      </c>
    </row>
    <row r="899" spans="1:7" hidden="1" outlineLevel="1">
      <c r="A899" s="77"/>
      <c r="B899" s="111" t="s">
        <v>948</v>
      </c>
      <c r="C899" s="73" t="s">
        <v>1870</v>
      </c>
      <c r="D899" s="58">
        <v>-929575</v>
      </c>
      <c r="E899" s="68">
        <f t="shared" si="44"/>
        <v>-3513.7934999999998</v>
      </c>
      <c r="F899" s="102">
        <f t="shared" si="46"/>
        <v>-3894.9192499999999</v>
      </c>
      <c r="G899" s="9" t="s">
        <v>949</v>
      </c>
    </row>
    <row r="900" spans="1:7" hidden="1" outlineLevel="1">
      <c r="A900" s="77"/>
      <c r="B900" s="111" t="s">
        <v>1249</v>
      </c>
      <c r="C900" s="73" t="s">
        <v>1870</v>
      </c>
      <c r="D900" s="58">
        <v>-47874</v>
      </c>
      <c r="E900" s="68">
        <f t="shared" si="44"/>
        <v>-180.96372</v>
      </c>
      <c r="F900" s="102">
        <f t="shared" si="46"/>
        <v>-200.59205999999998</v>
      </c>
      <c r="G900" s="9" t="s">
        <v>1250</v>
      </c>
    </row>
    <row r="901" spans="1:7" hidden="1" outlineLevel="1">
      <c r="A901" s="77"/>
      <c r="B901" s="111" t="s">
        <v>93</v>
      </c>
      <c r="C901" s="73" t="s">
        <v>1870</v>
      </c>
      <c r="D901" s="58">
        <v>114244</v>
      </c>
      <c r="E901" s="68">
        <f t="shared" si="44"/>
        <v>431.84232000000003</v>
      </c>
      <c r="F901" s="102">
        <f t="shared" si="46"/>
        <v>478.68235999999996</v>
      </c>
      <c r="G901" s="9" t="s">
        <v>94</v>
      </c>
    </row>
    <row r="902" spans="1:7" hidden="1" outlineLevel="1">
      <c r="A902" s="77"/>
      <c r="B902" s="111" t="s">
        <v>1810</v>
      </c>
      <c r="C902" s="73" t="s">
        <v>1870</v>
      </c>
      <c r="D902" s="58">
        <v>-674004</v>
      </c>
      <c r="E902" s="68">
        <f t="shared" si="44"/>
        <v>-2547.7351199999998</v>
      </c>
      <c r="F902" s="102">
        <f t="shared" si="46"/>
        <v>-2824.0767599999999</v>
      </c>
      <c r="G902" s="9" t="s">
        <v>1811</v>
      </c>
    </row>
    <row r="903" spans="1:7" hidden="1" outlineLevel="1">
      <c r="A903" s="77"/>
      <c r="B903" s="111" t="s">
        <v>1368</v>
      </c>
      <c r="C903" s="73" t="s">
        <v>1870</v>
      </c>
      <c r="D903" s="58">
        <v>481</v>
      </c>
      <c r="E903" s="68">
        <f t="shared" si="44"/>
        <v>1.8181800000000001</v>
      </c>
      <c r="F903" s="102">
        <f t="shared" si="46"/>
        <v>2.01539</v>
      </c>
      <c r="G903" s="9" t="s">
        <v>1369</v>
      </c>
    </row>
    <row r="904" spans="1:7" hidden="1" outlineLevel="1">
      <c r="A904" s="77"/>
      <c r="B904" s="111" t="s">
        <v>926</v>
      </c>
      <c r="C904" s="73" t="s">
        <v>1870</v>
      </c>
      <c r="D904" s="58">
        <v>-2515509</v>
      </c>
      <c r="E904" s="68">
        <f t="shared" si="44"/>
        <v>-9508.6240199999993</v>
      </c>
      <c r="F904" s="102">
        <f t="shared" si="46"/>
        <v>-10539.98271</v>
      </c>
      <c r="G904" s="9" t="s">
        <v>927</v>
      </c>
    </row>
    <row r="905" spans="1:7" hidden="1" outlineLevel="1">
      <c r="A905" s="77"/>
      <c r="B905" s="111" t="s">
        <v>728</v>
      </c>
      <c r="C905" s="73" t="s">
        <v>1870</v>
      </c>
      <c r="D905" s="58">
        <v>-580293.4</v>
      </c>
      <c r="E905" s="68">
        <f t="shared" si="44"/>
        <v>-2193.5090519999999</v>
      </c>
      <c r="F905" s="102">
        <f t="shared" si="46"/>
        <v>-2431.4293459999999</v>
      </c>
      <c r="G905" s="9" t="s">
        <v>729</v>
      </c>
    </row>
    <row r="906" spans="1:7" hidden="1" outlineLevel="1">
      <c r="A906" s="77"/>
      <c r="B906" s="111" t="s">
        <v>766</v>
      </c>
      <c r="C906" s="73" t="s">
        <v>1870</v>
      </c>
      <c r="D906" s="58">
        <v>-8970</v>
      </c>
      <c r="E906" s="68">
        <f t="shared" ref="E906:E909" si="47">D906*0.378/100</f>
        <v>-33.906599999999997</v>
      </c>
      <c r="F906" s="102">
        <f t="shared" ref="F906:F909" si="48">D906*0.419/100</f>
        <v>-37.584299999999999</v>
      </c>
      <c r="G906" s="9" t="s">
        <v>767</v>
      </c>
    </row>
    <row r="907" spans="1:7" hidden="1" outlineLevel="1">
      <c r="A907" s="77"/>
      <c r="B907" s="111" t="s">
        <v>784</v>
      </c>
      <c r="C907" s="73" t="s">
        <v>1870</v>
      </c>
      <c r="D907" s="58">
        <v>-38475448</v>
      </c>
      <c r="E907" s="68">
        <f t="shared" si="47"/>
        <v>-145437.19344</v>
      </c>
      <c r="F907" s="102">
        <f t="shared" si="48"/>
        <v>-161212.12711999999</v>
      </c>
      <c r="G907" s="9" t="s">
        <v>785</v>
      </c>
    </row>
    <row r="908" spans="1:7" hidden="1" outlineLevel="1">
      <c r="A908" s="77"/>
      <c r="B908" s="111" t="s">
        <v>1119</v>
      </c>
      <c r="C908" s="73" t="s">
        <v>1870</v>
      </c>
      <c r="D908" s="58">
        <v>-429336</v>
      </c>
      <c r="E908" s="68">
        <f t="shared" si="47"/>
        <v>-1622.8900800000001</v>
      </c>
      <c r="F908" s="102">
        <f t="shared" si="48"/>
        <v>-1798.9178399999998</v>
      </c>
      <c r="G908" s="9" t="s">
        <v>1120</v>
      </c>
    </row>
    <row r="909" spans="1:7" hidden="1" outlineLevel="1">
      <c r="A909" s="77"/>
      <c r="B909" s="111" t="s">
        <v>1364</v>
      </c>
      <c r="C909" s="73" t="s">
        <v>1870</v>
      </c>
      <c r="D909" s="58">
        <v>-71496359</v>
      </c>
      <c r="E909" s="68">
        <f t="shared" si="47"/>
        <v>-270256.23702</v>
      </c>
      <c r="F909" s="102">
        <f t="shared" si="48"/>
        <v>-299569.74420999998</v>
      </c>
      <c r="G909" s="9" t="s">
        <v>1365</v>
      </c>
    </row>
    <row r="910" spans="1:7" hidden="1" outlineLevel="1">
      <c r="A910" s="77"/>
      <c r="B910" s="103" t="s">
        <v>1291</v>
      </c>
      <c r="C910" s="73" t="s">
        <v>1870</v>
      </c>
      <c r="D910" s="58">
        <v>-1308388.8400000001</v>
      </c>
      <c r="E910" s="68">
        <f t="shared" si="44"/>
        <v>-4945.7098151999999</v>
      </c>
      <c r="F910" s="102">
        <f t="shared" si="46"/>
        <v>-5482.1492396000003</v>
      </c>
      <c r="G910" s="9" t="s">
        <v>1292</v>
      </c>
    </row>
    <row r="911" spans="1:7" hidden="1" outlineLevel="1">
      <c r="A911" s="77"/>
      <c r="B911" s="116" t="s">
        <v>963</v>
      </c>
      <c r="C911" s="463" t="s">
        <v>1870</v>
      </c>
      <c r="D911" s="70">
        <v>269915</v>
      </c>
      <c r="E911" s="71">
        <f t="shared" si="44"/>
        <v>1020.2787</v>
      </c>
      <c r="F911" s="464">
        <f t="shared" si="46"/>
        <v>1130.9438499999999</v>
      </c>
      <c r="G911" s="9" t="s">
        <v>964</v>
      </c>
    </row>
    <row r="912" spans="1:7" ht="13.5" collapsed="1" thickBot="1">
      <c r="A912" s="232" t="s">
        <v>1879</v>
      </c>
      <c r="B912" s="233"/>
      <c r="C912" s="234"/>
      <c r="D912" s="235">
        <f>SUM(D574:D911)+D570+D571-D879-D862-D835-D771-D715</f>
        <v>-584753589.04000008</v>
      </c>
      <c r="E912" s="235">
        <f>SUM(E570:E911)</f>
        <v>-2150234.9033172005</v>
      </c>
      <c r="F912" s="236">
        <f>SUM(F570:F911)</f>
        <v>-2507364.5103360005</v>
      </c>
    </row>
    <row r="913" spans="1:7">
      <c r="A913" s="118"/>
      <c r="B913" s="118"/>
      <c r="C913" s="88"/>
      <c r="D913" s="101"/>
      <c r="E913" s="101"/>
      <c r="F913" s="101"/>
    </row>
    <row r="914" spans="1:7">
      <c r="A914" s="118"/>
      <c r="B914" s="118"/>
      <c r="C914" s="88"/>
      <c r="D914" s="101"/>
      <c r="E914" s="101"/>
      <c r="F914" s="101"/>
    </row>
    <row r="915" spans="1:7">
      <c r="A915" s="17" t="s">
        <v>1880</v>
      </c>
      <c r="C915" s="1"/>
      <c r="D915" s="307"/>
      <c r="E915" s="307"/>
    </row>
    <row r="916" spans="1:7" ht="15" thickBot="1">
      <c r="A916" s="121"/>
      <c r="B916" s="82"/>
      <c r="C916" s="1"/>
      <c r="D916" s="307"/>
      <c r="E916" s="307"/>
    </row>
    <row r="917" spans="1:7" ht="90" thickBot="1">
      <c r="A917" s="83" t="s">
        <v>1625</v>
      </c>
      <c r="B917" s="119" t="s">
        <v>1864</v>
      </c>
      <c r="C917" s="84" t="s">
        <v>1865</v>
      </c>
      <c r="D917" s="406" t="s">
        <v>1866</v>
      </c>
      <c r="E917" s="407" t="s">
        <v>1867</v>
      </c>
      <c r="F917" s="408" t="s">
        <v>1868</v>
      </c>
    </row>
    <row r="918" spans="1:7" ht="13.5" hidden="1" outlineLevel="1" thickBot="1">
      <c r="A918" s="76">
        <v>2012</v>
      </c>
      <c r="B918" s="108" t="s">
        <v>1536</v>
      </c>
      <c r="C918" s="72" t="s">
        <v>1881</v>
      </c>
      <c r="D918" s="57">
        <v>4472</v>
      </c>
      <c r="E918" s="410">
        <v>2.86</v>
      </c>
      <c r="F918" s="411">
        <v>0</v>
      </c>
      <c r="G918" s="9" t="s">
        <v>1537</v>
      </c>
    </row>
    <row r="919" spans="1:7" hidden="1" outlineLevel="1">
      <c r="A919" s="76">
        <v>2013</v>
      </c>
      <c r="B919" s="108" t="s">
        <v>1536</v>
      </c>
      <c r="C919" s="72" t="s">
        <v>1881</v>
      </c>
      <c r="D919" s="57">
        <v>118068</v>
      </c>
      <c r="E919" s="410">
        <v>135.78</v>
      </c>
      <c r="F919" s="411">
        <v>0</v>
      </c>
      <c r="G919" s="9" t="s">
        <v>1537</v>
      </c>
    </row>
    <row r="920" spans="1:7" ht="13.5" hidden="1" outlineLevel="1" thickBot="1">
      <c r="A920" s="77"/>
      <c r="B920" s="103" t="s">
        <v>1536</v>
      </c>
      <c r="C920" s="38" t="s">
        <v>1876</v>
      </c>
      <c r="D920" s="58">
        <v>118068</v>
      </c>
      <c r="E920" s="412">
        <v>0</v>
      </c>
      <c r="F920" s="413">
        <v>295.17</v>
      </c>
      <c r="G920" s="9" t="s">
        <v>1537</v>
      </c>
    </row>
    <row r="921" spans="1:7" hidden="1" outlineLevel="1">
      <c r="A921" s="76">
        <v>2014</v>
      </c>
      <c r="B921" s="108" t="s">
        <v>1536</v>
      </c>
      <c r="C921" s="72" t="s">
        <v>1881</v>
      </c>
      <c r="D921" s="57">
        <v>118068</v>
      </c>
      <c r="E921" s="410">
        <v>210.16</v>
      </c>
      <c r="F921" s="411">
        <v>0</v>
      </c>
      <c r="G921" s="9" t="s">
        <v>1537</v>
      </c>
    </row>
    <row r="922" spans="1:7" ht="13.5" hidden="1" outlineLevel="1" thickBot="1">
      <c r="A922" s="77"/>
      <c r="B922" s="103" t="s">
        <v>1536</v>
      </c>
      <c r="C922" s="38" t="s">
        <v>1876</v>
      </c>
      <c r="D922" s="58">
        <v>118068</v>
      </c>
      <c r="E922" s="412">
        <v>0</v>
      </c>
      <c r="F922" s="413">
        <v>210.16</v>
      </c>
      <c r="G922" s="9" t="s">
        <v>1537</v>
      </c>
    </row>
    <row r="923" spans="1:7" hidden="1" outlineLevel="1">
      <c r="A923" s="76">
        <v>2015</v>
      </c>
      <c r="B923" s="108" t="s">
        <v>1536</v>
      </c>
      <c r="C923" s="72" t="s">
        <v>1881</v>
      </c>
      <c r="D923" s="57">
        <v>118068</v>
      </c>
      <c r="E923" s="410">
        <v>299.89</v>
      </c>
      <c r="F923" s="411">
        <v>0</v>
      </c>
      <c r="G923" s="9" t="s">
        <v>1537</v>
      </c>
    </row>
    <row r="924" spans="1:7" ht="13.5" hidden="1" outlineLevel="1" thickBot="1">
      <c r="A924" s="77"/>
      <c r="B924" s="103" t="s">
        <v>1536</v>
      </c>
      <c r="C924" s="38" t="s">
        <v>1876</v>
      </c>
      <c r="D924" s="58">
        <v>118068</v>
      </c>
      <c r="E924" s="412">
        <v>0</v>
      </c>
      <c r="F924" s="413">
        <v>-60.21</v>
      </c>
      <c r="G924" s="9" t="s">
        <v>1537</v>
      </c>
    </row>
    <row r="925" spans="1:7" hidden="1" outlineLevel="1">
      <c r="A925" s="76">
        <v>2016</v>
      </c>
      <c r="B925" s="108" t="s">
        <v>1536</v>
      </c>
      <c r="C925" s="72" t="s">
        <v>1876</v>
      </c>
      <c r="D925" s="60">
        <v>118068</v>
      </c>
      <c r="E925" s="410">
        <v>525.4</v>
      </c>
      <c r="F925" s="411">
        <v>0</v>
      </c>
      <c r="G925" s="9" t="s">
        <v>1537</v>
      </c>
    </row>
    <row r="926" spans="1:7" ht="13.5" hidden="1" outlineLevel="1" thickBot="1">
      <c r="A926" s="77"/>
      <c r="B926" s="103" t="s">
        <v>1536</v>
      </c>
      <c r="C926" s="42" t="s">
        <v>1876</v>
      </c>
      <c r="D926" s="58">
        <v>118068</v>
      </c>
      <c r="E926" s="414">
        <v>0</v>
      </c>
      <c r="F926" s="415">
        <v>47.23</v>
      </c>
      <c r="G926" s="9" t="s">
        <v>1537</v>
      </c>
    </row>
    <row r="927" spans="1:7" hidden="1" outlineLevel="1">
      <c r="A927" s="85">
        <v>2017</v>
      </c>
      <c r="B927" s="108" t="s">
        <v>1498</v>
      </c>
      <c r="C927" s="72" t="s">
        <v>1870</v>
      </c>
      <c r="D927" s="60">
        <v>-1000000</v>
      </c>
      <c r="E927" s="57">
        <v>-4380</v>
      </c>
      <c r="F927" s="110">
        <v>0</v>
      </c>
      <c r="G927" s="9" t="s">
        <v>1499</v>
      </c>
    </row>
    <row r="928" spans="1:7" hidden="1" outlineLevel="1">
      <c r="A928" s="86"/>
      <c r="B928" s="103" t="s">
        <v>1498</v>
      </c>
      <c r="C928" s="174" t="s">
        <v>1869</v>
      </c>
      <c r="D928" s="58">
        <v>-12321513</v>
      </c>
      <c r="E928" s="58">
        <v>-6160.76</v>
      </c>
      <c r="F928" s="112">
        <v>0</v>
      </c>
      <c r="G928" s="9" t="s">
        <v>1499</v>
      </c>
    </row>
    <row r="929" spans="1:7" hidden="1" outlineLevel="1">
      <c r="A929" s="86"/>
      <c r="B929" s="103" t="s">
        <v>1454</v>
      </c>
      <c r="C929" s="174" t="s">
        <v>1870</v>
      </c>
      <c r="D929" s="58">
        <v>-1000000</v>
      </c>
      <c r="E929" s="68">
        <v>-4380</v>
      </c>
      <c r="F929" s="112">
        <v>0</v>
      </c>
      <c r="G929" s="9" t="s">
        <v>1455</v>
      </c>
    </row>
    <row r="930" spans="1:7" hidden="1" outlineLevel="1">
      <c r="A930" s="86"/>
      <c r="B930" s="103" t="s">
        <v>1454</v>
      </c>
      <c r="C930" s="174" t="s">
        <v>1882</v>
      </c>
      <c r="D930" s="70">
        <v>-11578384</v>
      </c>
      <c r="E930" s="71">
        <v>-2894.6</v>
      </c>
      <c r="F930" s="112">
        <v>0</v>
      </c>
      <c r="G930" s="9" t="s">
        <v>1455</v>
      </c>
    </row>
    <row r="931" spans="1:7" hidden="1" outlineLevel="1">
      <c r="A931" s="86"/>
      <c r="B931" s="103" t="s">
        <v>1536</v>
      </c>
      <c r="C931" s="174" t="s">
        <v>1870</v>
      </c>
      <c r="D931" s="58">
        <v>118068</v>
      </c>
      <c r="E931" s="58">
        <v>517.14</v>
      </c>
      <c r="F931" s="409">
        <v>0</v>
      </c>
      <c r="G931" s="9" t="s">
        <v>1537</v>
      </c>
    </row>
    <row r="932" spans="1:7" hidden="1" outlineLevel="1">
      <c r="A932" s="86"/>
      <c r="B932" s="103" t="s">
        <v>1536</v>
      </c>
      <c r="C932" s="174" t="s">
        <v>1876</v>
      </c>
      <c r="D932" s="58">
        <v>118068</v>
      </c>
      <c r="E932" s="58">
        <v>0</v>
      </c>
      <c r="F932" s="409">
        <v>-33.06</v>
      </c>
      <c r="G932" s="9" t="s">
        <v>1537</v>
      </c>
    </row>
    <row r="933" spans="1:7" hidden="1" outlineLevel="1">
      <c r="A933" s="86"/>
      <c r="B933" s="103" t="s">
        <v>1554</v>
      </c>
      <c r="C933" s="174" t="s">
        <v>1870</v>
      </c>
      <c r="D933" s="58">
        <v>21133</v>
      </c>
      <c r="E933" s="58">
        <v>92.56</v>
      </c>
      <c r="F933" s="409">
        <v>0</v>
      </c>
      <c r="G933" s="9" t="s">
        <v>1555</v>
      </c>
    </row>
    <row r="934" spans="1:7" ht="13.5" hidden="1" outlineLevel="1" thickBot="1">
      <c r="A934" s="86"/>
      <c r="B934" s="103" t="s">
        <v>1554</v>
      </c>
      <c r="C934" s="174" t="s">
        <v>1876</v>
      </c>
      <c r="D934" s="58">
        <v>21133</v>
      </c>
      <c r="E934" s="58">
        <v>0</v>
      </c>
      <c r="F934" s="409">
        <v>-5.92</v>
      </c>
      <c r="G934" s="9" t="s">
        <v>1555</v>
      </c>
    </row>
    <row r="935" spans="1:7" hidden="1" outlineLevel="1">
      <c r="A935" s="76">
        <v>2018</v>
      </c>
      <c r="B935" s="108" t="s">
        <v>1512</v>
      </c>
      <c r="C935" s="72" t="s">
        <v>1870</v>
      </c>
      <c r="D935" s="57">
        <v>306</v>
      </c>
      <c r="E935" s="57">
        <v>1.06</v>
      </c>
      <c r="F935" s="110">
        <v>0</v>
      </c>
      <c r="G935" s="9" t="s">
        <v>1513</v>
      </c>
    </row>
    <row r="936" spans="1:7" hidden="1" outlineLevel="1">
      <c r="A936" s="77"/>
      <c r="B936" s="111" t="s">
        <v>1512</v>
      </c>
      <c r="C936" s="174" t="s">
        <v>1876</v>
      </c>
      <c r="D936" s="68">
        <v>306</v>
      </c>
      <c r="E936" s="68">
        <v>0</v>
      </c>
      <c r="F936" s="102">
        <v>0.11</v>
      </c>
      <c r="G936" s="9" t="s">
        <v>1513</v>
      </c>
    </row>
    <row r="937" spans="1:7" hidden="1" outlineLevel="1">
      <c r="A937" s="77"/>
      <c r="B937" s="111" t="s">
        <v>1536</v>
      </c>
      <c r="C937" s="174" t="s">
        <v>1870</v>
      </c>
      <c r="D937" s="68">
        <v>117080</v>
      </c>
      <c r="E937" s="68">
        <v>403.93</v>
      </c>
      <c r="F937" s="102">
        <v>0</v>
      </c>
      <c r="G937" s="9" t="s">
        <v>1537</v>
      </c>
    </row>
    <row r="938" spans="1:7" hidden="1" outlineLevel="1">
      <c r="A938" s="77"/>
      <c r="B938" s="111" t="s">
        <v>1536</v>
      </c>
      <c r="C938" s="174" t="s">
        <v>1876</v>
      </c>
      <c r="D938" s="68">
        <v>117080</v>
      </c>
      <c r="E938" s="68">
        <v>0</v>
      </c>
      <c r="F938" s="102">
        <v>43.32</v>
      </c>
      <c r="G938" s="9" t="s">
        <v>1537</v>
      </c>
    </row>
    <row r="939" spans="1:7" hidden="1" outlineLevel="1">
      <c r="A939" s="77"/>
      <c r="B939" s="111" t="s">
        <v>1554</v>
      </c>
      <c r="C939" s="174" t="s">
        <v>1870</v>
      </c>
      <c r="D939" s="68">
        <v>22563</v>
      </c>
      <c r="E939" s="68">
        <v>77.84</v>
      </c>
      <c r="F939" s="102">
        <v>0</v>
      </c>
      <c r="G939" s="9" t="s">
        <v>1555</v>
      </c>
    </row>
    <row r="940" spans="1:7" hidden="1" outlineLevel="1">
      <c r="A940" s="77"/>
      <c r="B940" s="103" t="s">
        <v>1554</v>
      </c>
      <c r="C940" s="174" t="s">
        <v>1876</v>
      </c>
      <c r="D940" s="68">
        <v>22563</v>
      </c>
      <c r="E940" s="68">
        <v>0</v>
      </c>
      <c r="F940" s="102">
        <v>8.35</v>
      </c>
      <c r="G940" s="9" t="s">
        <v>1555</v>
      </c>
    </row>
    <row r="941" spans="1:7" hidden="1" outlineLevel="1">
      <c r="A941" s="77"/>
      <c r="B941" s="103" t="s">
        <v>1450</v>
      </c>
      <c r="C941" s="174" t="s">
        <v>1870</v>
      </c>
      <c r="D941" s="68">
        <v>6395</v>
      </c>
      <c r="E941" s="68">
        <v>22.06</v>
      </c>
      <c r="F941" s="102">
        <v>0</v>
      </c>
      <c r="G941" s="9" t="s">
        <v>1451</v>
      </c>
    </row>
    <row r="942" spans="1:7" ht="13.5" hidden="1" outlineLevel="1" thickBot="1">
      <c r="A942" s="77"/>
      <c r="B942" s="103" t="s">
        <v>1450</v>
      </c>
      <c r="C942" s="174" t="s">
        <v>1876</v>
      </c>
      <c r="D942" s="68">
        <v>6395</v>
      </c>
      <c r="E942" s="68">
        <v>0</v>
      </c>
      <c r="F942" s="102">
        <v>2.37</v>
      </c>
      <c r="G942" s="9" t="s">
        <v>1451</v>
      </c>
    </row>
    <row r="943" spans="1:7" hidden="1" outlineLevel="1">
      <c r="A943" s="76">
        <v>2019</v>
      </c>
      <c r="B943" s="108" t="s">
        <v>1402</v>
      </c>
      <c r="C943" s="72" t="s">
        <v>1870</v>
      </c>
      <c r="D943" s="57">
        <v>9855</v>
      </c>
      <c r="E943" s="57">
        <v>27.59</v>
      </c>
      <c r="F943" s="110">
        <v>41</v>
      </c>
      <c r="G943" s="9" t="s">
        <v>1403</v>
      </c>
    </row>
    <row r="944" spans="1:7" hidden="1" outlineLevel="1">
      <c r="A944" s="77"/>
      <c r="B944" s="111" t="s">
        <v>1506</v>
      </c>
      <c r="C944" s="75" t="s">
        <v>1870</v>
      </c>
      <c r="D944" s="68">
        <v>20597</v>
      </c>
      <c r="E944" s="68">
        <v>57.67</v>
      </c>
      <c r="F944" s="102">
        <v>85.68</v>
      </c>
      <c r="G944" s="9" t="s">
        <v>1507</v>
      </c>
    </row>
    <row r="945" spans="1:7" hidden="1" outlineLevel="1">
      <c r="A945" s="77"/>
      <c r="B945" s="111" t="s">
        <v>1498</v>
      </c>
      <c r="C945" s="75" t="s">
        <v>1870</v>
      </c>
      <c r="D945" s="68">
        <v>4188</v>
      </c>
      <c r="E945" s="68">
        <v>11.73</v>
      </c>
      <c r="F945" s="102">
        <v>17.420000000000002</v>
      </c>
      <c r="G945" s="9" t="s">
        <v>1499</v>
      </c>
    </row>
    <row r="946" spans="1:7" hidden="1" outlineLevel="1">
      <c r="A946" s="77"/>
      <c r="B946" s="111" t="s">
        <v>1512</v>
      </c>
      <c r="C946" s="75" t="s">
        <v>1870</v>
      </c>
      <c r="D946" s="68">
        <v>-47169</v>
      </c>
      <c r="E946" s="68">
        <v>-132.07</v>
      </c>
      <c r="F946" s="102">
        <v>-196.22</v>
      </c>
      <c r="G946" s="9" t="s">
        <v>1513</v>
      </c>
    </row>
    <row r="947" spans="1:7" hidden="1" outlineLevel="1">
      <c r="A947" s="77"/>
      <c r="B947" s="111" t="s">
        <v>1536</v>
      </c>
      <c r="C947" s="75" t="s">
        <v>1870</v>
      </c>
      <c r="D947" s="68">
        <v>113101</v>
      </c>
      <c r="E947" s="68">
        <v>316.68</v>
      </c>
      <c r="F947" s="102">
        <v>470.5</v>
      </c>
      <c r="G947" s="9" t="s">
        <v>1537</v>
      </c>
    </row>
    <row r="948" spans="1:7" hidden="1" outlineLevel="1">
      <c r="A948" s="77"/>
      <c r="B948" s="111" t="s">
        <v>1554</v>
      </c>
      <c r="C948" s="75" t="s">
        <v>1870</v>
      </c>
      <c r="D948" s="68">
        <v>66340</v>
      </c>
      <c r="E948" s="68">
        <v>185.75</v>
      </c>
      <c r="F948" s="102">
        <v>275.97000000000003</v>
      </c>
      <c r="G948" s="9" t="s">
        <v>1555</v>
      </c>
    </row>
    <row r="949" spans="1:7" ht="13.5" hidden="1" outlineLevel="1" thickBot="1">
      <c r="A949" s="77"/>
      <c r="B949" s="116" t="s">
        <v>1578</v>
      </c>
      <c r="C949" s="97" t="s">
        <v>1870</v>
      </c>
      <c r="D949" s="70">
        <v>76471</v>
      </c>
      <c r="E949" s="70">
        <v>214.12</v>
      </c>
      <c r="F949" s="409">
        <v>318.12</v>
      </c>
      <c r="G949" s="9" t="s">
        <v>1579</v>
      </c>
    </row>
    <row r="950" spans="1:7" hidden="1" outlineLevel="1">
      <c r="A950" s="76">
        <v>2020</v>
      </c>
      <c r="B950" s="108" t="s">
        <v>1428</v>
      </c>
      <c r="C950" s="72" t="s">
        <v>1870</v>
      </c>
      <c r="D950" s="57">
        <v>60568</v>
      </c>
      <c r="E950" s="57">
        <v>136.88</v>
      </c>
      <c r="F950" s="110">
        <v>251.96</v>
      </c>
      <c r="G950" s="9" t="s">
        <v>1429</v>
      </c>
    </row>
    <row r="951" spans="1:7" hidden="1" outlineLevel="1">
      <c r="A951" s="77"/>
      <c r="B951" s="111" t="s">
        <v>1706</v>
      </c>
      <c r="C951" s="75" t="s">
        <v>1870</v>
      </c>
      <c r="D951" s="68">
        <v>-25524</v>
      </c>
      <c r="E951" s="68">
        <v>-57.68</v>
      </c>
      <c r="F951" s="102">
        <v>-106.18</v>
      </c>
      <c r="G951" s="9" t="s">
        <v>1707</v>
      </c>
    </row>
    <row r="952" spans="1:7" hidden="1" outlineLevel="1">
      <c r="A952" s="77"/>
      <c r="B952" s="111" t="s">
        <v>1706</v>
      </c>
      <c r="C952" s="75" t="s">
        <v>1871</v>
      </c>
      <c r="D952" s="68">
        <v>74235</v>
      </c>
      <c r="E952" s="68">
        <v>29.69</v>
      </c>
      <c r="F952" s="102">
        <v>29.69</v>
      </c>
      <c r="G952" s="9" t="s">
        <v>1707</v>
      </c>
    </row>
    <row r="953" spans="1:7" hidden="1" outlineLevel="1">
      <c r="A953" s="77"/>
      <c r="B953" s="111" t="s">
        <v>1706</v>
      </c>
      <c r="C953" s="75" t="s">
        <v>1872</v>
      </c>
      <c r="D953" s="68">
        <v>115182</v>
      </c>
      <c r="E953" s="68">
        <v>34.549999999999997</v>
      </c>
      <c r="F953" s="102">
        <v>34.549999999999997</v>
      </c>
      <c r="G953" s="9" t="s">
        <v>1707</v>
      </c>
    </row>
    <row r="954" spans="1:7" hidden="1" outlineLevel="1">
      <c r="A954" s="77"/>
      <c r="B954" s="111" t="s">
        <v>1422</v>
      </c>
      <c r="C954" s="75" t="s">
        <v>1870</v>
      </c>
      <c r="D954" s="68">
        <v>632265</v>
      </c>
      <c r="E954" s="68">
        <v>1428.92</v>
      </c>
      <c r="F954" s="102">
        <v>2630.22</v>
      </c>
      <c r="G954" s="9" t="s">
        <v>1423</v>
      </c>
    </row>
    <row r="955" spans="1:7" hidden="1" outlineLevel="1">
      <c r="A955" s="77"/>
      <c r="B955" s="111" t="s">
        <v>1482</v>
      </c>
      <c r="C955" s="75" t="s">
        <v>1870</v>
      </c>
      <c r="D955" s="68">
        <v>1300</v>
      </c>
      <c r="E955" s="68">
        <v>2.94</v>
      </c>
      <c r="F955" s="102">
        <v>5.41</v>
      </c>
      <c r="G955" s="9" t="s">
        <v>1483</v>
      </c>
    </row>
    <row r="956" spans="1:7" hidden="1" outlineLevel="1">
      <c r="A956" s="77"/>
      <c r="B956" s="111" t="s">
        <v>1402</v>
      </c>
      <c r="C956" s="75" t="s">
        <v>1870</v>
      </c>
      <c r="D956" s="68">
        <v>36548</v>
      </c>
      <c r="E956" s="68">
        <v>82.6</v>
      </c>
      <c r="F956" s="102">
        <v>152.04</v>
      </c>
      <c r="G956" s="9" t="s">
        <v>1403</v>
      </c>
    </row>
    <row r="957" spans="1:7" hidden="1" outlineLevel="1">
      <c r="A957" s="77"/>
      <c r="B957" s="111" t="s">
        <v>1588</v>
      </c>
      <c r="C957" s="75" t="s">
        <v>1870</v>
      </c>
      <c r="D957" s="68">
        <v>323</v>
      </c>
      <c r="E957" s="68">
        <v>0.73</v>
      </c>
      <c r="F957" s="102">
        <v>1.34</v>
      </c>
      <c r="G957" s="9" t="s">
        <v>1589</v>
      </c>
    </row>
    <row r="958" spans="1:7" hidden="1" outlineLevel="1">
      <c r="A958" s="77"/>
      <c r="B958" s="111" t="s">
        <v>1382</v>
      </c>
      <c r="C958" s="75" t="s">
        <v>1870</v>
      </c>
      <c r="D958" s="68">
        <v>50599</v>
      </c>
      <c r="E958" s="68">
        <v>114.35</v>
      </c>
      <c r="F958" s="102">
        <v>210.49</v>
      </c>
      <c r="G958" s="9" t="s">
        <v>1383</v>
      </c>
    </row>
    <row r="959" spans="1:7" hidden="1" outlineLevel="1">
      <c r="A959" s="77"/>
      <c r="B959" s="111" t="s">
        <v>1466</v>
      </c>
      <c r="C959" s="75" t="s">
        <v>1870</v>
      </c>
      <c r="D959" s="68">
        <v>-34251</v>
      </c>
      <c r="E959" s="68">
        <v>-77.41</v>
      </c>
      <c r="F959" s="102">
        <v>-142.47999999999999</v>
      </c>
      <c r="G959" s="9" t="s">
        <v>1467</v>
      </c>
    </row>
    <row r="960" spans="1:7" hidden="1" outlineLevel="1">
      <c r="A960" s="77"/>
      <c r="B960" s="111" t="s">
        <v>1376</v>
      </c>
      <c r="C960" s="75" t="s">
        <v>1870</v>
      </c>
      <c r="D960" s="68">
        <v>436649</v>
      </c>
      <c r="E960" s="68">
        <v>986.83</v>
      </c>
      <c r="F960" s="102">
        <v>1816.46</v>
      </c>
      <c r="G960" s="9" t="s">
        <v>1377</v>
      </c>
    </row>
    <row r="961" spans="1:7" hidden="1" outlineLevel="1">
      <c r="A961" s="77"/>
      <c r="B961" s="111" t="s">
        <v>1458</v>
      </c>
      <c r="C961" s="75" t="s">
        <v>1870</v>
      </c>
      <c r="D961" s="68">
        <v>11999</v>
      </c>
      <c r="E961" s="68">
        <v>27.12</v>
      </c>
      <c r="F961" s="102">
        <v>49.92</v>
      </c>
      <c r="G961" s="9" t="s">
        <v>1459</v>
      </c>
    </row>
    <row r="962" spans="1:7" hidden="1" outlineLevel="1">
      <c r="A962" s="77"/>
      <c r="B962" s="111" t="s">
        <v>1506</v>
      </c>
      <c r="C962" s="75" t="s">
        <v>1870</v>
      </c>
      <c r="D962" s="68">
        <v>-3636</v>
      </c>
      <c r="E962" s="68">
        <v>-8.2200000000000006</v>
      </c>
      <c r="F962" s="102">
        <v>-15.13</v>
      </c>
      <c r="G962" s="9" t="s">
        <v>1507</v>
      </c>
    </row>
    <row r="963" spans="1:7" hidden="1" outlineLevel="1">
      <c r="A963" s="77"/>
      <c r="B963" s="111" t="s">
        <v>7</v>
      </c>
      <c r="C963" s="75" t="s">
        <v>1870</v>
      </c>
      <c r="D963" s="68">
        <v>-277</v>
      </c>
      <c r="E963" s="68">
        <v>-0.63</v>
      </c>
      <c r="F963" s="102">
        <v>-1.1499999999999999</v>
      </c>
      <c r="G963" s="9" t="s">
        <v>8</v>
      </c>
    </row>
    <row r="964" spans="1:7" hidden="1" outlineLevel="1">
      <c r="A964" s="77"/>
      <c r="B964" s="111" t="s">
        <v>1480</v>
      </c>
      <c r="C964" s="75" t="s">
        <v>1870</v>
      </c>
      <c r="D964" s="68">
        <v>-7240572</v>
      </c>
      <c r="E964" s="68">
        <v>-16363.69</v>
      </c>
      <c r="F964" s="102">
        <v>-30120.78</v>
      </c>
      <c r="G964" s="9" t="s">
        <v>1481</v>
      </c>
    </row>
    <row r="965" spans="1:7" hidden="1" outlineLevel="1">
      <c r="A965" s="77"/>
      <c r="B965" s="111" t="s">
        <v>1392</v>
      </c>
      <c r="C965" s="75" t="s">
        <v>1870</v>
      </c>
      <c r="D965" s="68">
        <v>-12192</v>
      </c>
      <c r="E965" s="68">
        <v>-27.55</v>
      </c>
      <c r="F965" s="102">
        <v>-50.72</v>
      </c>
      <c r="G965" s="9" t="s">
        <v>1393</v>
      </c>
    </row>
    <row r="966" spans="1:7" hidden="1" outlineLevel="1">
      <c r="A966" s="77"/>
      <c r="B966" s="111" t="s">
        <v>1498</v>
      </c>
      <c r="C966" s="75" t="s">
        <v>1870</v>
      </c>
      <c r="D966" s="68">
        <v>112269</v>
      </c>
      <c r="E966" s="68">
        <v>253.73</v>
      </c>
      <c r="F966" s="102">
        <v>467.04</v>
      </c>
      <c r="G966" s="9" t="s">
        <v>1499</v>
      </c>
    </row>
    <row r="967" spans="1:7" hidden="1" outlineLevel="1">
      <c r="A967" s="77"/>
      <c r="B967" s="111" t="s">
        <v>1444</v>
      </c>
      <c r="C967" s="75" t="s">
        <v>1870</v>
      </c>
      <c r="D967" s="68">
        <v>6200</v>
      </c>
      <c r="E967" s="68">
        <v>14.01</v>
      </c>
      <c r="F967" s="102">
        <v>25.79</v>
      </c>
      <c r="G967" s="9" t="s">
        <v>1445</v>
      </c>
    </row>
    <row r="968" spans="1:7" hidden="1" outlineLevel="1">
      <c r="A968" s="77"/>
      <c r="B968" s="111" t="s">
        <v>1564</v>
      </c>
      <c r="C968" s="75" t="s">
        <v>1870</v>
      </c>
      <c r="D968" s="68">
        <v>183073</v>
      </c>
      <c r="E968" s="68">
        <v>413.74</v>
      </c>
      <c r="F968" s="102">
        <v>761.58</v>
      </c>
      <c r="G968" s="9" t="s">
        <v>1565</v>
      </c>
    </row>
    <row r="969" spans="1:7" hidden="1" outlineLevel="1">
      <c r="A969" s="77"/>
      <c r="B969" s="111" t="s">
        <v>1576</v>
      </c>
      <c r="C969" s="75" t="s">
        <v>1870</v>
      </c>
      <c r="D969" s="68">
        <v>54521</v>
      </c>
      <c r="E969" s="68">
        <v>123.22</v>
      </c>
      <c r="F969" s="102">
        <v>226.81</v>
      </c>
      <c r="G969" s="9" t="s">
        <v>1577</v>
      </c>
    </row>
    <row r="970" spans="1:7" hidden="1" outlineLevel="1">
      <c r="A970" s="77"/>
      <c r="B970" s="111" t="s">
        <v>1598</v>
      </c>
      <c r="C970" s="75" t="s">
        <v>1870</v>
      </c>
      <c r="D970" s="68">
        <v>29451</v>
      </c>
      <c r="E970" s="68">
        <v>66.56</v>
      </c>
      <c r="F970" s="102">
        <v>122.52</v>
      </c>
      <c r="G970" s="9" t="s">
        <v>1599</v>
      </c>
    </row>
    <row r="971" spans="1:7" hidden="1" outlineLevel="1">
      <c r="A971" s="77"/>
      <c r="B971" s="111" t="s">
        <v>1460</v>
      </c>
      <c r="C971" s="75" t="s">
        <v>1870</v>
      </c>
      <c r="D971" s="68">
        <v>678</v>
      </c>
      <c r="E971" s="68">
        <v>1.53</v>
      </c>
      <c r="F971" s="102">
        <v>2.82</v>
      </c>
      <c r="G971" s="9" t="s">
        <v>1461</v>
      </c>
    </row>
    <row r="972" spans="1:7" hidden="1" outlineLevel="1">
      <c r="A972" s="77"/>
      <c r="B972" s="111" t="s">
        <v>1580</v>
      </c>
      <c r="C972" s="75" t="s">
        <v>1870</v>
      </c>
      <c r="D972" s="68">
        <v>6232454</v>
      </c>
      <c r="E972" s="68">
        <v>14085.35</v>
      </c>
      <c r="F972" s="102">
        <v>25927.01</v>
      </c>
      <c r="G972" s="9" t="s">
        <v>1581</v>
      </c>
    </row>
    <row r="973" spans="1:7" hidden="1" outlineLevel="1">
      <c r="A973" s="77"/>
      <c r="B973" s="111" t="s">
        <v>1492</v>
      </c>
      <c r="C973" s="75" t="s">
        <v>1870</v>
      </c>
      <c r="D973" s="68">
        <v>3478</v>
      </c>
      <c r="E973" s="68">
        <v>7.86</v>
      </c>
      <c r="F973" s="102">
        <v>14.47</v>
      </c>
      <c r="G973" s="9" t="s">
        <v>1493</v>
      </c>
    </row>
    <row r="974" spans="1:7" hidden="1" outlineLevel="1">
      <c r="A974" s="77"/>
      <c r="B974" s="111" t="s">
        <v>1512</v>
      </c>
      <c r="C974" s="75" t="s">
        <v>1870</v>
      </c>
      <c r="D974" s="68">
        <v>41278</v>
      </c>
      <c r="E974" s="68">
        <v>93.29</v>
      </c>
      <c r="F974" s="102">
        <v>171.72</v>
      </c>
      <c r="G974" s="9" t="s">
        <v>1513</v>
      </c>
    </row>
    <row r="975" spans="1:7" hidden="1" outlineLevel="1">
      <c r="A975" s="77"/>
      <c r="B975" s="111" t="s">
        <v>1474</v>
      </c>
      <c r="C975" s="75" t="s">
        <v>1870</v>
      </c>
      <c r="D975" s="68">
        <v>-964</v>
      </c>
      <c r="E975" s="68">
        <v>-2.1800000000000002</v>
      </c>
      <c r="F975" s="102">
        <v>-4.01</v>
      </c>
      <c r="G975" s="9" t="s">
        <v>1475</v>
      </c>
    </row>
    <row r="976" spans="1:7" hidden="1" outlineLevel="1">
      <c r="A976" s="77"/>
      <c r="B976" s="111" t="s">
        <v>1408</v>
      </c>
      <c r="C976" s="75" t="s">
        <v>1870</v>
      </c>
      <c r="D976" s="68">
        <v>-648</v>
      </c>
      <c r="E976" s="68">
        <v>-1.46</v>
      </c>
      <c r="F976" s="102">
        <v>-2.7</v>
      </c>
      <c r="G976" s="9" t="s">
        <v>1409</v>
      </c>
    </row>
    <row r="977" spans="1:7" hidden="1" outlineLevel="1">
      <c r="A977" s="77"/>
      <c r="B977" s="111" t="s">
        <v>1448</v>
      </c>
      <c r="C977" s="75" t="s">
        <v>1870</v>
      </c>
      <c r="D977" s="68">
        <v>82458</v>
      </c>
      <c r="E977" s="68">
        <v>186.36</v>
      </c>
      <c r="F977" s="102">
        <v>343.03</v>
      </c>
      <c r="G977" s="9" t="s">
        <v>1449</v>
      </c>
    </row>
    <row r="978" spans="1:7" hidden="1" outlineLevel="1">
      <c r="A978" s="77"/>
      <c r="B978" s="111" t="s">
        <v>1594</v>
      </c>
      <c r="C978" s="75" t="s">
        <v>1870</v>
      </c>
      <c r="D978" s="68">
        <v>3520</v>
      </c>
      <c r="E978" s="68">
        <v>7.96</v>
      </c>
      <c r="F978" s="102">
        <v>14.64</v>
      </c>
      <c r="G978" s="9" t="s">
        <v>1595</v>
      </c>
    </row>
    <row r="979" spans="1:7" hidden="1" outlineLevel="1">
      <c r="A979" s="77"/>
      <c r="B979" s="111" t="s">
        <v>1476</v>
      </c>
      <c r="C979" s="75" t="s">
        <v>1870</v>
      </c>
      <c r="D979" s="68">
        <v>-6906</v>
      </c>
      <c r="E979" s="68">
        <v>-15.61</v>
      </c>
      <c r="F979" s="102">
        <v>-28.73</v>
      </c>
      <c r="G979" s="9" t="s">
        <v>1477</v>
      </c>
    </row>
    <row r="980" spans="1:7" hidden="1" outlineLevel="1">
      <c r="A980" s="77"/>
      <c r="B980" s="111" t="s">
        <v>1536</v>
      </c>
      <c r="C980" s="75" t="s">
        <v>1870</v>
      </c>
      <c r="D980" s="68">
        <v>112888</v>
      </c>
      <c r="E980" s="68">
        <v>255.13</v>
      </c>
      <c r="F980" s="102">
        <v>469.61</v>
      </c>
      <c r="G980" s="9" t="s">
        <v>1537</v>
      </c>
    </row>
    <row r="981" spans="1:7" hidden="1" outlineLevel="1">
      <c r="A981" s="77"/>
      <c r="B981" s="111" t="s">
        <v>1560</v>
      </c>
      <c r="C981" s="75" t="s">
        <v>1870</v>
      </c>
      <c r="D981" s="68">
        <v>-6035</v>
      </c>
      <c r="E981" s="68">
        <v>-13.64</v>
      </c>
      <c r="F981" s="102">
        <v>-25.11</v>
      </c>
      <c r="G981" s="9" t="s">
        <v>1561</v>
      </c>
    </row>
    <row r="982" spans="1:7" hidden="1" outlineLevel="1">
      <c r="A982" s="77"/>
      <c r="B982" s="111" t="s">
        <v>1410</v>
      </c>
      <c r="C982" s="75" t="s">
        <v>1870</v>
      </c>
      <c r="D982" s="68">
        <v>3512</v>
      </c>
      <c r="E982" s="68">
        <v>7.94</v>
      </c>
      <c r="F982" s="102">
        <v>14.61</v>
      </c>
      <c r="G982" s="9" t="s">
        <v>1411</v>
      </c>
    </row>
    <row r="983" spans="1:7" hidden="1" outlineLevel="1">
      <c r="A983" s="77"/>
      <c r="B983" s="111" t="s">
        <v>1542</v>
      </c>
      <c r="C983" s="75" t="s">
        <v>1870</v>
      </c>
      <c r="D983" s="68">
        <v>-19161</v>
      </c>
      <c r="E983" s="68">
        <v>-43.3</v>
      </c>
      <c r="F983" s="102">
        <v>-79.709999999999994</v>
      </c>
      <c r="G983" s="9" t="s">
        <v>1543</v>
      </c>
    </row>
    <row r="984" spans="1:7" hidden="1" outlineLevel="1">
      <c r="A984" s="77"/>
      <c r="B984" s="111" t="s">
        <v>1554</v>
      </c>
      <c r="C984" s="75" t="s">
        <v>1870</v>
      </c>
      <c r="D984" s="68">
        <v>712442</v>
      </c>
      <c r="E984" s="68">
        <v>1610.12</v>
      </c>
      <c r="F984" s="102">
        <v>2963.76</v>
      </c>
      <c r="G984" s="9" t="s">
        <v>1555</v>
      </c>
    </row>
    <row r="985" spans="1:7" hidden="1" outlineLevel="1">
      <c r="A985" s="77"/>
      <c r="B985" s="111" t="s">
        <v>1488</v>
      </c>
      <c r="C985" s="75" t="s">
        <v>1870</v>
      </c>
      <c r="D985" s="68">
        <v>151814</v>
      </c>
      <c r="E985" s="68">
        <v>343.1</v>
      </c>
      <c r="F985" s="102">
        <v>631.54999999999995</v>
      </c>
      <c r="G985" s="9" t="s">
        <v>1489</v>
      </c>
    </row>
    <row r="986" spans="1:7" hidden="1" outlineLevel="1">
      <c r="A986" s="77"/>
      <c r="B986" s="111" t="s">
        <v>1508</v>
      </c>
      <c r="C986" s="75" t="s">
        <v>1870</v>
      </c>
      <c r="D986" s="68">
        <v>-10552</v>
      </c>
      <c r="E986" s="68">
        <v>-23.85</v>
      </c>
      <c r="F986" s="102">
        <v>-43.9</v>
      </c>
      <c r="G986" s="9" t="s">
        <v>1509</v>
      </c>
    </row>
    <row r="987" spans="1:7" hidden="1" outlineLevel="1">
      <c r="A987" s="77"/>
      <c r="B987" s="111" t="s">
        <v>1414</v>
      </c>
      <c r="C987" s="75" t="s">
        <v>1870</v>
      </c>
      <c r="D987" s="68">
        <v>8026</v>
      </c>
      <c r="E987" s="68">
        <v>18.14</v>
      </c>
      <c r="F987" s="102">
        <v>33.39</v>
      </c>
      <c r="G987" s="9" t="s">
        <v>1415</v>
      </c>
    </row>
    <row r="988" spans="1:7" hidden="1" outlineLevel="1">
      <c r="A988" s="77"/>
      <c r="B988" s="111" t="s">
        <v>1496</v>
      </c>
      <c r="C988" s="75" t="s">
        <v>1870</v>
      </c>
      <c r="D988" s="68">
        <v>28923</v>
      </c>
      <c r="E988" s="68">
        <v>65.37</v>
      </c>
      <c r="F988" s="102">
        <v>120.32</v>
      </c>
      <c r="G988" s="9" t="s">
        <v>1497</v>
      </c>
    </row>
    <row r="989" spans="1:7" hidden="1" outlineLevel="1">
      <c r="A989" s="77"/>
      <c r="B989" s="111" t="s">
        <v>1450</v>
      </c>
      <c r="C989" s="75" t="s">
        <v>1870</v>
      </c>
      <c r="D989" s="68">
        <v>20369</v>
      </c>
      <c r="E989" s="68">
        <v>46.03</v>
      </c>
      <c r="F989" s="102">
        <v>84.74</v>
      </c>
      <c r="G989" s="9" t="s">
        <v>1451</v>
      </c>
    </row>
    <row r="990" spans="1:7" hidden="1" outlineLevel="1">
      <c r="A990" s="77"/>
      <c r="B990" s="111" t="s">
        <v>1578</v>
      </c>
      <c r="C990" s="75" t="s">
        <v>1870</v>
      </c>
      <c r="D990" s="68">
        <v>2241750</v>
      </c>
      <c r="E990" s="68">
        <v>5066.3599999999997</v>
      </c>
      <c r="F990" s="102">
        <v>9325.68</v>
      </c>
      <c r="G990" s="9" t="s">
        <v>1579</v>
      </c>
    </row>
    <row r="991" spans="1:7" hidden="1" outlineLevel="1">
      <c r="A991" s="77"/>
      <c r="B991" s="111" t="s">
        <v>1522</v>
      </c>
      <c r="C991" s="75" t="s">
        <v>1870</v>
      </c>
      <c r="D991" s="68">
        <v>27021</v>
      </c>
      <c r="E991" s="68">
        <v>61.07</v>
      </c>
      <c r="F991" s="102">
        <v>112.41</v>
      </c>
      <c r="G991" s="9" t="s">
        <v>1523</v>
      </c>
    </row>
    <row r="992" spans="1:7" hidden="1" outlineLevel="1">
      <c r="A992" s="77"/>
      <c r="B992" s="111" t="s">
        <v>1396</v>
      </c>
      <c r="C992" s="75" t="s">
        <v>1870</v>
      </c>
      <c r="D992" s="68">
        <v>-32619</v>
      </c>
      <c r="E992" s="68">
        <v>-73.72</v>
      </c>
      <c r="F992" s="102">
        <v>-135.69999999999999</v>
      </c>
      <c r="G992" s="9" t="s">
        <v>1397</v>
      </c>
    </row>
    <row r="993" spans="1:7" hidden="1" outlineLevel="1">
      <c r="A993" s="77"/>
      <c r="B993" s="111" t="s">
        <v>1486</v>
      </c>
      <c r="C993" s="75" t="s">
        <v>1870</v>
      </c>
      <c r="D993" s="68">
        <v>9827</v>
      </c>
      <c r="E993" s="68">
        <v>22.21</v>
      </c>
      <c r="F993" s="102">
        <v>40.880000000000003</v>
      </c>
      <c r="G993" s="9" t="s">
        <v>1487</v>
      </c>
    </row>
    <row r="994" spans="1:7" hidden="1" outlineLevel="1">
      <c r="A994" s="77"/>
      <c r="B994" s="111" t="s">
        <v>1456</v>
      </c>
      <c r="C994" s="75" t="s">
        <v>1870</v>
      </c>
      <c r="D994" s="68">
        <v>-2946</v>
      </c>
      <c r="E994" s="68">
        <v>-6.66</v>
      </c>
      <c r="F994" s="102">
        <v>-12.26</v>
      </c>
      <c r="G994" s="9" t="s">
        <v>1457</v>
      </c>
    </row>
    <row r="995" spans="1:7" hidden="1" outlineLevel="1">
      <c r="A995" s="77"/>
      <c r="B995" s="111" t="s">
        <v>1568</v>
      </c>
      <c r="C995" s="75" t="s">
        <v>1870</v>
      </c>
      <c r="D995" s="68">
        <v>-6423</v>
      </c>
      <c r="E995" s="68">
        <v>-14.52</v>
      </c>
      <c r="F995" s="102">
        <v>-26.72</v>
      </c>
      <c r="G995" s="9" t="s">
        <v>1569</v>
      </c>
    </row>
    <row r="996" spans="1:7" hidden="1" outlineLevel="1">
      <c r="A996" s="77"/>
      <c r="B996" s="111" t="s">
        <v>366</v>
      </c>
      <c r="C996" s="75" t="s">
        <v>1870</v>
      </c>
      <c r="D996" s="68">
        <v>1325809</v>
      </c>
      <c r="E996" s="68">
        <v>2996.33</v>
      </c>
      <c r="F996" s="102">
        <v>5515.37</v>
      </c>
      <c r="G996" s="9" t="s">
        <v>367</v>
      </c>
    </row>
    <row r="997" spans="1:7" hidden="1" outlineLevel="1">
      <c r="A997" s="78"/>
      <c r="B997" s="105" t="s">
        <v>1436</v>
      </c>
      <c r="C997" s="420" t="s">
        <v>1870</v>
      </c>
      <c r="D997" s="59">
        <v>1071</v>
      </c>
      <c r="E997" s="59">
        <v>2.42</v>
      </c>
      <c r="F997" s="142">
        <v>4.46</v>
      </c>
      <c r="G997" s="9" t="s">
        <v>1437</v>
      </c>
    </row>
    <row r="998" spans="1:7" hidden="1" outlineLevel="1">
      <c r="A998" s="80">
        <v>2021</v>
      </c>
      <c r="B998" s="421" t="s">
        <v>1428</v>
      </c>
      <c r="C998" s="115" t="s">
        <v>1870</v>
      </c>
      <c r="D998" s="424">
        <v>-446015</v>
      </c>
      <c r="E998" s="68">
        <v>-1132.8800000000001</v>
      </c>
      <c r="F998" s="102">
        <v>-1761.76</v>
      </c>
      <c r="G998" s="9" t="s">
        <v>1429</v>
      </c>
    </row>
    <row r="999" spans="1:7" hidden="1" outlineLevel="1">
      <c r="A999" s="80"/>
      <c r="B999" s="421" t="s">
        <v>1538</v>
      </c>
      <c r="C999" s="115" t="s">
        <v>1870</v>
      </c>
      <c r="D999" s="424">
        <v>381812</v>
      </c>
      <c r="E999" s="68">
        <v>969.8</v>
      </c>
      <c r="F999" s="102">
        <v>1508.16</v>
      </c>
      <c r="G999" s="9" t="s">
        <v>1539</v>
      </c>
    </row>
    <row r="1000" spans="1:7" hidden="1" outlineLevel="1">
      <c r="A1000" s="80"/>
      <c r="B1000" s="421" t="s">
        <v>1706</v>
      </c>
      <c r="C1000" s="115" t="s">
        <v>1870</v>
      </c>
      <c r="D1000" s="424">
        <v>273084</v>
      </c>
      <c r="E1000" s="68">
        <v>693.63</v>
      </c>
      <c r="F1000" s="102">
        <v>1078.68</v>
      </c>
      <c r="G1000" s="9" t="s">
        <v>1707</v>
      </c>
    </row>
    <row r="1001" spans="1:7" hidden="1" outlineLevel="1">
      <c r="A1001" s="80"/>
      <c r="B1001" s="421" t="s">
        <v>1706</v>
      </c>
      <c r="C1001" s="115" t="s">
        <v>1871</v>
      </c>
      <c r="D1001" s="424">
        <v>-48938</v>
      </c>
      <c r="E1001" s="68">
        <v>-19.579999999999998</v>
      </c>
      <c r="F1001" s="102">
        <v>-19.579999999999998</v>
      </c>
      <c r="G1001" s="9" t="s">
        <v>1707</v>
      </c>
    </row>
    <row r="1002" spans="1:7" hidden="1" outlineLevel="1">
      <c r="A1002" s="80"/>
      <c r="B1002" s="421" t="s">
        <v>1706</v>
      </c>
      <c r="C1002" s="115" t="s">
        <v>1872</v>
      </c>
      <c r="D1002" s="424">
        <v>118640</v>
      </c>
      <c r="E1002" s="68">
        <v>35.590000000000003</v>
      </c>
      <c r="F1002" s="102">
        <v>35.590000000000003</v>
      </c>
      <c r="G1002" s="9" t="s">
        <v>1707</v>
      </c>
    </row>
    <row r="1003" spans="1:7" hidden="1" outlineLevel="1">
      <c r="A1003" s="80"/>
      <c r="B1003" s="421" t="s">
        <v>1422</v>
      </c>
      <c r="C1003" s="115" t="s">
        <v>1870</v>
      </c>
      <c r="D1003" s="424">
        <v>-1793686</v>
      </c>
      <c r="E1003" s="68">
        <v>-4555.96</v>
      </c>
      <c r="F1003" s="102">
        <v>-7085.06</v>
      </c>
      <c r="G1003" s="9" t="s">
        <v>1423</v>
      </c>
    </row>
    <row r="1004" spans="1:7" hidden="1" outlineLevel="1">
      <c r="A1004" s="80"/>
      <c r="B1004" s="421" t="s">
        <v>1482</v>
      </c>
      <c r="C1004" s="115" t="s">
        <v>1870</v>
      </c>
      <c r="D1004" s="424">
        <v>1369</v>
      </c>
      <c r="E1004" s="68">
        <v>3.48</v>
      </c>
      <c r="F1004" s="102">
        <v>5.41</v>
      </c>
      <c r="G1004" s="9" t="s">
        <v>1483</v>
      </c>
    </row>
    <row r="1005" spans="1:7" hidden="1" outlineLevel="1">
      <c r="A1005" s="80"/>
      <c r="B1005" s="421" t="s">
        <v>1402</v>
      </c>
      <c r="C1005" s="115" t="s">
        <v>1870</v>
      </c>
      <c r="D1005" s="424">
        <v>21797</v>
      </c>
      <c r="E1005" s="68">
        <v>55.36</v>
      </c>
      <c r="F1005" s="102">
        <v>86.1</v>
      </c>
      <c r="G1005" s="9" t="s">
        <v>1403</v>
      </c>
    </row>
    <row r="1006" spans="1:7" hidden="1" outlineLevel="1">
      <c r="A1006" s="80"/>
      <c r="B1006" s="421" t="s">
        <v>1588</v>
      </c>
      <c r="C1006" s="115" t="s">
        <v>1870</v>
      </c>
      <c r="D1006" s="424">
        <v>172753</v>
      </c>
      <c r="E1006" s="68">
        <v>438.79</v>
      </c>
      <c r="F1006" s="102">
        <v>682.37</v>
      </c>
      <c r="G1006" s="9" t="s">
        <v>1589</v>
      </c>
    </row>
    <row r="1007" spans="1:7" hidden="1" outlineLevel="1">
      <c r="A1007" s="80"/>
      <c r="B1007" s="421" t="s">
        <v>1382</v>
      </c>
      <c r="C1007" s="115" t="s">
        <v>1870</v>
      </c>
      <c r="D1007" s="424">
        <v>63822</v>
      </c>
      <c r="E1007" s="68">
        <v>162.11000000000001</v>
      </c>
      <c r="F1007" s="102">
        <v>252.1</v>
      </c>
      <c r="G1007" s="9" t="s">
        <v>1383</v>
      </c>
    </row>
    <row r="1008" spans="1:7" hidden="1" outlineLevel="1">
      <c r="A1008" s="80"/>
      <c r="B1008" s="421" t="s">
        <v>1466</v>
      </c>
      <c r="C1008" s="115" t="s">
        <v>1870</v>
      </c>
      <c r="D1008" s="424">
        <v>-112953</v>
      </c>
      <c r="E1008" s="68">
        <v>-286.89999999999998</v>
      </c>
      <c r="F1008" s="102">
        <v>-446.16</v>
      </c>
      <c r="G1008" s="9" t="s">
        <v>1467</v>
      </c>
    </row>
    <row r="1009" spans="1:7" hidden="1" outlineLevel="1">
      <c r="A1009" s="80"/>
      <c r="B1009" s="421" t="s">
        <v>1376</v>
      </c>
      <c r="C1009" s="115" t="s">
        <v>1870</v>
      </c>
      <c r="D1009" s="424">
        <v>205992</v>
      </c>
      <c r="E1009" s="68">
        <v>523.22</v>
      </c>
      <c r="F1009" s="102">
        <v>813.67</v>
      </c>
      <c r="G1009" s="9" t="s">
        <v>1377</v>
      </c>
    </row>
    <row r="1010" spans="1:7" hidden="1" outlineLevel="1">
      <c r="A1010" s="80"/>
      <c r="B1010" s="421" t="s">
        <v>1528</v>
      </c>
      <c r="C1010" s="115" t="s">
        <v>1870</v>
      </c>
      <c r="D1010" s="424">
        <v>-14258</v>
      </c>
      <c r="E1010" s="68">
        <v>-36.22</v>
      </c>
      <c r="F1010" s="102">
        <v>-56.32</v>
      </c>
      <c r="G1010" s="9" t="s">
        <v>1529</v>
      </c>
    </row>
    <row r="1011" spans="1:7" hidden="1" outlineLevel="1">
      <c r="A1011" s="80"/>
      <c r="B1011" s="421" t="s">
        <v>1458</v>
      </c>
      <c r="C1011" s="115" t="s">
        <v>1870</v>
      </c>
      <c r="D1011" s="424">
        <v>235150</v>
      </c>
      <c r="E1011" s="68">
        <v>597.28</v>
      </c>
      <c r="F1011" s="102">
        <v>928.84</v>
      </c>
      <c r="G1011" s="9" t="s">
        <v>1459</v>
      </c>
    </row>
    <row r="1012" spans="1:7" hidden="1" outlineLevel="1">
      <c r="A1012" s="80"/>
      <c r="B1012" s="421" t="s">
        <v>1506</v>
      </c>
      <c r="C1012" s="115" t="s">
        <v>1870</v>
      </c>
      <c r="D1012" s="424">
        <v>106346</v>
      </c>
      <c r="E1012" s="68">
        <v>270.12</v>
      </c>
      <c r="F1012" s="102">
        <v>420.07</v>
      </c>
      <c r="G1012" s="9" t="s">
        <v>1507</v>
      </c>
    </row>
    <row r="1013" spans="1:7" hidden="1" outlineLevel="1">
      <c r="A1013" s="80"/>
      <c r="B1013" s="421" t="s">
        <v>7</v>
      </c>
      <c r="C1013" s="115" t="s">
        <v>1870</v>
      </c>
      <c r="D1013" s="424">
        <v>-2115</v>
      </c>
      <c r="E1013" s="68">
        <v>-5.37</v>
      </c>
      <c r="F1013" s="102">
        <v>-8.35</v>
      </c>
      <c r="G1013" s="9" t="s">
        <v>8</v>
      </c>
    </row>
    <row r="1014" spans="1:7" hidden="1" outlineLevel="1">
      <c r="A1014" s="80"/>
      <c r="B1014" s="421" t="s">
        <v>1442</v>
      </c>
      <c r="C1014" s="115" t="s">
        <v>1870</v>
      </c>
      <c r="D1014" s="424">
        <v>-999</v>
      </c>
      <c r="E1014" s="68">
        <v>-2.54</v>
      </c>
      <c r="F1014" s="102">
        <v>-3.95</v>
      </c>
      <c r="G1014" s="9" t="s">
        <v>1443</v>
      </c>
    </row>
    <row r="1015" spans="1:7" hidden="1" outlineLevel="1">
      <c r="A1015" s="80"/>
      <c r="B1015" s="421" t="s">
        <v>1480</v>
      </c>
      <c r="C1015" s="115" t="s">
        <v>1870</v>
      </c>
      <c r="D1015" s="424">
        <v>-11682256</v>
      </c>
      <c r="E1015" s="68">
        <v>-29672.93</v>
      </c>
      <c r="F1015" s="102">
        <v>-46144.91</v>
      </c>
      <c r="G1015" s="9" t="s">
        <v>1481</v>
      </c>
    </row>
    <row r="1016" spans="1:7" hidden="1" outlineLevel="1">
      <c r="A1016" s="80"/>
      <c r="B1016" s="421" t="s">
        <v>1392</v>
      </c>
      <c r="C1016" s="115" t="s">
        <v>1870</v>
      </c>
      <c r="D1016" s="424">
        <v>-107079</v>
      </c>
      <c r="E1016" s="68">
        <v>-271.98</v>
      </c>
      <c r="F1016" s="102">
        <v>-422.96</v>
      </c>
      <c r="G1016" s="9" t="s">
        <v>1393</v>
      </c>
    </row>
    <row r="1017" spans="1:7" hidden="1" outlineLevel="1">
      <c r="A1017" s="80"/>
      <c r="B1017" s="421" t="s">
        <v>1498</v>
      </c>
      <c r="C1017" s="115" t="s">
        <v>1870</v>
      </c>
      <c r="D1017" s="424">
        <v>267631</v>
      </c>
      <c r="E1017" s="68">
        <v>679.78</v>
      </c>
      <c r="F1017" s="102">
        <v>1057.1400000000001</v>
      </c>
      <c r="G1017" s="9" t="s">
        <v>1499</v>
      </c>
    </row>
    <row r="1018" spans="1:7" hidden="1" outlineLevel="1">
      <c r="A1018" s="80"/>
      <c r="B1018" s="421" t="s">
        <v>1498</v>
      </c>
      <c r="C1018" s="115" t="s">
        <v>1873</v>
      </c>
      <c r="D1018" s="424">
        <v>728135</v>
      </c>
      <c r="E1018" s="68">
        <v>-1849.46</v>
      </c>
      <c r="F1018" s="102">
        <v>-2876.13</v>
      </c>
      <c r="G1018" s="9" t="s">
        <v>1499</v>
      </c>
    </row>
    <row r="1019" spans="1:7" hidden="1" outlineLevel="1">
      <c r="A1019" s="80"/>
      <c r="B1019" s="421" t="s">
        <v>1444</v>
      </c>
      <c r="C1019" s="115" t="s">
        <v>1870</v>
      </c>
      <c r="D1019" s="424">
        <v>80424</v>
      </c>
      <c r="E1019" s="68">
        <v>204.28</v>
      </c>
      <c r="F1019" s="102">
        <v>317.67</v>
      </c>
      <c r="G1019" s="9" t="s">
        <v>1445</v>
      </c>
    </row>
    <row r="1020" spans="1:7" hidden="1" outlineLevel="1">
      <c r="A1020" s="80"/>
      <c r="B1020" s="421" t="s">
        <v>1564</v>
      </c>
      <c r="C1020" s="115" t="s">
        <v>1870</v>
      </c>
      <c r="D1020" s="424">
        <v>348124</v>
      </c>
      <c r="E1020" s="68">
        <v>884.23</v>
      </c>
      <c r="F1020" s="102">
        <v>1375.09</v>
      </c>
      <c r="G1020" s="9" t="s">
        <v>1565</v>
      </c>
    </row>
    <row r="1021" spans="1:7" hidden="1" outlineLevel="1">
      <c r="A1021" s="80"/>
      <c r="B1021" s="421" t="s">
        <v>1576</v>
      </c>
      <c r="C1021" s="115" t="s">
        <v>1870</v>
      </c>
      <c r="D1021" s="424">
        <v>-142521</v>
      </c>
      <c r="E1021" s="68">
        <v>-362</v>
      </c>
      <c r="F1021" s="102">
        <v>-562.96</v>
      </c>
      <c r="G1021" s="9" t="s">
        <v>1577</v>
      </c>
    </row>
    <row r="1022" spans="1:7" hidden="1" outlineLevel="1">
      <c r="A1022" s="80"/>
      <c r="B1022" s="421" t="s">
        <v>1598</v>
      </c>
      <c r="C1022" s="115" t="s">
        <v>1870</v>
      </c>
      <c r="D1022" s="424">
        <v>-117697</v>
      </c>
      <c r="E1022" s="68">
        <v>-298.95</v>
      </c>
      <c r="F1022" s="102">
        <v>-464.9</v>
      </c>
      <c r="G1022" s="9" t="s">
        <v>1599</v>
      </c>
    </row>
    <row r="1023" spans="1:7" hidden="1" outlineLevel="1">
      <c r="A1023" s="80"/>
      <c r="B1023" s="421" t="s">
        <v>1460</v>
      </c>
      <c r="C1023" s="115" t="s">
        <v>1870</v>
      </c>
      <c r="D1023" s="424">
        <v>-6368</v>
      </c>
      <c r="E1023" s="68">
        <v>-16.170000000000002</v>
      </c>
      <c r="F1023" s="102">
        <v>-25.15</v>
      </c>
      <c r="G1023" s="9" t="s">
        <v>1461</v>
      </c>
    </row>
    <row r="1024" spans="1:7" hidden="1" outlineLevel="1">
      <c r="A1024" s="80"/>
      <c r="B1024" s="421" t="s">
        <v>1580</v>
      </c>
      <c r="C1024" s="115" t="s">
        <v>1870</v>
      </c>
      <c r="D1024" s="424">
        <v>9595992</v>
      </c>
      <c r="E1024" s="68">
        <v>24373.82</v>
      </c>
      <c r="F1024" s="102">
        <v>37904.17</v>
      </c>
      <c r="G1024" s="9" t="s">
        <v>1581</v>
      </c>
    </row>
    <row r="1025" spans="1:7" hidden="1" outlineLevel="1">
      <c r="A1025" s="80"/>
      <c r="B1025" s="421" t="s">
        <v>1492</v>
      </c>
      <c r="C1025" s="115" t="s">
        <v>1870</v>
      </c>
      <c r="D1025" s="424">
        <v>10318</v>
      </c>
      <c r="E1025" s="68">
        <v>26.21</v>
      </c>
      <c r="F1025" s="102">
        <v>40.76</v>
      </c>
      <c r="G1025" s="9" t="s">
        <v>1493</v>
      </c>
    </row>
    <row r="1026" spans="1:7" hidden="1" outlineLevel="1">
      <c r="A1026" s="80"/>
      <c r="B1026" s="421" t="s">
        <v>1512</v>
      </c>
      <c r="C1026" s="115" t="s">
        <v>1870</v>
      </c>
      <c r="D1026" s="424">
        <v>71033</v>
      </c>
      <c r="E1026" s="68">
        <v>180.42</v>
      </c>
      <c r="F1026" s="102">
        <v>280.58</v>
      </c>
      <c r="G1026" s="9" t="s">
        <v>1513</v>
      </c>
    </row>
    <row r="1027" spans="1:7" hidden="1" outlineLevel="1">
      <c r="A1027" s="80"/>
      <c r="B1027" s="421" t="s">
        <v>1474</v>
      </c>
      <c r="C1027" s="115" t="s">
        <v>1870</v>
      </c>
      <c r="D1027" s="424">
        <v>-22952</v>
      </c>
      <c r="E1027" s="68">
        <v>-58.3</v>
      </c>
      <c r="F1027" s="102">
        <v>-90.66</v>
      </c>
      <c r="G1027" s="9" t="s">
        <v>1475</v>
      </c>
    </row>
    <row r="1028" spans="1:7" hidden="1" outlineLevel="1">
      <c r="A1028" s="80"/>
      <c r="B1028" s="421" t="s">
        <v>1532</v>
      </c>
      <c r="C1028" s="115" t="s">
        <v>1870</v>
      </c>
      <c r="D1028" s="424">
        <v>-22348</v>
      </c>
      <c r="E1028" s="68">
        <v>-56.76</v>
      </c>
      <c r="F1028" s="102">
        <v>-88.27</v>
      </c>
      <c r="G1028" s="9" t="s">
        <v>1533</v>
      </c>
    </row>
    <row r="1029" spans="1:7" hidden="1" outlineLevel="1">
      <c r="A1029" s="80"/>
      <c r="B1029" s="421" t="s">
        <v>1408</v>
      </c>
      <c r="C1029" s="115" t="s">
        <v>1870</v>
      </c>
      <c r="D1029" s="424">
        <v>-455</v>
      </c>
      <c r="E1029" s="68">
        <v>-1.1599999999999999</v>
      </c>
      <c r="F1029" s="102">
        <v>-1.8</v>
      </c>
      <c r="G1029" s="9" t="s">
        <v>1409</v>
      </c>
    </row>
    <row r="1030" spans="1:7" hidden="1" outlineLevel="1">
      <c r="A1030" s="80"/>
      <c r="B1030" s="421" t="s">
        <v>1448</v>
      </c>
      <c r="C1030" s="115" t="s">
        <v>1870</v>
      </c>
      <c r="D1030" s="424">
        <v>166411</v>
      </c>
      <c r="E1030" s="68">
        <v>422.68</v>
      </c>
      <c r="F1030" s="102">
        <v>657.32</v>
      </c>
      <c r="G1030" s="9" t="s">
        <v>1449</v>
      </c>
    </row>
    <row r="1031" spans="1:7" hidden="1" outlineLevel="1">
      <c r="A1031" s="80"/>
      <c r="B1031" s="421" t="s">
        <v>1594</v>
      </c>
      <c r="C1031" s="115" t="s">
        <v>1870</v>
      </c>
      <c r="D1031" s="424">
        <v>-19839</v>
      </c>
      <c r="E1031" s="68">
        <v>-50.39</v>
      </c>
      <c r="F1031" s="102">
        <v>-78.36</v>
      </c>
      <c r="G1031" s="9" t="s">
        <v>1595</v>
      </c>
    </row>
    <row r="1032" spans="1:7" hidden="1" outlineLevel="1">
      <c r="A1032" s="80"/>
      <c r="B1032" s="421" t="s">
        <v>1476</v>
      </c>
      <c r="C1032" s="115" t="s">
        <v>1870</v>
      </c>
      <c r="D1032" s="424">
        <v>-11202</v>
      </c>
      <c r="E1032" s="68">
        <v>-28.45</v>
      </c>
      <c r="F1032" s="102">
        <v>-44.25</v>
      </c>
      <c r="G1032" s="9" t="s">
        <v>1477</v>
      </c>
    </row>
    <row r="1033" spans="1:7" hidden="1" outlineLevel="1">
      <c r="A1033" s="80"/>
      <c r="B1033" s="421" t="s">
        <v>1536</v>
      </c>
      <c r="C1033" s="115" t="s">
        <v>1870</v>
      </c>
      <c r="D1033" s="424">
        <v>-11004</v>
      </c>
      <c r="E1033" s="68">
        <v>-27.95</v>
      </c>
      <c r="F1033" s="102">
        <v>-43.47</v>
      </c>
      <c r="G1033" s="9" t="s">
        <v>1537</v>
      </c>
    </row>
    <row r="1034" spans="1:7" hidden="1" outlineLevel="1">
      <c r="A1034" s="80"/>
      <c r="B1034" s="421" t="s">
        <v>1560</v>
      </c>
      <c r="C1034" s="115" t="s">
        <v>1870</v>
      </c>
      <c r="D1034" s="424">
        <v>36255</v>
      </c>
      <c r="E1034" s="68">
        <v>92.09</v>
      </c>
      <c r="F1034" s="102">
        <v>143.21</v>
      </c>
      <c r="G1034" s="9" t="s">
        <v>1561</v>
      </c>
    </row>
    <row r="1035" spans="1:7" hidden="1" outlineLevel="1">
      <c r="A1035" s="80"/>
      <c r="B1035" s="421" t="s">
        <v>1410</v>
      </c>
      <c r="C1035" s="115" t="s">
        <v>1870</v>
      </c>
      <c r="D1035" s="424">
        <v>-3503</v>
      </c>
      <c r="E1035" s="68">
        <v>-8.9</v>
      </c>
      <c r="F1035" s="102">
        <v>-13.84</v>
      </c>
      <c r="G1035" s="9" t="s">
        <v>1411</v>
      </c>
    </row>
    <row r="1036" spans="1:7" hidden="1" outlineLevel="1">
      <c r="A1036" s="80"/>
      <c r="B1036" s="421" t="s">
        <v>1542</v>
      </c>
      <c r="C1036" s="115" t="s">
        <v>1870</v>
      </c>
      <c r="D1036" s="424">
        <v>-28921</v>
      </c>
      <c r="E1036" s="68">
        <v>-73.459999999999994</v>
      </c>
      <c r="F1036" s="102">
        <v>-114.24</v>
      </c>
      <c r="G1036" s="9" t="s">
        <v>1543</v>
      </c>
    </row>
    <row r="1037" spans="1:7" hidden="1" outlineLevel="1">
      <c r="A1037" s="80"/>
      <c r="B1037" s="421" t="s">
        <v>1554</v>
      </c>
      <c r="C1037" s="115" t="s">
        <v>1870</v>
      </c>
      <c r="D1037" s="424">
        <v>1924377</v>
      </c>
      <c r="E1037" s="68">
        <v>4887.92</v>
      </c>
      <c r="F1037" s="102">
        <v>7601.29</v>
      </c>
      <c r="G1037" s="9" t="s">
        <v>1555</v>
      </c>
    </row>
    <row r="1038" spans="1:7" hidden="1" outlineLevel="1">
      <c r="A1038" s="80"/>
      <c r="B1038" s="421" t="s">
        <v>1488</v>
      </c>
      <c r="C1038" s="115" t="s">
        <v>1870</v>
      </c>
      <c r="D1038" s="424">
        <v>154166</v>
      </c>
      <c r="E1038" s="68">
        <v>391.58</v>
      </c>
      <c r="F1038" s="102">
        <v>608.96</v>
      </c>
      <c r="G1038" s="9" t="s">
        <v>1489</v>
      </c>
    </row>
    <row r="1039" spans="1:7" hidden="1" outlineLevel="1">
      <c r="A1039" s="80"/>
      <c r="B1039" s="421" t="s">
        <v>1508</v>
      </c>
      <c r="C1039" s="115" t="s">
        <v>1870</v>
      </c>
      <c r="D1039" s="424">
        <v>71091</v>
      </c>
      <c r="E1039" s="68">
        <v>180.57</v>
      </c>
      <c r="F1039" s="102">
        <v>280.81</v>
      </c>
      <c r="G1039" s="9" t="s">
        <v>1509</v>
      </c>
    </row>
    <row r="1040" spans="1:7" hidden="1" outlineLevel="1">
      <c r="A1040" s="80"/>
      <c r="B1040" s="421" t="s">
        <v>1414</v>
      </c>
      <c r="C1040" s="115" t="s">
        <v>1870</v>
      </c>
      <c r="D1040" s="424">
        <v>8518</v>
      </c>
      <c r="E1040" s="68">
        <v>21.64</v>
      </c>
      <c r="F1040" s="102">
        <v>33.65</v>
      </c>
      <c r="G1040" s="9" t="s">
        <v>1415</v>
      </c>
    </row>
    <row r="1041" spans="1:7" hidden="1" outlineLevel="1">
      <c r="A1041" s="80"/>
      <c r="B1041" s="421" t="s">
        <v>1496</v>
      </c>
      <c r="C1041" s="115" t="s">
        <v>1870</v>
      </c>
      <c r="D1041" s="424">
        <v>6581</v>
      </c>
      <c r="E1041" s="68">
        <v>16.72</v>
      </c>
      <c r="F1041" s="102">
        <v>25.99</v>
      </c>
      <c r="G1041" s="9" t="s">
        <v>1497</v>
      </c>
    </row>
    <row r="1042" spans="1:7" hidden="1" outlineLevel="1">
      <c r="A1042" s="80"/>
      <c r="B1042" s="421" t="s">
        <v>1450</v>
      </c>
      <c r="C1042" s="115" t="s">
        <v>1870</v>
      </c>
      <c r="D1042" s="424">
        <v>-54293</v>
      </c>
      <c r="E1042" s="68">
        <v>-137.9</v>
      </c>
      <c r="F1042" s="102">
        <v>-214.46</v>
      </c>
      <c r="G1042" s="9" t="s">
        <v>1451</v>
      </c>
    </row>
    <row r="1043" spans="1:7" hidden="1" outlineLevel="1">
      <c r="A1043" s="80"/>
      <c r="B1043" s="421" t="s">
        <v>1578</v>
      </c>
      <c r="C1043" s="115" t="s">
        <v>1870</v>
      </c>
      <c r="D1043" s="424">
        <v>2528652</v>
      </c>
      <c r="E1043" s="68">
        <v>6422.78</v>
      </c>
      <c r="F1043" s="102">
        <v>9988.18</v>
      </c>
      <c r="G1043" s="9" t="s">
        <v>1579</v>
      </c>
    </row>
    <row r="1044" spans="1:7" hidden="1" outlineLevel="1">
      <c r="A1044" s="80"/>
      <c r="B1044" s="421" t="s">
        <v>1406</v>
      </c>
      <c r="C1044" s="115" t="s">
        <v>1870</v>
      </c>
      <c r="D1044" s="424">
        <v>145510</v>
      </c>
      <c r="E1044" s="68">
        <v>369.6</v>
      </c>
      <c r="F1044" s="102">
        <v>574.76</v>
      </c>
      <c r="G1044" s="9" t="s">
        <v>1407</v>
      </c>
    </row>
    <row r="1045" spans="1:7" hidden="1" outlineLevel="1">
      <c r="A1045" s="80"/>
      <c r="B1045" s="421" t="s">
        <v>1522</v>
      </c>
      <c r="C1045" s="115" t="s">
        <v>1870</v>
      </c>
      <c r="D1045" s="424">
        <v>91258</v>
      </c>
      <c r="E1045" s="68">
        <v>231.8</v>
      </c>
      <c r="F1045" s="102">
        <v>360.47</v>
      </c>
      <c r="G1045" s="9" t="s">
        <v>1523</v>
      </c>
    </row>
    <row r="1046" spans="1:7" hidden="1" outlineLevel="1">
      <c r="A1046" s="80"/>
      <c r="B1046" s="421" t="s">
        <v>1396</v>
      </c>
      <c r="C1046" s="115" t="s">
        <v>1870</v>
      </c>
      <c r="D1046" s="424">
        <v>-135526</v>
      </c>
      <c r="E1046" s="68">
        <v>-344.24</v>
      </c>
      <c r="F1046" s="102">
        <v>-535.33000000000004</v>
      </c>
      <c r="G1046" s="9" t="s">
        <v>1397</v>
      </c>
    </row>
    <row r="1047" spans="1:7" hidden="1" outlineLevel="1">
      <c r="A1047" s="80"/>
      <c r="B1047" s="421" t="s">
        <v>1486</v>
      </c>
      <c r="C1047" s="115" t="s">
        <v>1870</v>
      </c>
      <c r="D1047" s="424">
        <v>66614</v>
      </c>
      <c r="E1047" s="68">
        <v>169.2</v>
      </c>
      <c r="F1047" s="102">
        <v>263.13</v>
      </c>
      <c r="G1047" s="9" t="s">
        <v>1487</v>
      </c>
    </row>
    <row r="1048" spans="1:7" hidden="1" outlineLevel="1">
      <c r="A1048" s="80"/>
      <c r="B1048" s="421" t="s">
        <v>1456</v>
      </c>
      <c r="C1048" s="115" t="s">
        <v>1870</v>
      </c>
      <c r="D1048" s="424">
        <v>-20317</v>
      </c>
      <c r="E1048" s="68">
        <v>-51.61</v>
      </c>
      <c r="F1048" s="102">
        <v>-80.25</v>
      </c>
      <c r="G1048" s="9" t="s">
        <v>1457</v>
      </c>
    </row>
    <row r="1049" spans="1:7" hidden="1" outlineLevel="1">
      <c r="A1049" s="80"/>
      <c r="B1049" s="421" t="s">
        <v>1568</v>
      </c>
      <c r="C1049" s="115" t="s">
        <v>1870</v>
      </c>
      <c r="D1049" s="424">
        <v>-223930</v>
      </c>
      <c r="E1049" s="68">
        <v>-568.78</v>
      </c>
      <c r="F1049" s="102">
        <v>-884.52</v>
      </c>
      <c r="G1049" s="9" t="s">
        <v>1569</v>
      </c>
    </row>
    <row r="1050" spans="1:7" hidden="1" outlineLevel="1">
      <c r="A1050" s="80"/>
      <c r="B1050" s="421" t="s">
        <v>1490</v>
      </c>
      <c r="C1050" s="115" t="s">
        <v>1870</v>
      </c>
      <c r="D1050" s="424">
        <v>-950529</v>
      </c>
      <c r="E1050" s="68">
        <v>-2414.34</v>
      </c>
      <c r="F1050" s="102">
        <v>-3754.59</v>
      </c>
      <c r="G1050" s="9" t="s">
        <v>1491</v>
      </c>
    </row>
    <row r="1051" spans="1:7" hidden="1" outlineLevel="1">
      <c r="A1051" s="80"/>
      <c r="B1051" s="421" t="s">
        <v>1572</v>
      </c>
      <c r="C1051" s="115" t="s">
        <v>1870</v>
      </c>
      <c r="D1051" s="424">
        <v>2737686</v>
      </c>
      <c r="E1051" s="68">
        <v>6953.72</v>
      </c>
      <c r="F1051" s="102">
        <v>10813.86</v>
      </c>
      <c r="G1051" s="9" t="s">
        <v>1573</v>
      </c>
    </row>
    <row r="1052" spans="1:7" hidden="1" outlineLevel="1">
      <c r="A1052" s="80"/>
      <c r="B1052" s="422" t="s">
        <v>1436</v>
      </c>
      <c r="C1052" s="115" t="s">
        <v>1870</v>
      </c>
      <c r="D1052" s="424">
        <v>9352</v>
      </c>
      <c r="E1052" s="68">
        <v>23.75</v>
      </c>
      <c r="F1052" s="102">
        <v>36.94</v>
      </c>
      <c r="G1052" s="9" t="s">
        <v>1437</v>
      </c>
    </row>
    <row r="1053" spans="1:7" hidden="1" outlineLevel="1">
      <c r="A1053" s="76">
        <v>2022</v>
      </c>
      <c r="B1053" s="419" t="s">
        <v>1428</v>
      </c>
      <c r="C1053" s="115" t="s">
        <v>1870</v>
      </c>
      <c r="D1053" s="425">
        <v>-7360216</v>
      </c>
      <c r="E1053" s="57">
        <v>-27821.62</v>
      </c>
      <c r="F1053" s="110">
        <v>-30839.31</v>
      </c>
      <c r="G1053" s="9" t="s">
        <v>1429</v>
      </c>
    </row>
    <row r="1054" spans="1:7" hidden="1" outlineLevel="1">
      <c r="A1054" s="125"/>
      <c r="B1054" s="423" t="s">
        <v>1538</v>
      </c>
      <c r="C1054" s="115" t="s">
        <v>1870</v>
      </c>
      <c r="D1054" s="424">
        <v>672876</v>
      </c>
      <c r="E1054" s="68">
        <v>2543.4699999999998</v>
      </c>
      <c r="F1054" s="102">
        <v>2819.35</v>
      </c>
      <c r="G1054" s="9" t="s">
        <v>1539</v>
      </c>
    </row>
    <row r="1055" spans="1:7" hidden="1" outlineLevel="1">
      <c r="A1055" s="125"/>
      <c r="B1055" s="423" t="s">
        <v>1706</v>
      </c>
      <c r="C1055" s="115" t="s">
        <v>1870</v>
      </c>
      <c r="D1055" s="424">
        <v>-140420</v>
      </c>
      <c r="E1055" s="68">
        <v>-530.79</v>
      </c>
      <c r="F1055" s="102">
        <v>-588.36</v>
      </c>
      <c r="G1055" s="9" t="s">
        <v>1707</v>
      </c>
    </row>
    <row r="1056" spans="1:7" hidden="1" outlineLevel="1">
      <c r="A1056" s="125"/>
      <c r="B1056" s="423" t="s">
        <v>1706</v>
      </c>
      <c r="C1056" s="115" t="s">
        <v>1871</v>
      </c>
      <c r="D1056" s="424">
        <v>1740265</v>
      </c>
      <c r="E1056" s="68">
        <v>696.11</v>
      </c>
      <c r="F1056" s="102">
        <v>696.11</v>
      </c>
      <c r="G1056" s="9" t="s">
        <v>1707</v>
      </c>
    </row>
    <row r="1057" spans="1:7" hidden="1" outlineLevel="1">
      <c r="A1057" s="125"/>
      <c r="B1057" s="423" t="s">
        <v>1706</v>
      </c>
      <c r="C1057" s="115" t="s">
        <v>1872</v>
      </c>
      <c r="D1057" s="424">
        <v>1091021</v>
      </c>
      <c r="E1057" s="68">
        <v>327.31</v>
      </c>
      <c r="F1057" s="102">
        <v>327.31</v>
      </c>
      <c r="G1057" s="9" t="s">
        <v>1707</v>
      </c>
    </row>
    <row r="1058" spans="1:7" hidden="1" outlineLevel="1">
      <c r="A1058" s="125"/>
      <c r="B1058" s="423" t="s">
        <v>1422</v>
      </c>
      <c r="C1058" s="115" t="s">
        <v>1870</v>
      </c>
      <c r="D1058" s="424">
        <v>473557</v>
      </c>
      <c r="E1058" s="68">
        <v>1790.05</v>
      </c>
      <c r="F1058" s="102">
        <v>1984.2</v>
      </c>
      <c r="G1058" s="9" t="s">
        <v>1423</v>
      </c>
    </row>
    <row r="1059" spans="1:7" hidden="1" outlineLevel="1">
      <c r="A1059" s="125"/>
      <c r="B1059" s="423" t="s">
        <v>350</v>
      </c>
      <c r="C1059" s="115" t="s">
        <v>1870</v>
      </c>
      <c r="D1059" s="424">
        <v>-160176</v>
      </c>
      <c r="E1059" s="68">
        <v>-605.47</v>
      </c>
      <c r="F1059" s="102">
        <v>-671.14</v>
      </c>
      <c r="G1059" s="9" t="s">
        <v>351</v>
      </c>
    </row>
    <row r="1060" spans="1:7" hidden="1" outlineLevel="1">
      <c r="A1060" s="125"/>
      <c r="B1060" s="423" t="s">
        <v>93</v>
      </c>
      <c r="C1060" s="115" t="s">
        <v>1870</v>
      </c>
      <c r="D1060" s="424">
        <v>10684</v>
      </c>
      <c r="E1060" s="68">
        <v>40.39</v>
      </c>
      <c r="F1060" s="102">
        <v>44.77</v>
      </c>
      <c r="G1060" s="9" t="s">
        <v>94</v>
      </c>
    </row>
    <row r="1061" spans="1:7" hidden="1" outlineLevel="1">
      <c r="A1061" s="125"/>
      <c r="B1061" s="423" t="s">
        <v>1432</v>
      </c>
      <c r="C1061" s="115" t="s">
        <v>1870</v>
      </c>
      <c r="D1061" s="424">
        <v>-161713</v>
      </c>
      <c r="E1061" s="68">
        <v>-611.28</v>
      </c>
      <c r="F1061" s="102">
        <v>-677.58</v>
      </c>
      <c r="G1061" s="9" t="s">
        <v>1433</v>
      </c>
    </row>
    <row r="1062" spans="1:7" hidden="1" outlineLevel="1">
      <c r="A1062" s="125"/>
      <c r="B1062" s="423" t="s">
        <v>1482</v>
      </c>
      <c r="C1062" s="115" t="s">
        <v>1870</v>
      </c>
      <c r="D1062" s="424">
        <v>-10339</v>
      </c>
      <c r="E1062" s="68">
        <v>-39.08</v>
      </c>
      <c r="F1062" s="102">
        <v>-43.32</v>
      </c>
      <c r="G1062" s="9" t="s">
        <v>1483</v>
      </c>
    </row>
    <row r="1063" spans="1:7" hidden="1" outlineLevel="1">
      <c r="A1063" s="125"/>
      <c r="B1063" s="423" t="s">
        <v>1402</v>
      </c>
      <c r="C1063" s="115" t="s">
        <v>1870</v>
      </c>
      <c r="D1063" s="424">
        <v>62636</v>
      </c>
      <c r="E1063" s="68">
        <v>236.76</v>
      </c>
      <c r="F1063" s="102">
        <v>262.44</v>
      </c>
      <c r="G1063" s="9" t="s">
        <v>1403</v>
      </c>
    </row>
    <row r="1064" spans="1:7" hidden="1" outlineLevel="1">
      <c r="A1064" s="125"/>
      <c r="B1064" s="423" t="s">
        <v>1588</v>
      </c>
      <c r="C1064" s="115" t="s">
        <v>1870</v>
      </c>
      <c r="D1064" s="424">
        <v>4721857</v>
      </c>
      <c r="E1064" s="68">
        <v>17848.62</v>
      </c>
      <c r="F1064" s="102">
        <v>19784.580000000002</v>
      </c>
      <c r="G1064" s="9" t="s">
        <v>1589</v>
      </c>
    </row>
    <row r="1065" spans="1:7" hidden="1" outlineLevel="1">
      <c r="A1065" s="125"/>
      <c r="B1065" s="423" t="s">
        <v>1382</v>
      </c>
      <c r="C1065" s="115" t="s">
        <v>1870</v>
      </c>
      <c r="D1065" s="424">
        <v>184180</v>
      </c>
      <c r="E1065" s="68">
        <v>696.2</v>
      </c>
      <c r="F1065" s="102">
        <v>771.71</v>
      </c>
      <c r="G1065" s="9" t="s">
        <v>1383</v>
      </c>
    </row>
    <row r="1066" spans="1:7" hidden="1" outlineLevel="1">
      <c r="A1066" s="125"/>
      <c r="B1066" s="423" t="s">
        <v>1466</v>
      </c>
      <c r="C1066" s="115" t="s">
        <v>1870</v>
      </c>
      <c r="D1066" s="424">
        <v>-815113</v>
      </c>
      <c r="E1066" s="68">
        <v>-3081.13</v>
      </c>
      <c r="F1066" s="102">
        <v>-3415.32</v>
      </c>
      <c r="G1066" s="9" t="s">
        <v>1467</v>
      </c>
    </row>
    <row r="1067" spans="1:7" hidden="1" outlineLevel="1">
      <c r="A1067" s="125"/>
      <c r="B1067" s="423" t="s">
        <v>1376</v>
      </c>
      <c r="C1067" s="115" t="s">
        <v>1870</v>
      </c>
      <c r="D1067" s="424">
        <v>497473</v>
      </c>
      <c r="E1067" s="68">
        <v>1880.45</v>
      </c>
      <c r="F1067" s="102">
        <v>2084.41</v>
      </c>
      <c r="G1067" s="9" t="s">
        <v>1377</v>
      </c>
    </row>
    <row r="1068" spans="1:7" hidden="1" outlineLevel="1">
      <c r="A1068" s="125"/>
      <c r="B1068" s="423" t="s">
        <v>1528</v>
      </c>
      <c r="C1068" s="115" t="s">
        <v>1870</v>
      </c>
      <c r="D1068" s="424">
        <v>-98554</v>
      </c>
      <c r="E1068" s="68">
        <v>-372.53</v>
      </c>
      <c r="F1068" s="102">
        <v>-412.94</v>
      </c>
      <c r="G1068" s="9" t="s">
        <v>1529</v>
      </c>
    </row>
    <row r="1069" spans="1:7" hidden="1" outlineLevel="1">
      <c r="A1069" s="125"/>
      <c r="B1069" s="423" t="s">
        <v>1458</v>
      </c>
      <c r="C1069" s="115" t="s">
        <v>1870</v>
      </c>
      <c r="D1069" s="424">
        <v>-573419</v>
      </c>
      <c r="E1069" s="68">
        <v>-2167.52</v>
      </c>
      <c r="F1069" s="102">
        <v>-2402.63</v>
      </c>
      <c r="G1069" s="9" t="s">
        <v>1459</v>
      </c>
    </row>
    <row r="1070" spans="1:7" hidden="1" outlineLevel="1">
      <c r="A1070" s="125"/>
      <c r="B1070" s="423" t="s">
        <v>1400</v>
      </c>
      <c r="C1070" s="115" t="s">
        <v>1870</v>
      </c>
      <c r="D1070" s="424">
        <v>-124984</v>
      </c>
      <c r="E1070" s="68">
        <v>-472.44</v>
      </c>
      <c r="F1070" s="102">
        <v>-523.67999999999995</v>
      </c>
      <c r="G1070" s="9" t="s">
        <v>1401</v>
      </c>
    </row>
    <row r="1071" spans="1:7" hidden="1" outlineLevel="1">
      <c r="A1071" s="125"/>
      <c r="B1071" s="423" t="s">
        <v>1506</v>
      </c>
      <c r="C1071" s="115" t="s">
        <v>1870</v>
      </c>
      <c r="D1071" s="424">
        <v>-1059840</v>
      </c>
      <c r="E1071" s="68">
        <v>-4006.2</v>
      </c>
      <c r="F1071" s="102">
        <v>-4440.7299999999996</v>
      </c>
      <c r="G1071" s="9" t="s">
        <v>1507</v>
      </c>
    </row>
    <row r="1072" spans="1:7" hidden="1" outlineLevel="1">
      <c r="A1072" s="125"/>
      <c r="B1072" s="423" t="s">
        <v>1596</v>
      </c>
      <c r="C1072" s="115" t="s">
        <v>1870</v>
      </c>
      <c r="D1072" s="424">
        <v>-721495</v>
      </c>
      <c r="E1072" s="68">
        <v>-2727.25</v>
      </c>
      <c r="F1072" s="102">
        <v>-3023.06</v>
      </c>
      <c r="G1072" s="9" t="s">
        <v>1597</v>
      </c>
    </row>
    <row r="1073" spans="1:7" hidden="1" outlineLevel="1">
      <c r="A1073" s="125"/>
      <c r="B1073" s="423" t="s">
        <v>7</v>
      </c>
      <c r="C1073" s="115" t="s">
        <v>1870</v>
      </c>
      <c r="D1073" s="424">
        <v>-96855</v>
      </c>
      <c r="E1073" s="68">
        <v>-366.11</v>
      </c>
      <c r="F1073" s="102">
        <v>-405.82</v>
      </c>
      <c r="G1073" s="9" t="s">
        <v>8</v>
      </c>
    </row>
    <row r="1074" spans="1:7" hidden="1" outlineLevel="1">
      <c r="A1074" s="125"/>
      <c r="B1074" s="423" t="s">
        <v>1442</v>
      </c>
      <c r="C1074" s="115" t="s">
        <v>1870</v>
      </c>
      <c r="D1074" s="424">
        <v>-5245</v>
      </c>
      <c r="E1074" s="68">
        <v>-19.829999999999998</v>
      </c>
      <c r="F1074" s="102">
        <v>-21.98</v>
      </c>
      <c r="G1074" s="9" t="s">
        <v>1443</v>
      </c>
    </row>
    <row r="1075" spans="1:7" hidden="1" outlineLevel="1">
      <c r="A1075" s="125"/>
      <c r="B1075" s="423" t="s">
        <v>1590</v>
      </c>
      <c r="C1075" s="115" t="s">
        <v>1870</v>
      </c>
      <c r="D1075" s="424">
        <v>-3918425</v>
      </c>
      <c r="E1075" s="68">
        <v>-14811.65</v>
      </c>
      <c r="F1075" s="102">
        <v>-16418.2</v>
      </c>
      <c r="G1075" s="9" t="s">
        <v>1591</v>
      </c>
    </row>
    <row r="1076" spans="1:7" hidden="1" outlineLevel="1">
      <c r="A1076" s="125"/>
      <c r="B1076" s="423" t="s">
        <v>1480</v>
      </c>
      <c r="C1076" s="115" t="s">
        <v>1870</v>
      </c>
      <c r="D1076" s="424">
        <v>-27694332</v>
      </c>
      <c r="E1076" s="68">
        <v>-104684.57</v>
      </c>
      <c r="F1076" s="102">
        <v>-116039.25</v>
      </c>
      <c r="G1076" s="9" t="s">
        <v>1481</v>
      </c>
    </row>
    <row r="1077" spans="1:7" hidden="1" outlineLevel="1">
      <c r="A1077" s="125"/>
      <c r="B1077" s="423" t="s">
        <v>1480</v>
      </c>
      <c r="C1077" s="115" t="s">
        <v>1873</v>
      </c>
      <c r="D1077" s="424">
        <v>82239173</v>
      </c>
      <c r="E1077" s="68">
        <v>-310864.07</v>
      </c>
      <c r="F1077" s="102">
        <v>-344582.13</v>
      </c>
      <c r="G1077" s="9" t="s">
        <v>1481</v>
      </c>
    </row>
    <row r="1078" spans="1:7" hidden="1" outlineLevel="1">
      <c r="A1078" s="125"/>
      <c r="B1078" s="423" t="s">
        <v>1392</v>
      </c>
      <c r="C1078" s="115" t="s">
        <v>1870</v>
      </c>
      <c r="D1078" s="424">
        <v>40055</v>
      </c>
      <c r="E1078" s="68">
        <v>151.41</v>
      </c>
      <c r="F1078" s="102">
        <v>167.83</v>
      </c>
      <c r="G1078" s="9" t="s">
        <v>1393</v>
      </c>
    </row>
    <row r="1079" spans="1:7" hidden="1" outlineLevel="1">
      <c r="A1079" s="125"/>
      <c r="B1079" s="423" t="s">
        <v>1498</v>
      </c>
      <c r="C1079" s="115" t="s">
        <v>1870</v>
      </c>
      <c r="D1079" s="424">
        <v>-46157040</v>
      </c>
      <c r="E1079" s="68">
        <v>-174473.61</v>
      </c>
      <c r="F1079" s="102">
        <v>-193398</v>
      </c>
      <c r="G1079" s="9" t="s">
        <v>1499</v>
      </c>
    </row>
    <row r="1080" spans="1:7" hidden="1" outlineLevel="1">
      <c r="A1080" s="125"/>
      <c r="B1080" s="423" t="s">
        <v>1498</v>
      </c>
      <c r="C1080" s="115" t="s">
        <v>1872</v>
      </c>
      <c r="D1080" s="424">
        <v>-23957</v>
      </c>
      <c r="E1080" s="68">
        <v>-7.19</v>
      </c>
      <c r="F1080" s="102">
        <v>-7.19</v>
      </c>
      <c r="G1080" s="9" t="s">
        <v>1499</v>
      </c>
    </row>
    <row r="1081" spans="1:7" hidden="1" outlineLevel="1">
      <c r="A1081" s="125"/>
      <c r="B1081" s="423" t="s">
        <v>1498</v>
      </c>
      <c r="C1081" s="115" t="s">
        <v>1873</v>
      </c>
      <c r="D1081" s="424">
        <v>818332</v>
      </c>
      <c r="E1081" s="68">
        <v>-3093.29</v>
      </c>
      <c r="F1081" s="102">
        <v>-3428.81</v>
      </c>
      <c r="G1081" s="9" t="s">
        <v>1499</v>
      </c>
    </row>
    <row r="1082" spans="1:7" hidden="1" outlineLevel="1">
      <c r="A1082" s="125"/>
      <c r="B1082" s="423" t="s">
        <v>1444</v>
      </c>
      <c r="C1082" s="115" t="s">
        <v>1870</v>
      </c>
      <c r="D1082" s="424">
        <v>683300</v>
      </c>
      <c r="E1082" s="68">
        <v>2582.87</v>
      </c>
      <c r="F1082" s="102">
        <v>2863.03</v>
      </c>
      <c r="G1082" s="9" t="s">
        <v>1445</v>
      </c>
    </row>
    <row r="1083" spans="1:7" hidden="1" outlineLevel="1">
      <c r="A1083" s="125"/>
      <c r="B1083" s="423" t="s">
        <v>1454</v>
      </c>
      <c r="C1083" s="115" t="s">
        <v>1870</v>
      </c>
      <c r="D1083" s="424">
        <v>-7466433</v>
      </c>
      <c r="E1083" s="68">
        <v>-28223.119999999999</v>
      </c>
      <c r="F1083" s="102">
        <v>-31284.35</v>
      </c>
      <c r="G1083" s="9" t="s">
        <v>1455</v>
      </c>
    </row>
    <row r="1084" spans="1:7" hidden="1" outlineLevel="1">
      <c r="A1084" s="125"/>
      <c r="B1084" s="423" t="s">
        <v>1602</v>
      </c>
      <c r="C1084" s="115" t="s">
        <v>1870</v>
      </c>
      <c r="D1084" s="424">
        <v>-18242664</v>
      </c>
      <c r="E1084" s="68">
        <v>-68957.27</v>
      </c>
      <c r="F1084" s="102">
        <v>-76436.759999999995</v>
      </c>
      <c r="G1084" s="9" t="s">
        <v>1603</v>
      </c>
    </row>
    <row r="1085" spans="1:7" hidden="1" outlineLevel="1">
      <c r="A1085" s="125"/>
      <c r="B1085" s="423" t="s">
        <v>1564</v>
      </c>
      <c r="C1085" s="115" t="s">
        <v>1870</v>
      </c>
      <c r="D1085" s="424">
        <v>-701030</v>
      </c>
      <c r="E1085" s="68">
        <v>-2649.89</v>
      </c>
      <c r="F1085" s="102">
        <v>-2937.32</v>
      </c>
      <c r="G1085" s="9" t="s">
        <v>1565</v>
      </c>
    </row>
    <row r="1086" spans="1:7" hidden="1" outlineLevel="1">
      <c r="A1086" s="125"/>
      <c r="B1086" s="423" t="s">
        <v>1576</v>
      </c>
      <c r="C1086" s="115" t="s">
        <v>1870</v>
      </c>
      <c r="D1086" s="424">
        <v>-2676076</v>
      </c>
      <c r="E1086" s="68">
        <v>-10115.57</v>
      </c>
      <c r="F1086" s="102">
        <v>-11212.76</v>
      </c>
      <c r="G1086" s="9" t="s">
        <v>1577</v>
      </c>
    </row>
    <row r="1087" spans="1:7" hidden="1" outlineLevel="1">
      <c r="A1087" s="125"/>
      <c r="B1087" s="423" t="s">
        <v>1598</v>
      </c>
      <c r="C1087" s="115" t="s">
        <v>1870</v>
      </c>
      <c r="D1087" s="424">
        <v>-1637505</v>
      </c>
      <c r="E1087" s="68">
        <v>-6189.77</v>
      </c>
      <c r="F1087" s="102">
        <v>-6861.15</v>
      </c>
      <c r="G1087" s="9" t="s">
        <v>1599</v>
      </c>
    </row>
    <row r="1088" spans="1:7" hidden="1" outlineLevel="1">
      <c r="A1088" s="125"/>
      <c r="B1088" s="423" t="s">
        <v>1460</v>
      </c>
      <c r="C1088" s="115" t="s">
        <v>1870</v>
      </c>
      <c r="D1088" s="424">
        <v>154907</v>
      </c>
      <c r="E1088" s="68">
        <v>585.54999999999995</v>
      </c>
      <c r="F1088" s="102">
        <v>649.05999999999995</v>
      </c>
      <c r="G1088" s="9" t="s">
        <v>1461</v>
      </c>
    </row>
    <row r="1089" spans="1:7" hidden="1" outlineLevel="1">
      <c r="A1089" s="125"/>
      <c r="B1089" s="423" t="s">
        <v>1580</v>
      </c>
      <c r="C1089" s="115" t="s">
        <v>1870</v>
      </c>
      <c r="D1089" s="424">
        <v>57677935</v>
      </c>
      <c r="E1089" s="68">
        <v>218022.59</v>
      </c>
      <c r="F1089" s="102">
        <v>241670.55</v>
      </c>
      <c r="G1089" s="9" t="s">
        <v>1581</v>
      </c>
    </row>
    <row r="1090" spans="1:7" hidden="1" outlineLevel="1">
      <c r="A1090" s="125"/>
      <c r="B1090" s="423" t="s">
        <v>1492</v>
      </c>
      <c r="C1090" s="115" t="s">
        <v>1870</v>
      </c>
      <c r="D1090" s="424">
        <v>-33941</v>
      </c>
      <c r="E1090" s="68">
        <v>-128.30000000000001</v>
      </c>
      <c r="F1090" s="102">
        <v>-142.21</v>
      </c>
      <c r="G1090" s="9" t="s">
        <v>1493</v>
      </c>
    </row>
    <row r="1091" spans="1:7" hidden="1" outlineLevel="1">
      <c r="A1091" s="125"/>
      <c r="B1091" s="423" t="s">
        <v>1512</v>
      </c>
      <c r="C1091" s="115" t="s">
        <v>1870</v>
      </c>
      <c r="D1091" s="424">
        <v>396829</v>
      </c>
      <c r="E1091" s="68">
        <v>1500.01</v>
      </c>
      <c r="F1091" s="102">
        <v>1662.71</v>
      </c>
      <c r="G1091" s="9" t="s">
        <v>1513</v>
      </c>
    </row>
    <row r="1092" spans="1:7" hidden="1" outlineLevel="1">
      <c r="A1092" s="125"/>
      <c r="B1092" s="423" t="s">
        <v>1474</v>
      </c>
      <c r="C1092" s="115" t="s">
        <v>1870</v>
      </c>
      <c r="D1092" s="424">
        <v>-93381</v>
      </c>
      <c r="E1092" s="68">
        <v>-352.98</v>
      </c>
      <c r="F1092" s="102">
        <v>-391.27</v>
      </c>
      <c r="G1092" s="9" t="s">
        <v>1475</v>
      </c>
    </row>
    <row r="1093" spans="1:7" hidden="1" outlineLevel="1">
      <c r="A1093" s="125"/>
      <c r="B1093" s="423" t="s">
        <v>1532</v>
      </c>
      <c r="C1093" s="115" t="s">
        <v>1870</v>
      </c>
      <c r="D1093" s="424">
        <v>-208728</v>
      </c>
      <c r="E1093" s="68">
        <v>-788.99</v>
      </c>
      <c r="F1093" s="102">
        <v>-874.57</v>
      </c>
      <c r="G1093" s="9" t="s">
        <v>1533</v>
      </c>
    </row>
    <row r="1094" spans="1:7" hidden="1" outlineLevel="1">
      <c r="A1094" s="125"/>
      <c r="B1094" s="423" t="s">
        <v>1374</v>
      </c>
      <c r="C1094" s="115" t="s">
        <v>1870</v>
      </c>
      <c r="D1094" s="424">
        <v>11470360</v>
      </c>
      <c r="E1094" s="68">
        <v>43357.96</v>
      </c>
      <c r="F1094" s="102">
        <v>48060.81</v>
      </c>
      <c r="G1094" s="9" t="s">
        <v>1375</v>
      </c>
    </row>
    <row r="1095" spans="1:7" hidden="1" outlineLevel="1">
      <c r="A1095" s="125"/>
      <c r="B1095" s="423" t="s">
        <v>1408</v>
      </c>
      <c r="C1095" s="115" t="s">
        <v>1870</v>
      </c>
      <c r="D1095" s="424">
        <v>-63546</v>
      </c>
      <c r="E1095" s="68">
        <v>-240.2</v>
      </c>
      <c r="F1095" s="102">
        <v>-266.26</v>
      </c>
      <c r="G1095" s="9" t="s">
        <v>1409</v>
      </c>
    </row>
    <row r="1096" spans="1:7" hidden="1" outlineLevel="1">
      <c r="A1096" s="125"/>
      <c r="B1096" s="423" t="s">
        <v>1390</v>
      </c>
      <c r="C1096" s="115" t="s">
        <v>1870</v>
      </c>
      <c r="D1096" s="424">
        <v>130134</v>
      </c>
      <c r="E1096" s="68">
        <v>491.91</v>
      </c>
      <c r="F1096" s="102">
        <v>545.26</v>
      </c>
      <c r="G1096" s="9" t="s">
        <v>1391</v>
      </c>
    </row>
    <row r="1097" spans="1:7" hidden="1" outlineLevel="1">
      <c r="A1097" s="125"/>
      <c r="B1097" s="423" t="s">
        <v>1448</v>
      </c>
      <c r="C1097" s="115" t="s">
        <v>1870</v>
      </c>
      <c r="D1097" s="424">
        <v>-11887206</v>
      </c>
      <c r="E1097" s="68">
        <v>-44933.64</v>
      </c>
      <c r="F1097" s="102">
        <v>-49807.39</v>
      </c>
      <c r="G1097" s="9" t="s">
        <v>1449</v>
      </c>
    </row>
    <row r="1098" spans="1:7" hidden="1" outlineLevel="1">
      <c r="A1098" s="125"/>
      <c r="B1098" s="423" t="s">
        <v>1448</v>
      </c>
      <c r="C1098" s="115" t="s">
        <v>1872</v>
      </c>
      <c r="D1098" s="424">
        <v>11076931</v>
      </c>
      <c r="E1098" s="68">
        <v>3323.08</v>
      </c>
      <c r="F1098" s="102">
        <v>3323.08</v>
      </c>
      <c r="G1098" s="9" t="s">
        <v>1449</v>
      </c>
    </row>
    <row r="1099" spans="1:7" hidden="1" outlineLevel="1">
      <c r="A1099" s="125"/>
      <c r="B1099" s="423" t="s">
        <v>1594</v>
      </c>
      <c r="C1099" s="115" t="s">
        <v>1870</v>
      </c>
      <c r="D1099" s="424">
        <v>-64219</v>
      </c>
      <c r="E1099" s="68">
        <v>-242.75</v>
      </c>
      <c r="F1099" s="102">
        <v>-269.08</v>
      </c>
      <c r="G1099" s="9" t="s">
        <v>1595</v>
      </c>
    </row>
    <row r="1100" spans="1:7" hidden="1" outlineLevel="1">
      <c r="A1100" s="125"/>
      <c r="B1100" s="423" t="s">
        <v>1476</v>
      </c>
      <c r="C1100" s="115" t="s">
        <v>1870</v>
      </c>
      <c r="D1100" s="424">
        <v>-26171</v>
      </c>
      <c r="E1100" s="68">
        <v>-98.93</v>
      </c>
      <c r="F1100" s="102">
        <v>-109.66</v>
      </c>
      <c r="G1100" s="9" t="s">
        <v>1477</v>
      </c>
    </row>
    <row r="1101" spans="1:7" hidden="1" outlineLevel="1">
      <c r="A1101" s="125"/>
      <c r="B1101" s="423" t="s">
        <v>1536</v>
      </c>
      <c r="C1101" s="115" t="s">
        <v>1870</v>
      </c>
      <c r="D1101" s="424">
        <v>-964290</v>
      </c>
      <c r="E1101" s="68">
        <v>-3645.02</v>
      </c>
      <c r="F1101" s="102">
        <v>-4040.38</v>
      </c>
      <c r="G1101" s="9" t="s">
        <v>1537</v>
      </c>
    </row>
    <row r="1102" spans="1:7" hidden="1" outlineLevel="1">
      <c r="A1102" s="125"/>
      <c r="B1102" s="423" t="s">
        <v>1560</v>
      </c>
      <c r="C1102" s="115" t="s">
        <v>1870</v>
      </c>
      <c r="D1102" s="424">
        <v>-134287</v>
      </c>
      <c r="E1102" s="68">
        <v>-507.6</v>
      </c>
      <c r="F1102" s="102">
        <v>-562.66</v>
      </c>
      <c r="G1102" s="9" t="s">
        <v>1561</v>
      </c>
    </row>
    <row r="1103" spans="1:7" hidden="1" outlineLevel="1">
      <c r="A1103" s="125"/>
      <c r="B1103" s="423" t="s">
        <v>1410</v>
      </c>
      <c r="C1103" s="115" t="s">
        <v>1870</v>
      </c>
      <c r="D1103" s="424">
        <v>-89077</v>
      </c>
      <c r="E1103" s="68">
        <v>-336.71</v>
      </c>
      <c r="F1103" s="102">
        <v>-373.23</v>
      </c>
      <c r="G1103" s="9" t="s">
        <v>1411</v>
      </c>
    </row>
    <row r="1104" spans="1:7" hidden="1" outlineLevel="1">
      <c r="A1104" s="125"/>
      <c r="B1104" s="423" t="s">
        <v>1462</v>
      </c>
      <c r="C1104" s="115" t="s">
        <v>1870</v>
      </c>
      <c r="D1104" s="424">
        <v>-4477786</v>
      </c>
      <c r="E1104" s="68">
        <v>-16926.03</v>
      </c>
      <c r="F1104" s="102">
        <v>-18761.919999999998</v>
      </c>
      <c r="G1104" s="9" t="s">
        <v>1463</v>
      </c>
    </row>
    <row r="1105" spans="1:7" hidden="1" outlineLevel="1">
      <c r="A1105" s="125"/>
      <c r="B1105" s="423" t="s">
        <v>1542</v>
      </c>
      <c r="C1105" s="115" t="s">
        <v>1870</v>
      </c>
      <c r="D1105" s="424">
        <v>380806</v>
      </c>
      <c r="E1105" s="68">
        <v>1439.45</v>
      </c>
      <c r="F1105" s="102">
        <v>1595.58</v>
      </c>
      <c r="G1105" s="9" t="s">
        <v>1543</v>
      </c>
    </row>
    <row r="1106" spans="1:7" hidden="1" outlineLevel="1">
      <c r="A1106" s="125"/>
      <c r="B1106" s="423" t="s">
        <v>1554</v>
      </c>
      <c r="C1106" s="115" t="s">
        <v>1870</v>
      </c>
      <c r="D1106" s="424">
        <v>-5022193</v>
      </c>
      <c r="E1106" s="68">
        <v>-18983.89</v>
      </c>
      <c r="F1106" s="102">
        <v>-21042.99</v>
      </c>
      <c r="G1106" s="9" t="s">
        <v>1555</v>
      </c>
    </row>
    <row r="1107" spans="1:7" hidden="1" outlineLevel="1">
      <c r="A1107" s="125"/>
      <c r="B1107" s="423" t="s">
        <v>1556</v>
      </c>
      <c r="C1107" s="115" t="s">
        <v>1870</v>
      </c>
      <c r="D1107" s="424">
        <v>928130</v>
      </c>
      <c r="E1107" s="68">
        <v>3508.33</v>
      </c>
      <c r="F1107" s="102">
        <v>3888.86</v>
      </c>
      <c r="G1107" s="9" t="s">
        <v>1557</v>
      </c>
    </row>
    <row r="1108" spans="1:7" hidden="1" outlineLevel="1">
      <c r="A1108" s="125"/>
      <c r="B1108" s="423" t="s">
        <v>1504</v>
      </c>
      <c r="C1108" s="115" t="s">
        <v>1870</v>
      </c>
      <c r="D1108" s="424">
        <v>13815</v>
      </c>
      <c r="E1108" s="68">
        <v>52.22</v>
      </c>
      <c r="F1108" s="102">
        <v>57.88</v>
      </c>
      <c r="G1108" s="9" t="s">
        <v>1505</v>
      </c>
    </row>
    <row r="1109" spans="1:7" hidden="1" outlineLevel="1">
      <c r="A1109" s="125"/>
      <c r="B1109" s="423" t="s">
        <v>1488</v>
      </c>
      <c r="C1109" s="115" t="s">
        <v>1870</v>
      </c>
      <c r="D1109" s="424">
        <v>180300</v>
      </c>
      <c r="E1109" s="68">
        <v>681.53</v>
      </c>
      <c r="F1109" s="102">
        <v>755.46</v>
      </c>
      <c r="G1109" s="9" t="s">
        <v>1489</v>
      </c>
    </row>
    <row r="1110" spans="1:7" hidden="1" outlineLevel="1">
      <c r="A1110" s="125"/>
      <c r="B1110" s="423" t="s">
        <v>1508</v>
      </c>
      <c r="C1110" s="115" t="s">
        <v>1870</v>
      </c>
      <c r="D1110" s="424">
        <v>-133587</v>
      </c>
      <c r="E1110" s="68">
        <v>-504.96</v>
      </c>
      <c r="F1110" s="102">
        <v>-559.73</v>
      </c>
      <c r="G1110" s="9" t="s">
        <v>1509</v>
      </c>
    </row>
    <row r="1111" spans="1:7" hidden="1" outlineLevel="1">
      <c r="A1111" s="125"/>
      <c r="B1111" s="423" t="s">
        <v>1414</v>
      </c>
      <c r="C1111" s="115" t="s">
        <v>1870</v>
      </c>
      <c r="D1111" s="424">
        <v>-53375</v>
      </c>
      <c r="E1111" s="68">
        <v>-201.76</v>
      </c>
      <c r="F1111" s="102">
        <v>-223.64</v>
      </c>
      <c r="G1111" s="9" t="s">
        <v>1415</v>
      </c>
    </row>
    <row r="1112" spans="1:7" hidden="1" outlineLevel="1">
      <c r="A1112" s="125"/>
      <c r="B1112" s="423" t="s">
        <v>1496</v>
      </c>
      <c r="C1112" s="115" t="s">
        <v>1870</v>
      </c>
      <c r="D1112" s="424">
        <v>-343290</v>
      </c>
      <c r="E1112" s="68">
        <v>-1297.6400000000001</v>
      </c>
      <c r="F1112" s="102">
        <v>-1438.39</v>
      </c>
      <c r="G1112" s="9" t="s">
        <v>1497</v>
      </c>
    </row>
    <row r="1113" spans="1:7" hidden="1" outlineLevel="1">
      <c r="A1113" s="125"/>
      <c r="B1113" s="423" t="s">
        <v>1562</v>
      </c>
      <c r="C1113" s="115" t="s">
        <v>1870</v>
      </c>
      <c r="D1113" s="424">
        <v>976799</v>
      </c>
      <c r="E1113" s="68">
        <v>3692.3</v>
      </c>
      <c r="F1113" s="102">
        <v>4092.79</v>
      </c>
      <c r="G1113" s="9" t="s">
        <v>1563</v>
      </c>
    </row>
    <row r="1114" spans="1:7" hidden="1" outlineLevel="1">
      <c r="A1114" s="125"/>
      <c r="B1114" s="423" t="s">
        <v>1388</v>
      </c>
      <c r="C1114" s="115" t="s">
        <v>1870</v>
      </c>
      <c r="D1114" s="424">
        <v>-1017266</v>
      </c>
      <c r="E1114" s="68">
        <v>-3845.27</v>
      </c>
      <c r="F1114" s="102">
        <v>-4262.34</v>
      </c>
      <c r="G1114" s="9" t="s">
        <v>1389</v>
      </c>
    </row>
    <row r="1115" spans="1:7" hidden="1" outlineLevel="1">
      <c r="A1115" s="125"/>
      <c r="B1115" s="423" t="s">
        <v>1450</v>
      </c>
      <c r="C1115" s="115" t="s">
        <v>1870</v>
      </c>
      <c r="D1115" s="424">
        <v>1648131</v>
      </c>
      <c r="E1115" s="68">
        <v>6229.94</v>
      </c>
      <c r="F1115" s="102">
        <v>6905.67</v>
      </c>
      <c r="G1115" s="9" t="s">
        <v>1451</v>
      </c>
    </row>
    <row r="1116" spans="1:7" hidden="1" outlineLevel="1">
      <c r="A1116" s="125"/>
      <c r="B1116" s="423" t="s">
        <v>1578</v>
      </c>
      <c r="C1116" s="115" t="s">
        <v>1870</v>
      </c>
      <c r="D1116" s="424">
        <v>-781004</v>
      </c>
      <c r="E1116" s="68">
        <v>-2952.2</v>
      </c>
      <c r="F1116" s="102">
        <v>-3272.41</v>
      </c>
      <c r="G1116" s="9" t="s">
        <v>1579</v>
      </c>
    </row>
    <row r="1117" spans="1:7" hidden="1" outlineLevel="1">
      <c r="A1117" s="125"/>
      <c r="B1117" s="423" t="s">
        <v>1406</v>
      </c>
      <c r="C1117" s="115" t="s">
        <v>1870</v>
      </c>
      <c r="D1117" s="424">
        <v>5978170</v>
      </c>
      <c r="E1117" s="68">
        <v>22597.48</v>
      </c>
      <c r="F1117" s="102">
        <v>25048.53</v>
      </c>
      <c r="G1117" s="9" t="s">
        <v>1407</v>
      </c>
    </row>
    <row r="1118" spans="1:7" hidden="1" outlineLevel="1">
      <c r="A1118" s="125"/>
      <c r="B1118" s="423" t="s">
        <v>1522</v>
      </c>
      <c r="C1118" s="115" t="s">
        <v>1870</v>
      </c>
      <c r="D1118" s="424">
        <v>51938</v>
      </c>
      <c r="E1118" s="68">
        <v>196.33</v>
      </c>
      <c r="F1118" s="102">
        <v>217.62</v>
      </c>
      <c r="G1118" s="9" t="s">
        <v>1523</v>
      </c>
    </row>
    <row r="1119" spans="1:7" hidden="1" outlineLevel="1">
      <c r="A1119" s="125"/>
      <c r="B1119" s="423" t="s">
        <v>1396</v>
      </c>
      <c r="C1119" s="115" t="s">
        <v>1870</v>
      </c>
      <c r="D1119" s="424">
        <v>-2882934</v>
      </c>
      <c r="E1119" s="68">
        <v>-10897.49</v>
      </c>
      <c r="F1119" s="102">
        <v>-12079.49</v>
      </c>
      <c r="G1119" s="9" t="s">
        <v>1397</v>
      </c>
    </row>
    <row r="1120" spans="1:7" hidden="1" outlineLevel="1">
      <c r="A1120" s="125"/>
      <c r="B1120" s="423" t="s">
        <v>1486</v>
      </c>
      <c r="C1120" s="115" t="s">
        <v>1870</v>
      </c>
      <c r="D1120" s="424">
        <v>-122975</v>
      </c>
      <c r="E1120" s="68">
        <v>-464.85</v>
      </c>
      <c r="F1120" s="102">
        <v>-515.27</v>
      </c>
      <c r="G1120" s="9" t="s">
        <v>1487</v>
      </c>
    </row>
    <row r="1121" spans="1:7" hidden="1" outlineLevel="1">
      <c r="A1121" s="125"/>
      <c r="B1121" s="423" t="s">
        <v>1456</v>
      </c>
      <c r="C1121" s="115" t="s">
        <v>1870</v>
      </c>
      <c r="D1121" s="424">
        <v>-2174443</v>
      </c>
      <c r="E1121" s="68">
        <v>-8219.39</v>
      </c>
      <c r="F1121" s="102">
        <v>-9110.92</v>
      </c>
      <c r="G1121" s="9" t="s">
        <v>1457</v>
      </c>
    </row>
    <row r="1122" spans="1:7" hidden="1" outlineLevel="1">
      <c r="A1122" s="125"/>
      <c r="B1122" s="423" t="s">
        <v>1568</v>
      </c>
      <c r="C1122" s="115" t="s">
        <v>1870</v>
      </c>
      <c r="D1122" s="424">
        <v>-2068987</v>
      </c>
      <c r="E1122" s="68">
        <v>-7820.77</v>
      </c>
      <c r="F1122" s="102">
        <v>-8669.06</v>
      </c>
      <c r="G1122" s="9" t="s">
        <v>1569</v>
      </c>
    </row>
    <row r="1123" spans="1:7" hidden="1" outlineLevel="1">
      <c r="A1123" s="125"/>
      <c r="B1123" s="423" t="s">
        <v>1502</v>
      </c>
      <c r="C1123" s="115" t="s">
        <v>1870</v>
      </c>
      <c r="D1123" s="424">
        <v>-1017249</v>
      </c>
      <c r="E1123" s="68">
        <v>-3845.2</v>
      </c>
      <c r="F1123" s="102">
        <v>-4262.2700000000004</v>
      </c>
      <c r="G1123" s="9" t="s">
        <v>1503</v>
      </c>
    </row>
    <row r="1124" spans="1:7" hidden="1" outlineLevel="1">
      <c r="A1124" s="125"/>
      <c r="B1124" s="423" t="s">
        <v>1490</v>
      </c>
      <c r="C1124" s="115" t="s">
        <v>1870</v>
      </c>
      <c r="D1124" s="424">
        <v>-9852958</v>
      </c>
      <c r="E1124" s="68">
        <v>-37244.18</v>
      </c>
      <c r="F1124" s="102">
        <v>-41283.89</v>
      </c>
      <c r="G1124" s="9" t="s">
        <v>1491</v>
      </c>
    </row>
    <row r="1125" spans="1:7" hidden="1" outlineLevel="1">
      <c r="A1125" s="125"/>
      <c r="B1125" s="423" t="s">
        <v>1434</v>
      </c>
      <c r="C1125" s="115" t="s">
        <v>1870</v>
      </c>
      <c r="D1125" s="424">
        <v>-4013752</v>
      </c>
      <c r="E1125" s="68">
        <v>-15171.98</v>
      </c>
      <c r="F1125" s="102">
        <v>-16817.62</v>
      </c>
      <c r="G1125" s="9" t="s">
        <v>1435</v>
      </c>
    </row>
    <row r="1126" spans="1:7" hidden="1" outlineLevel="1">
      <c r="A1126" s="125"/>
      <c r="B1126" s="423" t="s">
        <v>1572</v>
      </c>
      <c r="C1126" s="115" t="s">
        <v>1870</v>
      </c>
      <c r="D1126" s="424">
        <v>-3337398</v>
      </c>
      <c r="E1126" s="68">
        <v>-12615.36</v>
      </c>
      <c r="F1126" s="102">
        <v>-13983.7</v>
      </c>
      <c r="G1126" s="9" t="s">
        <v>1573</v>
      </c>
    </row>
    <row r="1127" spans="1:7" hidden="1" outlineLevel="1">
      <c r="A1127" s="125"/>
      <c r="B1127" s="423" t="s">
        <v>1386</v>
      </c>
      <c r="C1127" s="115" t="s">
        <v>1870</v>
      </c>
      <c r="D1127" s="424">
        <v>-18908443</v>
      </c>
      <c r="E1127" s="68">
        <v>-71473.91</v>
      </c>
      <c r="F1127" s="102">
        <v>-79226.38</v>
      </c>
      <c r="G1127" s="9" t="s">
        <v>1387</v>
      </c>
    </row>
    <row r="1128" spans="1:7" hidden="1" outlineLevel="1">
      <c r="A1128" s="125"/>
      <c r="B1128" s="423" t="s">
        <v>1436</v>
      </c>
      <c r="C1128" s="115" t="s">
        <v>1870</v>
      </c>
      <c r="D1128" s="424">
        <v>5223</v>
      </c>
      <c r="E1128" s="68">
        <v>19.739999999999998</v>
      </c>
      <c r="F1128" s="102">
        <v>21.88</v>
      </c>
      <c r="G1128" s="9" t="s">
        <v>1437</v>
      </c>
    </row>
    <row r="1129" spans="1:7" hidden="1" outlineLevel="1">
      <c r="A1129" s="125"/>
      <c r="B1129" s="465" t="s">
        <v>1372</v>
      </c>
      <c r="C1129" s="462" t="s">
        <v>1870</v>
      </c>
      <c r="D1129" s="466">
        <v>-4034</v>
      </c>
      <c r="E1129" s="71">
        <v>-15.25</v>
      </c>
      <c r="F1129" s="464">
        <v>-16.899999999999999</v>
      </c>
      <c r="G1129" s="9" t="s">
        <v>1373</v>
      </c>
    </row>
    <row r="1130" spans="1:7" ht="13.5" collapsed="1" thickBot="1">
      <c r="A1130" s="232" t="s">
        <v>1883</v>
      </c>
      <c r="B1130" s="233"/>
      <c r="C1130" s="234"/>
      <c r="D1130" s="235">
        <f>SUM(D918:D1129)-D920-D922-D924-D926-D932-D934-D936-D938-D940-D942-D1081-D1077-D1018</f>
        <v>-103937416</v>
      </c>
      <c r="E1130" s="235">
        <f>SUM(E918:E1129)</f>
        <v>-691188.34000000008</v>
      </c>
      <c r="F1130" s="236">
        <f>SUM(F918:F1129)</f>
        <v>-736480.20000000007</v>
      </c>
    </row>
  </sheetData>
  <phoneticPr fontId="57" type="noConversion"/>
  <pageMargins left="0.98425196850393704" right="0.31496062992125984" top="1.1023622047244095" bottom="0.62992125984251968" header="0.31496062992125984" footer="0.31496062992125984"/>
  <pageSetup paperSize="9" scale="70" fitToHeight="0" orientation="landscape" r:id="rId1"/>
  <headerFooter scaleWithDoc="0">
    <oddHeader xml:space="preserve">&amp;L&amp;G&amp;C&amp;"Calibri,Standard"&amp;1&amp;K000000
</oddHeader>
    <oddFooter>&amp;R&amp;UAnlage 2b&amp;U
Seite &amp;P</oddFooter>
  </headerFooter>
  <ignoredErrors>
    <ignoredError sqref="E549:F549 E482:F482" formula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6">
    <pageSetUpPr fitToPage="1"/>
  </sheetPr>
  <dimension ref="A1:L4453"/>
  <sheetViews>
    <sheetView showGridLines="0" tabSelected="1" showRuler="0" view="pageLayout" zoomScale="80" zoomScaleNormal="85" zoomScaleSheetLayoutView="90" zoomScalePageLayoutView="80" workbookViewId="0">
      <selection activeCell="I4" sqref="I4"/>
    </sheetView>
  </sheetViews>
  <sheetFormatPr baseColWidth="10" defaultColWidth="2.5703125" defaultRowHeight="12.75" outlineLevelRow="1"/>
  <cols>
    <col min="1" max="1" width="31.42578125" customWidth="1"/>
    <col min="2" max="8" width="29" style="135" customWidth="1"/>
    <col min="9" max="9" width="20" customWidth="1"/>
    <col min="10" max="10" width="9.28515625" customWidth="1"/>
    <col min="11" max="11" width="8.140625" customWidth="1"/>
    <col min="12" max="12" width="11" customWidth="1"/>
  </cols>
  <sheetData>
    <row r="1" spans="1:12" s="189" customFormat="1" ht="18">
      <c r="A1" s="187" t="s">
        <v>1884</v>
      </c>
      <c r="B1" s="188"/>
      <c r="C1" s="188"/>
      <c r="D1" s="188"/>
      <c r="E1" s="188"/>
      <c r="F1" s="188"/>
      <c r="G1" s="188"/>
      <c r="H1" s="188"/>
    </row>
    <row r="3" spans="1:12">
      <c r="A3" s="14" t="s">
        <v>1885</v>
      </c>
      <c r="B3" s="20"/>
      <c r="C3" s="20"/>
      <c r="D3" s="20"/>
      <c r="E3" s="20"/>
      <c r="F3" s="20"/>
      <c r="G3" s="20"/>
      <c r="H3" s="20"/>
      <c r="I3" s="35">
        <f>'Anlage 1a_Zuschlagszahlungen'!E2</f>
        <v>45551</v>
      </c>
      <c r="J3" s="25"/>
    </row>
    <row r="4" spans="1:12" ht="13.5" thickBot="1">
      <c r="A4" s="9"/>
      <c r="B4" s="20"/>
      <c r="C4" s="20"/>
      <c r="D4" s="20"/>
      <c r="E4" s="20"/>
      <c r="F4" s="20"/>
      <c r="G4" s="20"/>
      <c r="H4" s="20"/>
      <c r="I4" s="9"/>
    </row>
    <row r="5" spans="1:12" ht="96" customHeight="1" thickBot="1">
      <c r="A5" s="220"/>
      <c r="B5" s="154" t="s">
        <v>1886</v>
      </c>
      <c r="C5" s="154" t="s">
        <v>1887</v>
      </c>
      <c r="D5" s="154" t="s">
        <v>1914</v>
      </c>
      <c r="E5" s="154" t="s">
        <v>1888</v>
      </c>
      <c r="F5" s="154" t="s">
        <v>1889</v>
      </c>
      <c r="G5" s="154" t="s">
        <v>1890</v>
      </c>
      <c r="H5" s="221" t="s">
        <v>1891</v>
      </c>
      <c r="J5" s="4"/>
    </row>
    <row r="6" spans="1:12">
      <c r="A6" s="209" t="s">
        <v>6</v>
      </c>
      <c r="B6" s="133">
        <f>VLOOKUP($A6,'Anlage 1a_Zuschlagszahlungen'!$A$835:$E$1532,5,0)</f>
        <v>259189661.63000003</v>
      </c>
      <c r="C6" s="133">
        <f>_xlfn.IFNA(VLOOKUP($A6,'Anlage 1b_Abzüge, Pflicht, Boni'!$A$8:$D$104,2,FALSE),0)</f>
        <v>-591839.52000000014</v>
      </c>
      <c r="D6" s="133">
        <f>_xlfn.IFNA(VLOOKUP(A6,'Anlage 1b_Abzüge, Pflicht, Boni'!$A$8:$D$104,3,FALSE),0)</f>
        <v>-21391.599999999999</v>
      </c>
      <c r="E6" s="133">
        <f>_xlfn.IFNA(VLOOKUP(A6,'Anlage 1b_Abzüge, Pflicht, Boni'!$A$8:$D$104,4,FALSE),0)</f>
        <v>13088700</v>
      </c>
      <c r="F6" s="133">
        <f>SUM(B6:E6)</f>
        <v>271665130.50999999</v>
      </c>
      <c r="G6" s="133">
        <f>SUMIFS('Anlage 1c_Korrekturen'!$L$10:$L$73,'Anlage 1c_Korrekturen'!$A$10:$A$73,'Anlage 3_Zusammenfassung'!$A6)</f>
        <v>7007895.7800000003</v>
      </c>
      <c r="H6" s="210">
        <f t="shared" ref="H6:H37" si="0">F6+G6</f>
        <v>278673026.28999996</v>
      </c>
      <c r="J6" s="24"/>
      <c r="K6" s="31"/>
      <c r="L6" s="31"/>
    </row>
    <row r="7" spans="1:12" hidden="1" outlineLevel="1">
      <c r="A7" s="209" t="s">
        <v>7</v>
      </c>
      <c r="B7" s="133">
        <f>VLOOKUP($A7,'Anlage 1a_Zuschlagszahlungen'!$A$835:$E$1532,5,0)</f>
        <v>75228.84</v>
      </c>
      <c r="C7" s="134">
        <f>_xlfn.IFNA(VLOOKUP($A7,'Anlage 1b_Abzüge, Pflicht, Boni'!$A$8:$D$104,2,FALSE),0)</f>
        <v>0</v>
      </c>
      <c r="D7" s="134">
        <f>_xlfn.IFNA(VLOOKUP(A7,'Anlage 1b_Abzüge, Pflicht, Boni'!$A$8:$D$104,3,FALSE),0)</f>
        <v>0</v>
      </c>
      <c r="E7" s="134">
        <f>_xlfn.IFNA(VLOOKUP(A7,'Anlage 1b_Abzüge, Pflicht, Boni'!$A$8:$D$104,4,FALSE),0)</f>
        <v>0</v>
      </c>
      <c r="F7" s="133">
        <f t="shared" ref="F7:F155" si="1">SUM(B7:E7)</f>
        <v>75228.84</v>
      </c>
      <c r="G7" s="134">
        <f>SUMIFS('Anlage 1c_Korrekturen'!$L$10:$L$73,'Anlage 1c_Korrekturen'!$A$10:$A$73,'Anlage 3_Zusammenfassung'!$A7)</f>
        <v>0</v>
      </c>
      <c r="H7" s="210">
        <f t="shared" si="0"/>
        <v>75228.84</v>
      </c>
      <c r="I7" t="s">
        <v>8</v>
      </c>
      <c r="J7" s="24"/>
      <c r="K7" s="31"/>
      <c r="L7" s="31"/>
    </row>
    <row r="8" spans="1:12" hidden="1" outlineLevel="1">
      <c r="A8" s="211" t="s">
        <v>9</v>
      </c>
      <c r="B8" s="134">
        <f>VLOOKUP($A8,'Anlage 1a_Zuschlagszahlungen'!$A$835:$E$1532,5,0)</f>
        <v>115850.81</v>
      </c>
      <c r="C8" s="134">
        <f>_xlfn.IFNA(VLOOKUP($A8,'Anlage 1b_Abzüge, Pflicht, Boni'!$A$8:$D$104,2,FALSE),0)</f>
        <v>0</v>
      </c>
      <c r="D8" s="134">
        <f>_xlfn.IFNA(VLOOKUP(A8,'Anlage 1b_Abzüge, Pflicht, Boni'!$A$8:$D$104,3,FALSE),0)</f>
        <v>0</v>
      </c>
      <c r="E8" s="134">
        <f>_xlfn.IFNA(VLOOKUP(A8,'Anlage 1b_Abzüge, Pflicht, Boni'!$A$8:$D$104,4,FALSE),0)</f>
        <v>0</v>
      </c>
      <c r="F8" s="134">
        <f t="shared" ref="F8:F39" si="2">SUM(B8:E8)</f>
        <v>115850.81</v>
      </c>
      <c r="G8" s="134">
        <f>SUMIFS('Anlage 1c_Korrekturen'!$L$10:$L$73,'Anlage 1c_Korrekturen'!$A$10:$A$73,'Anlage 3_Zusammenfassung'!$A8)</f>
        <v>0</v>
      </c>
      <c r="H8" s="212">
        <f t="shared" si="0"/>
        <v>115850.81</v>
      </c>
      <c r="I8" t="s">
        <v>10</v>
      </c>
      <c r="J8" s="137"/>
      <c r="K8" s="13"/>
      <c r="L8" s="13"/>
    </row>
    <row r="9" spans="1:12" hidden="1" outlineLevel="1">
      <c r="A9" s="211" t="s">
        <v>11</v>
      </c>
      <c r="B9" s="134">
        <f>VLOOKUP($A9,'Anlage 1a_Zuschlagszahlungen'!$A$835:$E$1532,5,0)</f>
        <v>10592170.199999999</v>
      </c>
      <c r="C9" s="134">
        <f>_xlfn.IFNA(VLOOKUP($A9,'Anlage 1b_Abzüge, Pflicht, Boni'!$A$8:$D$104,2,FALSE),0)</f>
        <v>0</v>
      </c>
      <c r="D9" s="134">
        <f>_xlfn.IFNA(VLOOKUP(A9,'Anlage 1b_Abzüge, Pflicht, Boni'!$A$8:$D$104,3,FALSE),0)</f>
        <v>0</v>
      </c>
      <c r="E9" s="134">
        <f>_xlfn.IFNA(VLOOKUP(A9,'Anlage 1b_Abzüge, Pflicht, Boni'!$A$8:$D$104,4,FALSE),0)</f>
        <v>0</v>
      </c>
      <c r="F9" s="134">
        <f t="shared" si="2"/>
        <v>10592170.199999999</v>
      </c>
      <c r="G9" s="134">
        <f>SUMIFS('Anlage 1c_Korrekturen'!$L$10:$L$73,'Anlage 1c_Korrekturen'!$A$10:$A$73,'Anlage 3_Zusammenfassung'!$A9)</f>
        <v>0</v>
      </c>
      <c r="H9" s="212">
        <f t="shared" si="0"/>
        <v>10592170.199999999</v>
      </c>
      <c r="I9" t="s">
        <v>12</v>
      </c>
      <c r="J9" s="137"/>
      <c r="K9" s="13"/>
      <c r="L9" s="13"/>
    </row>
    <row r="10" spans="1:12" hidden="1" outlineLevel="1">
      <c r="A10" s="211" t="s">
        <v>13</v>
      </c>
      <c r="B10" s="134">
        <f>VLOOKUP($A10,'Anlage 1a_Zuschlagszahlungen'!$A$835:$E$1532,5,0)</f>
        <v>3744.6899999999996</v>
      </c>
      <c r="C10" s="134">
        <f>_xlfn.IFNA(VLOOKUP($A10,'Anlage 1b_Abzüge, Pflicht, Boni'!$A$8:$D$104,2,FALSE),0)</f>
        <v>0</v>
      </c>
      <c r="D10" s="134">
        <f>_xlfn.IFNA(VLOOKUP(A10,'Anlage 1b_Abzüge, Pflicht, Boni'!$A$8:$D$104,3,FALSE),0)</f>
        <v>0</v>
      </c>
      <c r="E10" s="134">
        <f>_xlfn.IFNA(VLOOKUP(A10,'Anlage 1b_Abzüge, Pflicht, Boni'!$A$8:$D$104,4,FALSE),0)</f>
        <v>0</v>
      </c>
      <c r="F10" s="134">
        <f t="shared" si="2"/>
        <v>3744.6899999999996</v>
      </c>
      <c r="G10" s="134">
        <f>SUMIFS('Anlage 1c_Korrekturen'!$L$10:$L$73,'Anlage 1c_Korrekturen'!$A$10:$A$73,'Anlage 3_Zusammenfassung'!$A10)</f>
        <v>0</v>
      </c>
      <c r="H10" s="212">
        <f t="shared" si="0"/>
        <v>3744.6899999999996</v>
      </c>
      <c r="I10" t="s">
        <v>14</v>
      </c>
      <c r="J10" s="137"/>
      <c r="K10" s="13"/>
      <c r="L10" s="13"/>
    </row>
    <row r="11" spans="1:12" hidden="1" outlineLevel="1">
      <c r="A11" s="211" t="s">
        <v>15</v>
      </c>
      <c r="B11" s="134">
        <f>VLOOKUP($A11,'Anlage 1a_Zuschlagszahlungen'!$A$835:$E$1532,5,0)</f>
        <v>600357.19999999995</v>
      </c>
      <c r="C11" s="134">
        <f>_xlfn.IFNA(VLOOKUP($A11,'Anlage 1b_Abzüge, Pflicht, Boni'!$A$8:$D$104,2,FALSE),0)</f>
        <v>0</v>
      </c>
      <c r="D11" s="134">
        <f>_xlfn.IFNA(VLOOKUP(A11,'Anlage 1b_Abzüge, Pflicht, Boni'!$A$8:$D$104,3,FALSE),0)</f>
        <v>0</v>
      </c>
      <c r="E11" s="134">
        <f>_xlfn.IFNA(VLOOKUP(A11,'Anlage 1b_Abzüge, Pflicht, Boni'!$A$8:$D$104,4,FALSE),0)</f>
        <v>0</v>
      </c>
      <c r="F11" s="134">
        <f t="shared" si="2"/>
        <v>600357.19999999995</v>
      </c>
      <c r="G11" s="134">
        <f>SUMIFS('Anlage 1c_Korrekturen'!$L$10:$L$73,'Anlage 1c_Korrekturen'!$A$10:$A$73,'Anlage 3_Zusammenfassung'!$A11)</f>
        <v>0</v>
      </c>
      <c r="H11" s="212">
        <f t="shared" si="0"/>
        <v>600357.19999999995</v>
      </c>
      <c r="I11" t="s">
        <v>16</v>
      </c>
      <c r="J11" s="137"/>
      <c r="K11" s="13"/>
      <c r="L11" s="13"/>
    </row>
    <row r="12" spans="1:12" hidden="1" outlineLevel="1">
      <c r="A12" s="211" t="s">
        <v>17</v>
      </c>
      <c r="B12" s="134">
        <f>VLOOKUP($A12,'Anlage 1a_Zuschlagszahlungen'!$A$835:$E$1532,5,0)</f>
        <v>397988.40999999992</v>
      </c>
      <c r="C12" s="134">
        <f>_xlfn.IFNA(VLOOKUP($A12,'Anlage 1b_Abzüge, Pflicht, Boni'!$A$8:$D$104,2,FALSE),0)</f>
        <v>0</v>
      </c>
      <c r="D12" s="134">
        <f>_xlfn.IFNA(VLOOKUP(A12,'Anlage 1b_Abzüge, Pflicht, Boni'!$A$8:$D$104,3,FALSE),0)</f>
        <v>0</v>
      </c>
      <c r="E12" s="134">
        <f>_xlfn.IFNA(VLOOKUP(A12,'Anlage 1b_Abzüge, Pflicht, Boni'!$A$8:$D$104,4,FALSE),0)</f>
        <v>0</v>
      </c>
      <c r="F12" s="134">
        <f t="shared" si="2"/>
        <v>397988.40999999992</v>
      </c>
      <c r="G12" s="134">
        <f>SUMIFS('Anlage 1c_Korrekturen'!$L$10:$L$73,'Anlage 1c_Korrekturen'!$A$10:$A$73,'Anlage 3_Zusammenfassung'!$A12)</f>
        <v>0</v>
      </c>
      <c r="H12" s="212">
        <f t="shared" si="0"/>
        <v>397988.40999999992</v>
      </c>
      <c r="I12" t="s">
        <v>18</v>
      </c>
      <c r="J12" s="137"/>
      <c r="K12" s="13"/>
      <c r="L12" s="13"/>
    </row>
    <row r="13" spans="1:12" hidden="1" outlineLevel="1">
      <c r="A13" s="211" t="s">
        <v>19</v>
      </c>
      <c r="B13" s="134">
        <f>VLOOKUP($A13,'Anlage 1a_Zuschlagszahlungen'!$A$835:$E$1532,5,0)</f>
        <v>42576.33</v>
      </c>
      <c r="C13" s="134">
        <f>_xlfn.IFNA(VLOOKUP($A13,'Anlage 1b_Abzüge, Pflicht, Boni'!$A$8:$D$104,2,FALSE),0)</f>
        <v>0</v>
      </c>
      <c r="D13" s="134">
        <f>_xlfn.IFNA(VLOOKUP(A13,'Anlage 1b_Abzüge, Pflicht, Boni'!$A$8:$D$104,3,FALSE),0)</f>
        <v>0</v>
      </c>
      <c r="E13" s="134">
        <f>_xlfn.IFNA(VLOOKUP(A13,'Anlage 1b_Abzüge, Pflicht, Boni'!$A$8:$D$104,4,FALSE),0)</f>
        <v>0</v>
      </c>
      <c r="F13" s="134">
        <f t="shared" si="2"/>
        <v>42576.33</v>
      </c>
      <c r="G13" s="134">
        <f>SUMIFS('Anlage 1c_Korrekturen'!$L$10:$L$73,'Anlage 1c_Korrekturen'!$A$10:$A$73,'Anlage 3_Zusammenfassung'!$A13)</f>
        <v>0</v>
      </c>
      <c r="H13" s="212">
        <f t="shared" si="0"/>
        <v>42576.33</v>
      </c>
      <c r="I13" t="s">
        <v>20</v>
      </c>
      <c r="J13" s="137"/>
      <c r="K13" s="13"/>
      <c r="L13" s="13"/>
    </row>
    <row r="14" spans="1:12" hidden="1" outlineLevel="1">
      <c r="A14" s="211" t="s">
        <v>21</v>
      </c>
      <c r="B14" s="134">
        <f>VLOOKUP($A14,'Anlage 1a_Zuschlagszahlungen'!$A$835:$E$1532,5,0)</f>
        <v>588230.06000000006</v>
      </c>
      <c r="C14" s="134">
        <f>_xlfn.IFNA(VLOOKUP($A14,'Anlage 1b_Abzüge, Pflicht, Boni'!$A$8:$D$104,2,FALSE),0)</f>
        <v>0</v>
      </c>
      <c r="D14" s="134">
        <f>_xlfn.IFNA(VLOOKUP(A14,'Anlage 1b_Abzüge, Pflicht, Boni'!$A$8:$D$104,3,FALSE),0)</f>
        <v>0</v>
      </c>
      <c r="E14" s="134">
        <f>_xlfn.IFNA(VLOOKUP(A14,'Anlage 1b_Abzüge, Pflicht, Boni'!$A$8:$D$104,4,FALSE),0)</f>
        <v>0</v>
      </c>
      <c r="F14" s="134">
        <f t="shared" si="2"/>
        <v>588230.06000000006</v>
      </c>
      <c r="G14" s="134">
        <f>SUMIFS('Anlage 1c_Korrekturen'!$L$10:$L$73,'Anlage 1c_Korrekturen'!$A$10:$A$73,'Anlage 3_Zusammenfassung'!$A14)</f>
        <v>329.28</v>
      </c>
      <c r="H14" s="212">
        <f t="shared" si="0"/>
        <v>588559.34000000008</v>
      </c>
      <c r="I14" t="s">
        <v>22</v>
      </c>
      <c r="J14" s="137"/>
      <c r="K14" s="13"/>
      <c r="L14" s="13"/>
    </row>
    <row r="15" spans="1:12" hidden="1" outlineLevel="1">
      <c r="A15" s="211" t="s">
        <v>23</v>
      </c>
      <c r="B15" s="134">
        <f>VLOOKUP($A15,'Anlage 1a_Zuschlagszahlungen'!$A$835:$E$1532,5,0)</f>
        <v>1299287.1900000004</v>
      </c>
      <c r="C15" s="134">
        <f>_xlfn.IFNA(VLOOKUP($A15,'Anlage 1b_Abzüge, Pflicht, Boni'!$A$8:$D$104,2,FALSE),0)</f>
        <v>0</v>
      </c>
      <c r="D15" s="134">
        <f>_xlfn.IFNA(VLOOKUP(A15,'Anlage 1b_Abzüge, Pflicht, Boni'!$A$8:$D$104,3,FALSE),0)</f>
        <v>0</v>
      </c>
      <c r="E15" s="134">
        <f>_xlfn.IFNA(VLOOKUP(A15,'Anlage 1b_Abzüge, Pflicht, Boni'!$A$8:$D$104,4,FALSE),0)</f>
        <v>0</v>
      </c>
      <c r="F15" s="134">
        <f t="shared" si="2"/>
        <v>1299287.1900000004</v>
      </c>
      <c r="G15" s="134">
        <f>SUMIFS('Anlage 1c_Korrekturen'!$L$10:$L$73,'Anlage 1c_Korrekturen'!$A$10:$A$73,'Anlage 3_Zusammenfassung'!$A15)</f>
        <v>45696.25</v>
      </c>
      <c r="H15" s="212">
        <f t="shared" si="0"/>
        <v>1344983.4400000004</v>
      </c>
      <c r="I15" t="s">
        <v>24</v>
      </c>
      <c r="J15" s="137"/>
      <c r="K15" s="13"/>
      <c r="L15" s="13"/>
    </row>
    <row r="16" spans="1:12" hidden="1" outlineLevel="1">
      <c r="A16" s="211" t="s">
        <v>25</v>
      </c>
      <c r="B16" s="134">
        <f>VLOOKUP($A16,'Anlage 1a_Zuschlagszahlungen'!$A$835:$E$1532,5,0)</f>
        <v>19075.07</v>
      </c>
      <c r="C16" s="134">
        <f>_xlfn.IFNA(VLOOKUP($A16,'Anlage 1b_Abzüge, Pflicht, Boni'!$A$8:$D$104,2,FALSE),0)</f>
        <v>0</v>
      </c>
      <c r="D16" s="134">
        <f>_xlfn.IFNA(VLOOKUP(A16,'Anlage 1b_Abzüge, Pflicht, Boni'!$A$8:$D$104,3,FALSE),0)</f>
        <v>0</v>
      </c>
      <c r="E16" s="134">
        <f>_xlfn.IFNA(VLOOKUP(A16,'Anlage 1b_Abzüge, Pflicht, Boni'!$A$8:$D$104,4,FALSE),0)</f>
        <v>0</v>
      </c>
      <c r="F16" s="134">
        <f t="shared" si="2"/>
        <v>19075.07</v>
      </c>
      <c r="G16" s="134">
        <f>SUMIFS('Anlage 1c_Korrekturen'!$L$10:$L$73,'Anlage 1c_Korrekturen'!$A$10:$A$73,'Anlage 3_Zusammenfassung'!$A16)</f>
        <v>0</v>
      </c>
      <c r="H16" s="212">
        <f t="shared" si="0"/>
        <v>19075.07</v>
      </c>
      <c r="I16" t="s">
        <v>26</v>
      </c>
      <c r="J16" s="137"/>
      <c r="K16" s="13"/>
      <c r="L16" s="13"/>
    </row>
    <row r="17" spans="1:12" hidden="1" outlineLevel="1">
      <c r="A17" s="211" t="s">
        <v>27</v>
      </c>
      <c r="B17" s="134">
        <f>VLOOKUP($A17,'Anlage 1a_Zuschlagszahlungen'!$A$835:$E$1532,5,0)</f>
        <v>1550826.0799999998</v>
      </c>
      <c r="C17" s="134">
        <f>_xlfn.IFNA(VLOOKUP($A17,'Anlage 1b_Abzüge, Pflicht, Boni'!$A$8:$D$104,2,FALSE),0)</f>
        <v>-251.36</v>
      </c>
      <c r="D17" s="134">
        <f>_xlfn.IFNA(VLOOKUP(A17,'Anlage 1b_Abzüge, Pflicht, Boni'!$A$8:$D$104,3,FALSE),0)</f>
        <v>0</v>
      </c>
      <c r="E17" s="134">
        <f>_xlfn.IFNA(VLOOKUP(A17,'Anlage 1b_Abzüge, Pflicht, Boni'!$A$8:$D$104,4,FALSE),0)</f>
        <v>0</v>
      </c>
      <c r="F17" s="134">
        <f t="shared" si="2"/>
        <v>1550574.7199999997</v>
      </c>
      <c r="G17" s="134">
        <f>SUMIFS('Anlage 1c_Korrekturen'!$L$10:$L$73,'Anlage 1c_Korrekturen'!$A$10:$A$73,'Anlage 3_Zusammenfassung'!$A17)</f>
        <v>2570.41</v>
      </c>
      <c r="H17" s="212">
        <f t="shared" si="0"/>
        <v>1553145.1299999997</v>
      </c>
      <c r="I17" t="s">
        <v>28</v>
      </c>
      <c r="J17" s="137"/>
      <c r="K17" s="13"/>
      <c r="L17" s="13"/>
    </row>
    <row r="18" spans="1:12" hidden="1" outlineLevel="1">
      <c r="A18" s="211" t="s">
        <v>29</v>
      </c>
      <c r="B18" s="134">
        <f>VLOOKUP($A18,'Anlage 1a_Zuschlagszahlungen'!$A$835:$E$1532,5,0)</f>
        <v>1575.71</v>
      </c>
      <c r="C18" s="134">
        <f>_xlfn.IFNA(VLOOKUP($A18,'Anlage 1b_Abzüge, Pflicht, Boni'!$A$8:$D$104,2,FALSE),0)</f>
        <v>0</v>
      </c>
      <c r="D18" s="134">
        <f>_xlfn.IFNA(VLOOKUP(A18,'Anlage 1b_Abzüge, Pflicht, Boni'!$A$8:$D$104,3,FALSE),0)</f>
        <v>0</v>
      </c>
      <c r="E18" s="134">
        <f>_xlfn.IFNA(VLOOKUP(A18,'Anlage 1b_Abzüge, Pflicht, Boni'!$A$8:$D$104,4,FALSE),0)</f>
        <v>0</v>
      </c>
      <c r="F18" s="134">
        <f t="shared" si="2"/>
        <v>1575.71</v>
      </c>
      <c r="G18" s="134">
        <f>SUMIFS('Anlage 1c_Korrekturen'!$L$10:$L$73,'Anlage 1c_Korrekturen'!$A$10:$A$73,'Anlage 3_Zusammenfassung'!$A18)</f>
        <v>0</v>
      </c>
      <c r="H18" s="212">
        <f t="shared" si="0"/>
        <v>1575.71</v>
      </c>
      <c r="I18" t="s">
        <v>30</v>
      </c>
      <c r="J18" s="137"/>
      <c r="K18" s="13"/>
      <c r="L18" s="13"/>
    </row>
    <row r="19" spans="1:12" hidden="1" outlineLevel="1">
      <c r="A19" s="211" t="s">
        <v>31</v>
      </c>
      <c r="B19" s="134">
        <f>VLOOKUP($A19,'Anlage 1a_Zuschlagszahlungen'!$A$835:$E$1532,5,0)</f>
        <v>0</v>
      </c>
      <c r="C19" s="134">
        <f>_xlfn.IFNA(VLOOKUP($A19,'Anlage 1b_Abzüge, Pflicht, Boni'!$A$8:$D$104,2,FALSE),0)</f>
        <v>0</v>
      </c>
      <c r="D19" s="134">
        <f>_xlfn.IFNA(VLOOKUP(A19,'Anlage 1b_Abzüge, Pflicht, Boni'!$A$8:$D$104,3,FALSE),0)</f>
        <v>0</v>
      </c>
      <c r="E19" s="134">
        <f>_xlfn.IFNA(VLOOKUP(A19,'Anlage 1b_Abzüge, Pflicht, Boni'!$A$8:$D$104,4,FALSE),0)</f>
        <v>0</v>
      </c>
      <c r="F19" s="134">
        <f t="shared" si="2"/>
        <v>0</v>
      </c>
      <c r="G19" s="134">
        <f>SUMIFS('Anlage 1c_Korrekturen'!$L$10:$L$73,'Anlage 1c_Korrekturen'!$A$10:$A$73,'Anlage 3_Zusammenfassung'!$A19)</f>
        <v>0</v>
      </c>
      <c r="H19" s="212">
        <f t="shared" si="0"/>
        <v>0</v>
      </c>
      <c r="I19" t="s">
        <v>32</v>
      </c>
      <c r="J19" s="137"/>
      <c r="K19" s="13"/>
      <c r="L19" s="13"/>
    </row>
    <row r="20" spans="1:12" hidden="1" outlineLevel="1">
      <c r="A20" s="211" t="s">
        <v>33</v>
      </c>
      <c r="B20" s="134">
        <f>VLOOKUP($A20,'Anlage 1a_Zuschlagszahlungen'!$A$835:$E$1532,5,0)</f>
        <v>1476006.5899999999</v>
      </c>
      <c r="C20" s="134">
        <f>_xlfn.IFNA(VLOOKUP($A20,'Anlage 1b_Abzüge, Pflicht, Boni'!$A$8:$D$104,2,FALSE),0)</f>
        <v>0</v>
      </c>
      <c r="D20" s="134">
        <f>_xlfn.IFNA(VLOOKUP(A20,'Anlage 1b_Abzüge, Pflicht, Boni'!$A$8:$D$104,3,FALSE),0)</f>
        <v>0</v>
      </c>
      <c r="E20" s="134">
        <f>_xlfn.IFNA(VLOOKUP(A20,'Anlage 1b_Abzüge, Pflicht, Boni'!$A$8:$D$104,4,FALSE),0)</f>
        <v>0</v>
      </c>
      <c r="F20" s="134">
        <f t="shared" si="2"/>
        <v>1476006.5899999999</v>
      </c>
      <c r="G20" s="134">
        <f>SUMIFS('Anlage 1c_Korrekturen'!$L$10:$L$73,'Anlage 1c_Korrekturen'!$A$10:$A$73,'Anlage 3_Zusammenfassung'!$A20)</f>
        <v>0</v>
      </c>
      <c r="H20" s="212">
        <f t="shared" si="0"/>
        <v>1476006.5899999999</v>
      </c>
      <c r="I20" t="s">
        <v>34</v>
      </c>
      <c r="J20" s="137"/>
      <c r="K20" s="13"/>
      <c r="L20" s="13"/>
    </row>
    <row r="21" spans="1:12" hidden="1" outlineLevel="1">
      <c r="A21" s="211" t="s">
        <v>35</v>
      </c>
      <c r="B21" s="134">
        <f>VLOOKUP($A21,'Anlage 1a_Zuschlagszahlungen'!$A$835:$E$1532,5,0)</f>
        <v>30024922.04999999</v>
      </c>
      <c r="C21" s="134">
        <f>_xlfn.IFNA(VLOOKUP($A21,'Anlage 1b_Abzüge, Pflicht, Boni'!$A$8:$D$104,2,FALSE),0)</f>
        <v>-539600.52</v>
      </c>
      <c r="D21" s="134">
        <f>_xlfn.IFNA(VLOOKUP(A21,'Anlage 1b_Abzüge, Pflicht, Boni'!$A$8:$D$104,3,FALSE),0)</f>
        <v>-2191.6</v>
      </c>
      <c r="E21" s="134">
        <f>_xlfn.IFNA(VLOOKUP(A21,'Anlage 1b_Abzüge, Pflicht, Boni'!$A$8:$D$104,4,FALSE),0)</f>
        <v>0</v>
      </c>
      <c r="F21" s="134">
        <f t="shared" si="2"/>
        <v>29483129.929999989</v>
      </c>
      <c r="G21" s="134">
        <f>SUMIFS('Anlage 1c_Korrekturen'!$L$10:$L$73,'Anlage 1c_Korrekturen'!$A$10:$A$73,'Anlage 3_Zusammenfassung'!$A21)</f>
        <v>293985.28999999998</v>
      </c>
      <c r="H21" s="212">
        <f t="shared" si="0"/>
        <v>29777115.219999988</v>
      </c>
      <c r="I21" t="s">
        <v>36</v>
      </c>
      <c r="J21" s="137"/>
      <c r="K21" s="13"/>
      <c r="L21" s="13"/>
    </row>
    <row r="22" spans="1:12" hidden="1" outlineLevel="1">
      <c r="A22" s="211" t="s">
        <v>37</v>
      </c>
      <c r="B22" s="134">
        <f>VLOOKUP($A22,'Anlage 1a_Zuschlagszahlungen'!$A$835:$E$1532,5,0)</f>
        <v>1555697.46</v>
      </c>
      <c r="C22" s="134">
        <f>_xlfn.IFNA(VLOOKUP($A22,'Anlage 1b_Abzüge, Pflicht, Boni'!$A$8:$D$104,2,FALSE),0)</f>
        <v>-50.910000000000004</v>
      </c>
      <c r="D22" s="134">
        <f>_xlfn.IFNA(VLOOKUP(A22,'Anlage 1b_Abzüge, Pflicht, Boni'!$A$8:$D$104,3,FALSE),0)</f>
        <v>0</v>
      </c>
      <c r="E22" s="134">
        <f>_xlfn.IFNA(VLOOKUP(A22,'Anlage 1b_Abzüge, Pflicht, Boni'!$A$8:$D$104,4,FALSE),0)</f>
        <v>13088700</v>
      </c>
      <c r="F22" s="134">
        <f t="shared" si="2"/>
        <v>14644346.550000001</v>
      </c>
      <c r="G22" s="134">
        <f>SUMIFS('Anlage 1c_Korrekturen'!$L$10:$L$73,'Anlage 1c_Korrekturen'!$A$10:$A$73,'Anlage 3_Zusammenfassung'!$A22)</f>
        <v>0</v>
      </c>
      <c r="H22" s="212">
        <f t="shared" si="0"/>
        <v>14644346.550000001</v>
      </c>
      <c r="I22" t="s">
        <v>38</v>
      </c>
      <c r="J22" s="137"/>
      <c r="K22" s="13"/>
      <c r="L22" s="13"/>
    </row>
    <row r="23" spans="1:12" hidden="1" outlineLevel="1">
      <c r="A23" s="211" t="s">
        <v>39</v>
      </c>
      <c r="B23" s="134">
        <f>VLOOKUP($A23,'Anlage 1a_Zuschlagszahlungen'!$A$835:$E$1532,5,0)</f>
        <v>34992.22</v>
      </c>
      <c r="C23" s="134">
        <f>_xlfn.IFNA(VLOOKUP($A23,'Anlage 1b_Abzüge, Pflicht, Boni'!$A$8:$D$104,2,FALSE),0)</f>
        <v>0</v>
      </c>
      <c r="D23" s="134">
        <f>_xlfn.IFNA(VLOOKUP(A23,'Anlage 1b_Abzüge, Pflicht, Boni'!$A$8:$D$104,3,FALSE),0)</f>
        <v>0</v>
      </c>
      <c r="E23" s="134">
        <f>_xlfn.IFNA(VLOOKUP(A23,'Anlage 1b_Abzüge, Pflicht, Boni'!$A$8:$D$104,4,FALSE),0)</f>
        <v>0</v>
      </c>
      <c r="F23" s="134">
        <f t="shared" si="2"/>
        <v>34992.22</v>
      </c>
      <c r="G23" s="134">
        <f>SUMIFS('Anlage 1c_Korrekturen'!$L$10:$L$73,'Anlage 1c_Korrekturen'!$A$10:$A$73,'Anlage 3_Zusammenfassung'!$A23)</f>
        <v>0</v>
      </c>
      <c r="H23" s="212">
        <f t="shared" si="0"/>
        <v>34992.22</v>
      </c>
      <c r="I23" t="s">
        <v>40</v>
      </c>
      <c r="J23" s="137"/>
      <c r="K23" s="13"/>
      <c r="L23" s="13"/>
    </row>
    <row r="24" spans="1:12" hidden="1" outlineLevel="1">
      <c r="A24" s="211" t="s">
        <v>41</v>
      </c>
      <c r="B24" s="134">
        <f>VLOOKUP($A24,'Anlage 1a_Zuschlagszahlungen'!$A$835:$E$1532,5,0)</f>
        <v>56085.720000000008</v>
      </c>
      <c r="C24" s="134">
        <f>_xlfn.IFNA(VLOOKUP($A24,'Anlage 1b_Abzüge, Pflicht, Boni'!$A$8:$D$104,2,FALSE),0)</f>
        <v>0</v>
      </c>
      <c r="D24" s="134">
        <f>_xlfn.IFNA(VLOOKUP(A24,'Anlage 1b_Abzüge, Pflicht, Boni'!$A$8:$D$104,3,FALSE),0)</f>
        <v>0</v>
      </c>
      <c r="E24" s="134">
        <f>_xlfn.IFNA(VLOOKUP(A24,'Anlage 1b_Abzüge, Pflicht, Boni'!$A$8:$D$104,4,FALSE),0)</f>
        <v>0</v>
      </c>
      <c r="F24" s="134">
        <f t="shared" si="2"/>
        <v>56085.720000000008</v>
      </c>
      <c r="G24" s="134">
        <f>SUMIFS('Anlage 1c_Korrekturen'!$L$10:$L$73,'Anlage 1c_Korrekturen'!$A$10:$A$73,'Anlage 3_Zusammenfassung'!$A24)</f>
        <v>26825.759999999998</v>
      </c>
      <c r="H24" s="212">
        <f t="shared" si="0"/>
        <v>82911.48000000001</v>
      </c>
      <c r="I24" t="s">
        <v>42</v>
      </c>
      <c r="J24" s="137"/>
      <c r="K24" s="13"/>
      <c r="L24" s="13"/>
    </row>
    <row r="25" spans="1:12" hidden="1" outlineLevel="1">
      <c r="A25" s="211" t="s">
        <v>43</v>
      </c>
      <c r="B25" s="134">
        <f>VLOOKUP($A25,'Anlage 1a_Zuschlagszahlungen'!$A$835:$E$1532,5,0)</f>
        <v>20289.150000000001</v>
      </c>
      <c r="C25" s="134">
        <f>_xlfn.IFNA(VLOOKUP($A25,'Anlage 1b_Abzüge, Pflicht, Boni'!$A$8:$D$104,2,FALSE),0)</f>
        <v>0</v>
      </c>
      <c r="D25" s="134">
        <f>_xlfn.IFNA(VLOOKUP(A25,'Anlage 1b_Abzüge, Pflicht, Boni'!$A$8:$D$104,3,FALSE),0)</f>
        <v>0</v>
      </c>
      <c r="E25" s="134">
        <f>_xlfn.IFNA(VLOOKUP(A25,'Anlage 1b_Abzüge, Pflicht, Boni'!$A$8:$D$104,4,FALSE),0)</f>
        <v>0</v>
      </c>
      <c r="F25" s="134">
        <f t="shared" si="2"/>
        <v>20289.150000000001</v>
      </c>
      <c r="G25" s="134">
        <f>SUMIFS('Anlage 1c_Korrekturen'!$L$10:$L$73,'Anlage 1c_Korrekturen'!$A$10:$A$73,'Anlage 3_Zusammenfassung'!$A25)</f>
        <v>0</v>
      </c>
      <c r="H25" s="212">
        <f t="shared" si="0"/>
        <v>20289.150000000001</v>
      </c>
      <c r="I25" t="s">
        <v>44</v>
      </c>
      <c r="J25" s="137"/>
      <c r="K25" s="13"/>
      <c r="L25" s="13"/>
    </row>
    <row r="26" spans="1:12" hidden="1" outlineLevel="1">
      <c r="A26" s="211" t="s">
        <v>45</v>
      </c>
      <c r="B26" s="134">
        <f>VLOOKUP($A26,'Anlage 1a_Zuschlagszahlungen'!$A$835:$E$1532,5,0)</f>
        <v>6965.4</v>
      </c>
      <c r="C26" s="134">
        <f>_xlfn.IFNA(VLOOKUP($A26,'Anlage 1b_Abzüge, Pflicht, Boni'!$A$8:$D$104,2,FALSE),0)</f>
        <v>0</v>
      </c>
      <c r="D26" s="134">
        <f>_xlfn.IFNA(VLOOKUP(A26,'Anlage 1b_Abzüge, Pflicht, Boni'!$A$8:$D$104,3,FALSE),0)</f>
        <v>0</v>
      </c>
      <c r="E26" s="134">
        <f>_xlfn.IFNA(VLOOKUP(A26,'Anlage 1b_Abzüge, Pflicht, Boni'!$A$8:$D$104,4,FALSE),0)</f>
        <v>0</v>
      </c>
      <c r="F26" s="134">
        <f t="shared" si="2"/>
        <v>6965.4</v>
      </c>
      <c r="G26" s="134">
        <f>SUMIFS('Anlage 1c_Korrekturen'!$L$10:$L$73,'Anlage 1c_Korrekturen'!$A$10:$A$73,'Anlage 3_Zusammenfassung'!$A26)</f>
        <v>0</v>
      </c>
      <c r="H26" s="212">
        <f t="shared" si="0"/>
        <v>6965.4</v>
      </c>
      <c r="I26" t="s">
        <v>46</v>
      </c>
      <c r="J26" s="137"/>
      <c r="K26" s="13"/>
      <c r="L26" s="13"/>
    </row>
    <row r="27" spans="1:12" hidden="1" outlineLevel="1">
      <c r="A27" s="211" t="s">
        <v>47</v>
      </c>
      <c r="B27" s="134">
        <f>VLOOKUP($A27,'Anlage 1a_Zuschlagszahlungen'!$A$835:$E$1532,5,0)</f>
        <v>360766.38</v>
      </c>
      <c r="C27" s="134">
        <f>_xlfn.IFNA(VLOOKUP($A27,'Anlage 1b_Abzüge, Pflicht, Boni'!$A$8:$D$104,2,FALSE),0)</f>
        <v>0</v>
      </c>
      <c r="D27" s="134">
        <f>_xlfn.IFNA(VLOOKUP(A27,'Anlage 1b_Abzüge, Pflicht, Boni'!$A$8:$D$104,3,FALSE),0)</f>
        <v>0</v>
      </c>
      <c r="E27" s="134">
        <f>_xlfn.IFNA(VLOOKUP(A27,'Anlage 1b_Abzüge, Pflicht, Boni'!$A$8:$D$104,4,FALSE),0)</f>
        <v>0</v>
      </c>
      <c r="F27" s="134">
        <f t="shared" si="2"/>
        <v>360766.38</v>
      </c>
      <c r="G27" s="134">
        <f>SUMIFS('Anlage 1c_Korrekturen'!$L$10:$L$73,'Anlage 1c_Korrekturen'!$A$10:$A$73,'Anlage 3_Zusammenfassung'!$A27)</f>
        <v>0</v>
      </c>
      <c r="H27" s="212">
        <f t="shared" si="0"/>
        <v>360766.38</v>
      </c>
      <c r="I27" t="s">
        <v>48</v>
      </c>
      <c r="J27" s="137"/>
      <c r="K27" s="13"/>
      <c r="L27" s="13"/>
    </row>
    <row r="28" spans="1:12" hidden="1" outlineLevel="1">
      <c r="A28" s="211" t="s">
        <v>49</v>
      </c>
      <c r="B28" s="134">
        <f>VLOOKUP($A28,'Anlage 1a_Zuschlagszahlungen'!$A$835:$E$1532,5,0)</f>
        <v>30169.840000000004</v>
      </c>
      <c r="C28" s="134">
        <f>_xlfn.IFNA(VLOOKUP($A28,'Anlage 1b_Abzüge, Pflicht, Boni'!$A$8:$D$104,2,FALSE),0)</f>
        <v>-668.68</v>
      </c>
      <c r="D28" s="134">
        <f>_xlfn.IFNA(VLOOKUP(A28,'Anlage 1b_Abzüge, Pflicht, Boni'!$A$8:$D$104,3,FALSE),0)</f>
        <v>0</v>
      </c>
      <c r="E28" s="134">
        <f>_xlfn.IFNA(VLOOKUP(A28,'Anlage 1b_Abzüge, Pflicht, Boni'!$A$8:$D$104,4,FALSE),0)</f>
        <v>0</v>
      </c>
      <c r="F28" s="134">
        <f t="shared" si="2"/>
        <v>29501.160000000003</v>
      </c>
      <c r="G28" s="134">
        <f>SUMIFS('Anlage 1c_Korrekturen'!$L$10:$L$73,'Anlage 1c_Korrekturen'!$A$10:$A$73,'Anlage 3_Zusammenfassung'!$A28)</f>
        <v>0</v>
      </c>
      <c r="H28" s="212">
        <f t="shared" si="0"/>
        <v>29501.160000000003</v>
      </c>
      <c r="I28" t="s">
        <v>50</v>
      </c>
      <c r="J28" s="137"/>
      <c r="K28" s="13"/>
      <c r="L28" s="13"/>
    </row>
    <row r="29" spans="1:12" hidden="1" outlineLevel="1">
      <c r="A29" s="211" t="s">
        <v>51</v>
      </c>
      <c r="B29" s="134">
        <f>VLOOKUP($A29,'Anlage 1a_Zuschlagszahlungen'!$A$835:$E$1532,5,0)</f>
        <v>16789.32</v>
      </c>
      <c r="C29" s="134">
        <f>_xlfn.IFNA(VLOOKUP($A29,'Anlage 1b_Abzüge, Pflicht, Boni'!$A$8:$D$104,2,FALSE),0)</f>
        <v>0</v>
      </c>
      <c r="D29" s="134">
        <f>_xlfn.IFNA(VLOOKUP(A29,'Anlage 1b_Abzüge, Pflicht, Boni'!$A$8:$D$104,3,FALSE),0)</f>
        <v>0</v>
      </c>
      <c r="E29" s="134">
        <f>_xlfn.IFNA(VLOOKUP(A29,'Anlage 1b_Abzüge, Pflicht, Boni'!$A$8:$D$104,4,FALSE),0)</f>
        <v>0</v>
      </c>
      <c r="F29" s="134">
        <f t="shared" si="2"/>
        <v>16789.32</v>
      </c>
      <c r="G29" s="134">
        <f>SUMIFS('Anlage 1c_Korrekturen'!$L$10:$L$73,'Anlage 1c_Korrekturen'!$A$10:$A$73,'Anlage 3_Zusammenfassung'!$A29)</f>
        <v>0</v>
      </c>
      <c r="H29" s="212">
        <f t="shared" si="0"/>
        <v>16789.32</v>
      </c>
      <c r="I29" t="s">
        <v>52</v>
      </c>
      <c r="J29" s="137"/>
      <c r="K29" s="13"/>
      <c r="L29" s="13"/>
    </row>
    <row r="30" spans="1:12" hidden="1" outlineLevel="1">
      <c r="A30" s="211" t="s">
        <v>53</v>
      </c>
      <c r="B30" s="134">
        <f>VLOOKUP($A30,'Anlage 1a_Zuschlagszahlungen'!$A$835:$E$1532,5,0)</f>
        <v>561049.03999999992</v>
      </c>
      <c r="C30" s="134">
        <f>_xlfn.IFNA(VLOOKUP($A30,'Anlage 1b_Abzüge, Pflicht, Boni'!$A$8:$D$104,2,FALSE),0)</f>
        <v>0</v>
      </c>
      <c r="D30" s="134">
        <f>_xlfn.IFNA(VLOOKUP(A30,'Anlage 1b_Abzüge, Pflicht, Boni'!$A$8:$D$104,3,FALSE),0)</f>
        <v>0</v>
      </c>
      <c r="E30" s="134">
        <f>_xlfn.IFNA(VLOOKUP(A30,'Anlage 1b_Abzüge, Pflicht, Boni'!$A$8:$D$104,4,FALSE),0)</f>
        <v>0</v>
      </c>
      <c r="F30" s="134">
        <f t="shared" si="2"/>
        <v>561049.03999999992</v>
      </c>
      <c r="G30" s="134">
        <f>SUMIFS('Anlage 1c_Korrekturen'!$L$10:$L$73,'Anlage 1c_Korrekturen'!$A$10:$A$73,'Anlage 3_Zusammenfassung'!$A30)</f>
        <v>0</v>
      </c>
      <c r="H30" s="212">
        <f t="shared" si="0"/>
        <v>561049.03999999992</v>
      </c>
      <c r="I30" t="s">
        <v>54</v>
      </c>
      <c r="J30" s="137"/>
      <c r="K30" s="13"/>
      <c r="L30" s="13"/>
    </row>
    <row r="31" spans="1:12" hidden="1" outlineLevel="1">
      <c r="A31" s="211" t="s">
        <v>55</v>
      </c>
      <c r="B31" s="134">
        <f>VLOOKUP($A31,'Anlage 1a_Zuschlagszahlungen'!$A$835:$E$1532,5,0)</f>
        <v>289797</v>
      </c>
      <c r="C31" s="134">
        <f>_xlfn.IFNA(VLOOKUP($A31,'Anlage 1b_Abzüge, Pflicht, Boni'!$A$8:$D$104,2,FALSE),0)</f>
        <v>0</v>
      </c>
      <c r="D31" s="134">
        <f>_xlfn.IFNA(VLOOKUP(A31,'Anlage 1b_Abzüge, Pflicht, Boni'!$A$8:$D$104,3,FALSE),0)</f>
        <v>0</v>
      </c>
      <c r="E31" s="134">
        <f>_xlfn.IFNA(VLOOKUP(A31,'Anlage 1b_Abzüge, Pflicht, Boni'!$A$8:$D$104,4,FALSE),0)</f>
        <v>0</v>
      </c>
      <c r="F31" s="134">
        <f t="shared" si="2"/>
        <v>289797</v>
      </c>
      <c r="G31" s="134">
        <f>SUMIFS('Anlage 1c_Korrekturen'!$L$10:$L$73,'Anlage 1c_Korrekturen'!$A$10:$A$73,'Anlage 3_Zusammenfassung'!$A31)</f>
        <v>0</v>
      </c>
      <c r="H31" s="212">
        <f t="shared" si="0"/>
        <v>289797</v>
      </c>
      <c r="I31" t="s">
        <v>56</v>
      </c>
      <c r="J31" s="137"/>
      <c r="K31" s="13"/>
      <c r="L31" s="13"/>
    </row>
    <row r="32" spans="1:12" hidden="1" outlineLevel="1">
      <c r="A32" s="211" t="s">
        <v>57</v>
      </c>
      <c r="B32" s="134">
        <f>VLOOKUP($A32,'Anlage 1a_Zuschlagszahlungen'!$A$835:$E$1532,5,0)</f>
        <v>676368.72000000009</v>
      </c>
      <c r="C32" s="134">
        <f>_xlfn.IFNA(VLOOKUP($A32,'Anlage 1b_Abzüge, Pflicht, Boni'!$A$8:$D$104,2,FALSE),0)</f>
        <v>0</v>
      </c>
      <c r="D32" s="134">
        <f>_xlfn.IFNA(VLOOKUP(A32,'Anlage 1b_Abzüge, Pflicht, Boni'!$A$8:$D$104,3,FALSE),0)</f>
        <v>0</v>
      </c>
      <c r="E32" s="134">
        <f>_xlfn.IFNA(VLOOKUP(A32,'Anlage 1b_Abzüge, Pflicht, Boni'!$A$8:$D$104,4,FALSE),0)</f>
        <v>0</v>
      </c>
      <c r="F32" s="134">
        <f t="shared" si="2"/>
        <v>676368.72000000009</v>
      </c>
      <c r="G32" s="134">
        <f>SUMIFS('Anlage 1c_Korrekturen'!$L$10:$L$73,'Anlage 1c_Korrekturen'!$A$10:$A$73,'Anlage 3_Zusammenfassung'!$A32)</f>
        <v>0</v>
      </c>
      <c r="H32" s="212">
        <f t="shared" si="0"/>
        <v>676368.72000000009</v>
      </c>
      <c r="I32" t="s">
        <v>58</v>
      </c>
      <c r="J32" s="137"/>
      <c r="K32" s="13"/>
      <c r="L32" s="13"/>
    </row>
    <row r="33" spans="1:12" hidden="1" outlineLevel="1">
      <c r="A33" s="211" t="s">
        <v>59</v>
      </c>
      <c r="B33" s="134">
        <f>VLOOKUP($A33,'Anlage 1a_Zuschlagszahlungen'!$A$835:$E$1532,5,0)</f>
        <v>110458.25</v>
      </c>
      <c r="C33" s="134">
        <f>_xlfn.IFNA(VLOOKUP($A33,'Anlage 1b_Abzüge, Pflicht, Boni'!$A$8:$D$104,2,FALSE),0)</f>
        <v>0</v>
      </c>
      <c r="D33" s="134">
        <f>_xlfn.IFNA(VLOOKUP(A33,'Anlage 1b_Abzüge, Pflicht, Boni'!$A$8:$D$104,3,FALSE),0)</f>
        <v>0</v>
      </c>
      <c r="E33" s="134">
        <f>_xlfn.IFNA(VLOOKUP(A33,'Anlage 1b_Abzüge, Pflicht, Boni'!$A$8:$D$104,4,FALSE),0)</f>
        <v>0</v>
      </c>
      <c r="F33" s="134">
        <f t="shared" si="2"/>
        <v>110458.25</v>
      </c>
      <c r="G33" s="134">
        <f>SUMIFS('Anlage 1c_Korrekturen'!$L$10:$L$73,'Anlage 1c_Korrekturen'!$A$10:$A$73,'Anlage 3_Zusammenfassung'!$A33)</f>
        <v>0</v>
      </c>
      <c r="H33" s="212">
        <f t="shared" si="0"/>
        <v>110458.25</v>
      </c>
      <c r="I33" t="s">
        <v>60</v>
      </c>
      <c r="J33" s="137"/>
      <c r="K33" s="13"/>
      <c r="L33" s="13"/>
    </row>
    <row r="34" spans="1:12" hidden="1" outlineLevel="1">
      <c r="A34" s="211" t="s">
        <v>61</v>
      </c>
      <c r="B34" s="134">
        <f>VLOOKUP($A34,'Anlage 1a_Zuschlagszahlungen'!$A$835:$E$1532,5,0)</f>
        <v>40572.51</v>
      </c>
      <c r="C34" s="134">
        <f>_xlfn.IFNA(VLOOKUP($A34,'Anlage 1b_Abzüge, Pflicht, Boni'!$A$8:$D$104,2,FALSE),0)</f>
        <v>0</v>
      </c>
      <c r="D34" s="134">
        <f>_xlfn.IFNA(VLOOKUP(A34,'Anlage 1b_Abzüge, Pflicht, Boni'!$A$8:$D$104,3,FALSE),0)</f>
        <v>0</v>
      </c>
      <c r="E34" s="134">
        <f>_xlfn.IFNA(VLOOKUP(A34,'Anlage 1b_Abzüge, Pflicht, Boni'!$A$8:$D$104,4,FALSE),0)</f>
        <v>0</v>
      </c>
      <c r="F34" s="134">
        <f t="shared" si="2"/>
        <v>40572.51</v>
      </c>
      <c r="G34" s="134">
        <f>SUMIFS('Anlage 1c_Korrekturen'!$L$10:$L$73,'Anlage 1c_Korrekturen'!$A$10:$A$73,'Anlage 3_Zusammenfassung'!$A34)</f>
        <v>0</v>
      </c>
      <c r="H34" s="212">
        <f t="shared" si="0"/>
        <v>40572.51</v>
      </c>
      <c r="I34" t="s">
        <v>62</v>
      </c>
      <c r="J34" s="137"/>
      <c r="K34" s="13"/>
      <c r="L34" s="13"/>
    </row>
    <row r="35" spans="1:12" hidden="1" outlineLevel="1">
      <c r="A35" s="211" t="s">
        <v>63</v>
      </c>
      <c r="B35" s="134">
        <f>VLOOKUP($A35,'Anlage 1a_Zuschlagszahlungen'!$A$835:$E$1532,5,0)</f>
        <v>37023.17</v>
      </c>
      <c r="C35" s="134">
        <f>_xlfn.IFNA(VLOOKUP($A35,'Anlage 1b_Abzüge, Pflicht, Boni'!$A$8:$D$104,2,FALSE),0)</f>
        <v>0</v>
      </c>
      <c r="D35" s="134">
        <f>_xlfn.IFNA(VLOOKUP(A35,'Anlage 1b_Abzüge, Pflicht, Boni'!$A$8:$D$104,3,FALSE),0)</f>
        <v>0</v>
      </c>
      <c r="E35" s="134">
        <f>_xlfn.IFNA(VLOOKUP(A35,'Anlage 1b_Abzüge, Pflicht, Boni'!$A$8:$D$104,4,FALSE),0)</f>
        <v>0</v>
      </c>
      <c r="F35" s="134">
        <f t="shared" si="2"/>
        <v>37023.17</v>
      </c>
      <c r="G35" s="134">
        <f>SUMIFS('Anlage 1c_Korrekturen'!$L$10:$L$73,'Anlage 1c_Korrekturen'!$A$10:$A$73,'Anlage 3_Zusammenfassung'!$A35)</f>
        <v>0</v>
      </c>
      <c r="H35" s="212">
        <f t="shared" si="0"/>
        <v>37023.17</v>
      </c>
      <c r="I35" t="s">
        <v>64</v>
      </c>
      <c r="J35" s="137"/>
      <c r="K35" s="13"/>
      <c r="L35" s="13"/>
    </row>
    <row r="36" spans="1:12" hidden="1" outlineLevel="1">
      <c r="A36" s="211" t="s">
        <v>65</v>
      </c>
      <c r="B36" s="134">
        <f>VLOOKUP($A36,'Anlage 1a_Zuschlagszahlungen'!$A$835:$E$1532,5,0)</f>
        <v>660212.11999999988</v>
      </c>
      <c r="C36" s="134">
        <f>_xlfn.IFNA(VLOOKUP($A36,'Anlage 1b_Abzüge, Pflicht, Boni'!$A$8:$D$104,2,FALSE),0)</f>
        <v>0</v>
      </c>
      <c r="D36" s="134">
        <f>_xlfn.IFNA(VLOOKUP(A36,'Anlage 1b_Abzüge, Pflicht, Boni'!$A$8:$D$104,3,FALSE),0)</f>
        <v>0</v>
      </c>
      <c r="E36" s="134">
        <f>_xlfn.IFNA(VLOOKUP(A36,'Anlage 1b_Abzüge, Pflicht, Boni'!$A$8:$D$104,4,FALSE),0)</f>
        <v>0</v>
      </c>
      <c r="F36" s="134">
        <f t="shared" si="2"/>
        <v>660212.11999999988</v>
      </c>
      <c r="G36" s="134">
        <f>SUMIFS('Anlage 1c_Korrekturen'!$L$10:$L$73,'Anlage 1c_Korrekturen'!$A$10:$A$73,'Anlage 3_Zusammenfassung'!$A36)</f>
        <v>11130.4</v>
      </c>
      <c r="H36" s="212">
        <f t="shared" si="0"/>
        <v>671342.5199999999</v>
      </c>
      <c r="I36" t="s">
        <v>66</v>
      </c>
      <c r="J36" s="137"/>
      <c r="K36" s="13"/>
      <c r="L36" s="13"/>
    </row>
    <row r="37" spans="1:12" hidden="1" outlineLevel="1">
      <c r="A37" s="211" t="s">
        <v>67</v>
      </c>
      <c r="B37" s="134">
        <f>VLOOKUP($A37,'Anlage 1a_Zuschlagszahlungen'!$A$835:$E$1532,5,0)</f>
        <v>422049.85000000003</v>
      </c>
      <c r="C37" s="134">
        <f>_xlfn.IFNA(VLOOKUP($A37,'Anlage 1b_Abzüge, Pflicht, Boni'!$A$8:$D$104,2,FALSE),0)</f>
        <v>-4929.26</v>
      </c>
      <c r="D37" s="134">
        <f>_xlfn.IFNA(VLOOKUP(A37,'Anlage 1b_Abzüge, Pflicht, Boni'!$A$8:$D$104,3,FALSE),0)</f>
        <v>0</v>
      </c>
      <c r="E37" s="134">
        <f>_xlfn.IFNA(VLOOKUP(A37,'Anlage 1b_Abzüge, Pflicht, Boni'!$A$8:$D$104,4,FALSE),0)</f>
        <v>0</v>
      </c>
      <c r="F37" s="134">
        <f t="shared" si="2"/>
        <v>417120.59</v>
      </c>
      <c r="G37" s="134">
        <f>SUMIFS('Anlage 1c_Korrekturen'!$L$10:$L$73,'Anlage 1c_Korrekturen'!$A$10:$A$73,'Anlage 3_Zusammenfassung'!$A37)</f>
        <v>0</v>
      </c>
      <c r="H37" s="212">
        <f t="shared" si="0"/>
        <v>417120.59</v>
      </c>
      <c r="I37" t="s">
        <v>68</v>
      </c>
      <c r="J37" s="137"/>
      <c r="K37" s="13"/>
      <c r="L37" s="13"/>
    </row>
    <row r="38" spans="1:12" hidden="1" outlineLevel="1">
      <c r="A38" s="211" t="s">
        <v>69</v>
      </c>
      <c r="B38" s="134">
        <f>VLOOKUP($A38,'Anlage 1a_Zuschlagszahlungen'!$A$835:$E$1532,5,0)</f>
        <v>138183.19999999998</v>
      </c>
      <c r="C38" s="134">
        <f>_xlfn.IFNA(VLOOKUP($A38,'Anlage 1b_Abzüge, Pflicht, Boni'!$A$8:$D$104,2,FALSE),0)</f>
        <v>0</v>
      </c>
      <c r="D38" s="134">
        <f>_xlfn.IFNA(VLOOKUP(A38,'Anlage 1b_Abzüge, Pflicht, Boni'!$A$8:$D$104,3,FALSE),0)</f>
        <v>0</v>
      </c>
      <c r="E38" s="134">
        <f>_xlfn.IFNA(VLOOKUP(A38,'Anlage 1b_Abzüge, Pflicht, Boni'!$A$8:$D$104,4,FALSE),0)</f>
        <v>0</v>
      </c>
      <c r="F38" s="134">
        <f t="shared" si="2"/>
        <v>138183.19999999998</v>
      </c>
      <c r="G38" s="134">
        <f>SUMIFS('Anlage 1c_Korrekturen'!$L$10:$L$73,'Anlage 1c_Korrekturen'!$A$10:$A$73,'Anlage 3_Zusammenfassung'!$A38)</f>
        <v>0</v>
      </c>
      <c r="H38" s="212">
        <f t="shared" ref="H38:H69" si="3">F38+G38</f>
        <v>138183.19999999998</v>
      </c>
      <c r="I38" t="s">
        <v>70</v>
      </c>
      <c r="J38" s="137"/>
      <c r="K38" s="13"/>
      <c r="L38" s="13"/>
    </row>
    <row r="39" spans="1:12" hidden="1" outlineLevel="1">
      <c r="A39" s="211" t="s">
        <v>71</v>
      </c>
      <c r="B39" s="134">
        <f>VLOOKUP($A39,'Anlage 1a_Zuschlagszahlungen'!$A$835:$E$1532,5,0)</f>
        <v>697741.62</v>
      </c>
      <c r="C39" s="134">
        <f>_xlfn.IFNA(VLOOKUP($A39,'Anlage 1b_Abzüge, Pflicht, Boni'!$A$8:$D$104,2,FALSE),0)</f>
        <v>0</v>
      </c>
      <c r="D39" s="134">
        <f>_xlfn.IFNA(VLOOKUP(A39,'Anlage 1b_Abzüge, Pflicht, Boni'!$A$8:$D$104,3,FALSE),0)</f>
        <v>0</v>
      </c>
      <c r="E39" s="134">
        <f>_xlfn.IFNA(VLOOKUP(A39,'Anlage 1b_Abzüge, Pflicht, Boni'!$A$8:$D$104,4,FALSE),0)</f>
        <v>0</v>
      </c>
      <c r="F39" s="134">
        <f t="shared" si="2"/>
        <v>697741.62</v>
      </c>
      <c r="G39" s="134">
        <f>SUMIFS('Anlage 1c_Korrekturen'!$L$10:$L$73,'Anlage 1c_Korrekturen'!$A$10:$A$73,'Anlage 3_Zusammenfassung'!$A39)</f>
        <v>0</v>
      </c>
      <c r="H39" s="212">
        <f t="shared" si="3"/>
        <v>697741.62</v>
      </c>
      <c r="I39" t="s">
        <v>72</v>
      </c>
      <c r="J39" s="137"/>
      <c r="K39" s="13"/>
      <c r="L39" s="13"/>
    </row>
    <row r="40" spans="1:12" hidden="1" outlineLevel="1">
      <c r="A40" s="211" t="s">
        <v>73</v>
      </c>
      <c r="B40" s="134">
        <f>VLOOKUP($A40,'Anlage 1a_Zuschlagszahlungen'!$A$835:$E$1532,5,0)</f>
        <v>40782.33</v>
      </c>
      <c r="C40" s="134">
        <f>_xlfn.IFNA(VLOOKUP($A40,'Anlage 1b_Abzüge, Pflicht, Boni'!$A$8:$D$104,2,FALSE),0)</f>
        <v>0</v>
      </c>
      <c r="D40" s="134">
        <f>_xlfn.IFNA(VLOOKUP(A40,'Anlage 1b_Abzüge, Pflicht, Boni'!$A$8:$D$104,3,FALSE),0)</f>
        <v>0</v>
      </c>
      <c r="E40" s="134">
        <f>_xlfn.IFNA(VLOOKUP(A40,'Anlage 1b_Abzüge, Pflicht, Boni'!$A$8:$D$104,4,FALSE),0)</f>
        <v>0</v>
      </c>
      <c r="F40" s="134">
        <f t="shared" ref="F40:F71" si="4">SUM(B40:E40)</f>
        <v>40782.33</v>
      </c>
      <c r="G40" s="134">
        <f>SUMIFS('Anlage 1c_Korrekturen'!$L$10:$L$73,'Anlage 1c_Korrekturen'!$A$10:$A$73,'Anlage 3_Zusammenfassung'!$A40)</f>
        <v>0</v>
      </c>
      <c r="H40" s="212">
        <f t="shared" si="3"/>
        <v>40782.33</v>
      </c>
      <c r="I40" t="s">
        <v>74</v>
      </c>
      <c r="J40" s="137"/>
      <c r="K40" s="13"/>
      <c r="L40" s="13"/>
    </row>
    <row r="41" spans="1:12" hidden="1" outlineLevel="1">
      <c r="A41" s="211" t="s">
        <v>75</v>
      </c>
      <c r="B41" s="134">
        <f>VLOOKUP($A41,'Anlage 1a_Zuschlagszahlungen'!$A$835:$E$1532,5,0)</f>
        <v>3321042.65</v>
      </c>
      <c r="C41" s="134">
        <f>_xlfn.IFNA(VLOOKUP($A41,'Anlage 1b_Abzüge, Pflicht, Boni'!$A$8:$D$104,2,FALSE),0)</f>
        <v>0</v>
      </c>
      <c r="D41" s="134">
        <f>_xlfn.IFNA(VLOOKUP(A41,'Anlage 1b_Abzüge, Pflicht, Boni'!$A$8:$D$104,3,FALSE),0)</f>
        <v>0</v>
      </c>
      <c r="E41" s="134">
        <f>_xlfn.IFNA(VLOOKUP(A41,'Anlage 1b_Abzüge, Pflicht, Boni'!$A$8:$D$104,4,FALSE),0)</f>
        <v>0</v>
      </c>
      <c r="F41" s="134">
        <f t="shared" si="4"/>
        <v>3321042.65</v>
      </c>
      <c r="G41" s="134">
        <f>SUMIFS('Anlage 1c_Korrekturen'!$L$10:$L$73,'Anlage 1c_Korrekturen'!$A$10:$A$73,'Anlage 3_Zusammenfassung'!$A41)</f>
        <v>0</v>
      </c>
      <c r="H41" s="212">
        <f t="shared" si="3"/>
        <v>3321042.65</v>
      </c>
      <c r="I41" t="s">
        <v>76</v>
      </c>
      <c r="J41" s="137"/>
      <c r="K41" s="13"/>
      <c r="L41" s="13"/>
    </row>
    <row r="42" spans="1:12" hidden="1" outlineLevel="1">
      <c r="A42" s="211" t="s">
        <v>77</v>
      </c>
      <c r="B42" s="134">
        <f>VLOOKUP($A42,'Anlage 1a_Zuschlagszahlungen'!$A$835:$E$1532,5,0)</f>
        <v>191712.70000000004</v>
      </c>
      <c r="C42" s="134">
        <f>_xlfn.IFNA(VLOOKUP($A42,'Anlage 1b_Abzüge, Pflicht, Boni'!$A$8:$D$104,2,FALSE),0)</f>
        <v>0</v>
      </c>
      <c r="D42" s="134">
        <f>_xlfn.IFNA(VLOOKUP(A42,'Anlage 1b_Abzüge, Pflicht, Boni'!$A$8:$D$104,3,FALSE),0)</f>
        <v>0</v>
      </c>
      <c r="E42" s="134">
        <f>_xlfn.IFNA(VLOOKUP(A42,'Anlage 1b_Abzüge, Pflicht, Boni'!$A$8:$D$104,4,FALSE),0)</f>
        <v>0</v>
      </c>
      <c r="F42" s="134">
        <f t="shared" si="4"/>
        <v>191712.70000000004</v>
      </c>
      <c r="G42" s="134">
        <f>SUMIFS('Anlage 1c_Korrekturen'!$L$10:$L$73,'Anlage 1c_Korrekturen'!$A$10:$A$73,'Anlage 3_Zusammenfassung'!$A42)</f>
        <v>0</v>
      </c>
      <c r="H42" s="212">
        <f t="shared" si="3"/>
        <v>191712.70000000004</v>
      </c>
      <c r="I42" t="s">
        <v>78</v>
      </c>
      <c r="J42" s="137"/>
      <c r="K42" s="13"/>
      <c r="L42" s="13"/>
    </row>
    <row r="43" spans="1:12" hidden="1" outlineLevel="1">
      <c r="A43" s="211" t="s">
        <v>79</v>
      </c>
      <c r="B43" s="134">
        <f>VLOOKUP($A43,'Anlage 1a_Zuschlagszahlungen'!$A$835:$E$1532,5,0)</f>
        <v>752328.21</v>
      </c>
      <c r="C43" s="134">
        <f>_xlfn.IFNA(VLOOKUP($A43,'Anlage 1b_Abzüge, Pflicht, Boni'!$A$8:$D$104,2,FALSE),0)</f>
        <v>0</v>
      </c>
      <c r="D43" s="134">
        <f>_xlfn.IFNA(VLOOKUP(A43,'Anlage 1b_Abzüge, Pflicht, Boni'!$A$8:$D$104,3,FALSE),0)</f>
        <v>0</v>
      </c>
      <c r="E43" s="134">
        <f>_xlfn.IFNA(VLOOKUP(A43,'Anlage 1b_Abzüge, Pflicht, Boni'!$A$8:$D$104,4,FALSE),0)</f>
        <v>0</v>
      </c>
      <c r="F43" s="134">
        <f t="shared" si="4"/>
        <v>752328.21</v>
      </c>
      <c r="G43" s="134">
        <f>SUMIFS('Anlage 1c_Korrekturen'!$L$10:$L$73,'Anlage 1c_Korrekturen'!$A$10:$A$73,'Anlage 3_Zusammenfassung'!$A43)</f>
        <v>0</v>
      </c>
      <c r="H43" s="212">
        <f t="shared" si="3"/>
        <v>752328.21</v>
      </c>
      <c r="I43" t="s">
        <v>80</v>
      </c>
      <c r="J43" s="137"/>
      <c r="K43" s="13"/>
      <c r="L43" s="13"/>
    </row>
    <row r="44" spans="1:12" hidden="1" outlineLevel="1">
      <c r="A44" s="211" t="s">
        <v>81</v>
      </c>
      <c r="B44" s="134">
        <f>VLOOKUP($A44,'Anlage 1a_Zuschlagszahlungen'!$A$835:$E$1532,5,0)</f>
        <v>97368.97</v>
      </c>
      <c r="C44" s="134">
        <f>_xlfn.IFNA(VLOOKUP($A44,'Anlage 1b_Abzüge, Pflicht, Boni'!$A$8:$D$104,2,FALSE),0)</f>
        <v>0</v>
      </c>
      <c r="D44" s="134">
        <f>_xlfn.IFNA(VLOOKUP(A44,'Anlage 1b_Abzüge, Pflicht, Boni'!$A$8:$D$104,3,FALSE),0)</f>
        <v>0</v>
      </c>
      <c r="E44" s="134">
        <f>_xlfn.IFNA(VLOOKUP(A44,'Anlage 1b_Abzüge, Pflicht, Boni'!$A$8:$D$104,4,FALSE),0)</f>
        <v>0</v>
      </c>
      <c r="F44" s="134">
        <f t="shared" si="4"/>
        <v>97368.97</v>
      </c>
      <c r="G44" s="134">
        <f>SUMIFS('Anlage 1c_Korrekturen'!$L$10:$L$73,'Anlage 1c_Korrekturen'!$A$10:$A$73,'Anlage 3_Zusammenfassung'!$A44)</f>
        <v>9427.880000000001</v>
      </c>
      <c r="H44" s="212">
        <f t="shared" si="3"/>
        <v>106796.85</v>
      </c>
      <c r="I44" t="s">
        <v>82</v>
      </c>
      <c r="J44" s="137"/>
      <c r="K44" s="13"/>
      <c r="L44" s="13"/>
    </row>
    <row r="45" spans="1:12" hidden="1" outlineLevel="1">
      <c r="A45" s="211" t="s">
        <v>83</v>
      </c>
      <c r="B45" s="134">
        <f>VLOOKUP($A45,'Anlage 1a_Zuschlagszahlungen'!$A$835:$E$1532,5,0)</f>
        <v>4916.8599999999997</v>
      </c>
      <c r="C45" s="134">
        <f>_xlfn.IFNA(VLOOKUP($A45,'Anlage 1b_Abzüge, Pflicht, Boni'!$A$8:$D$104,2,FALSE),0)</f>
        <v>0</v>
      </c>
      <c r="D45" s="134">
        <f>_xlfn.IFNA(VLOOKUP(A45,'Anlage 1b_Abzüge, Pflicht, Boni'!$A$8:$D$104,3,FALSE),0)</f>
        <v>0</v>
      </c>
      <c r="E45" s="134">
        <f>_xlfn.IFNA(VLOOKUP(A45,'Anlage 1b_Abzüge, Pflicht, Boni'!$A$8:$D$104,4,FALSE),0)</f>
        <v>0</v>
      </c>
      <c r="F45" s="134">
        <f t="shared" si="4"/>
        <v>4916.8599999999997</v>
      </c>
      <c r="G45" s="134">
        <f>SUMIFS('Anlage 1c_Korrekturen'!$L$10:$L$73,'Anlage 1c_Korrekturen'!$A$10:$A$73,'Anlage 3_Zusammenfassung'!$A45)</f>
        <v>0</v>
      </c>
      <c r="H45" s="212">
        <f t="shared" si="3"/>
        <v>4916.8599999999997</v>
      </c>
      <c r="I45" t="s">
        <v>84</v>
      </c>
      <c r="J45" s="137"/>
      <c r="K45" s="13"/>
      <c r="L45" s="13"/>
    </row>
    <row r="46" spans="1:12" hidden="1" outlineLevel="1">
      <c r="A46" s="211" t="s">
        <v>85</v>
      </c>
      <c r="B46" s="134">
        <f>VLOOKUP($A46,'Anlage 1a_Zuschlagszahlungen'!$A$835:$E$1532,5,0)</f>
        <v>74997.94</v>
      </c>
      <c r="C46" s="134">
        <f>_xlfn.IFNA(VLOOKUP($A46,'Anlage 1b_Abzüge, Pflicht, Boni'!$A$8:$D$104,2,FALSE),0)</f>
        <v>0</v>
      </c>
      <c r="D46" s="134">
        <f>_xlfn.IFNA(VLOOKUP(A46,'Anlage 1b_Abzüge, Pflicht, Boni'!$A$8:$D$104,3,FALSE),0)</f>
        <v>0</v>
      </c>
      <c r="E46" s="134">
        <f>_xlfn.IFNA(VLOOKUP(A46,'Anlage 1b_Abzüge, Pflicht, Boni'!$A$8:$D$104,4,FALSE),0)</f>
        <v>0</v>
      </c>
      <c r="F46" s="134">
        <f t="shared" si="4"/>
        <v>74997.94</v>
      </c>
      <c r="G46" s="134">
        <f>SUMIFS('Anlage 1c_Korrekturen'!$L$10:$L$73,'Anlage 1c_Korrekturen'!$A$10:$A$73,'Anlage 3_Zusammenfassung'!$A46)</f>
        <v>0</v>
      </c>
      <c r="H46" s="212">
        <f t="shared" si="3"/>
        <v>74997.94</v>
      </c>
      <c r="I46" t="s">
        <v>86</v>
      </c>
      <c r="J46" s="137"/>
      <c r="K46" s="13"/>
      <c r="L46" s="13"/>
    </row>
    <row r="47" spans="1:12" hidden="1" outlineLevel="1">
      <c r="A47" s="211" t="s">
        <v>87</v>
      </c>
      <c r="B47" s="134">
        <f>VLOOKUP($A47,'Anlage 1a_Zuschlagszahlungen'!$A$835:$E$1532,5,0)</f>
        <v>706628.56000000029</v>
      </c>
      <c r="C47" s="134">
        <f>_xlfn.IFNA(VLOOKUP($A47,'Anlage 1b_Abzüge, Pflicht, Boni'!$A$8:$D$104,2,FALSE),0)</f>
        <v>-3012.97</v>
      </c>
      <c r="D47" s="134">
        <f>_xlfn.IFNA(VLOOKUP(A47,'Anlage 1b_Abzüge, Pflicht, Boni'!$A$8:$D$104,3,FALSE),0)</f>
        <v>0</v>
      </c>
      <c r="E47" s="134">
        <f>_xlfn.IFNA(VLOOKUP(A47,'Anlage 1b_Abzüge, Pflicht, Boni'!$A$8:$D$104,4,FALSE),0)</f>
        <v>0</v>
      </c>
      <c r="F47" s="134">
        <f t="shared" si="4"/>
        <v>703615.59000000032</v>
      </c>
      <c r="G47" s="134">
        <f>SUMIFS('Anlage 1c_Korrekturen'!$L$10:$L$73,'Anlage 1c_Korrekturen'!$A$10:$A$73,'Anlage 3_Zusammenfassung'!$A47)</f>
        <v>0</v>
      </c>
      <c r="H47" s="212">
        <f t="shared" si="3"/>
        <v>703615.59000000032</v>
      </c>
      <c r="I47" t="s">
        <v>88</v>
      </c>
      <c r="J47" s="137"/>
      <c r="K47" s="13"/>
      <c r="L47" s="13"/>
    </row>
    <row r="48" spans="1:12" hidden="1" outlineLevel="1">
      <c r="A48" s="211" t="s">
        <v>89</v>
      </c>
      <c r="B48" s="134">
        <f>VLOOKUP($A48,'Anlage 1a_Zuschlagszahlungen'!$A$835:$E$1532,5,0)</f>
        <v>310293.71000000002</v>
      </c>
      <c r="C48" s="134">
        <f>_xlfn.IFNA(VLOOKUP($A48,'Anlage 1b_Abzüge, Pflicht, Boni'!$A$8:$D$104,2,FALSE),0)</f>
        <v>-0.69</v>
      </c>
      <c r="D48" s="134">
        <f>_xlfn.IFNA(VLOOKUP(A48,'Anlage 1b_Abzüge, Pflicht, Boni'!$A$8:$D$104,3,FALSE),0)</f>
        <v>0</v>
      </c>
      <c r="E48" s="134">
        <f>_xlfn.IFNA(VLOOKUP(A48,'Anlage 1b_Abzüge, Pflicht, Boni'!$A$8:$D$104,4,FALSE),0)</f>
        <v>0</v>
      </c>
      <c r="F48" s="134">
        <f t="shared" si="4"/>
        <v>310293.02</v>
      </c>
      <c r="G48" s="134">
        <f>SUMIFS('Anlage 1c_Korrekturen'!$L$10:$L$73,'Anlage 1c_Korrekturen'!$A$10:$A$73,'Anlage 3_Zusammenfassung'!$A48)</f>
        <v>20161.919999999998</v>
      </c>
      <c r="H48" s="212">
        <f t="shared" si="3"/>
        <v>330454.94</v>
      </c>
      <c r="I48" t="s">
        <v>90</v>
      </c>
      <c r="J48" s="137"/>
      <c r="K48" s="13"/>
      <c r="L48" s="13"/>
    </row>
    <row r="49" spans="1:12" hidden="1" outlineLevel="1">
      <c r="A49" s="211" t="s">
        <v>91</v>
      </c>
      <c r="B49" s="134">
        <f>VLOOKUP($A49,'Anlage 1a_Zuschlagszahlungen'!$A$835:$E$1532,5,0)</f>
        <v>77730.239999999991</v>
      </c>
      <c r="C49" s="134">
        <f>_xlfn.IFNA(VLOOKUP($A49,'Anlage 1b_Abzüge, Pflicht, Boni'!$A$8:$D$104,2,FALSE),0)</f>
        <v>0</v>
      </c>
      <c r="D49" s="134">
        <f>_xlfn.IFNA(VLOOKUP(A49,'Anlage 1b_Abzüge, Pflicht, Boni'!$A$8:$D$104,3,FALSE),0)</f>
        <v>0</v>
      </c>
      <c r="E49" s="134">
        <f>_xlfn.IFNA(VLOOKUP(A49,'Anlage 1b_Abzüge, Pflicht, Boni'!$A$8:$D$104,4,FALSE),0)</f>
        <v>0</v>
      </c>
      <c r="F49" s="134">
        <f t="shared" si="4"/>
        <v>77730.239999999991</v>
      </c>
      <c r="G49" s="134">
        <f>SUMIFS('Anlage 1c_Korrekturen'!$L$10:$L$73,'Anlage 1c_Korrekturen'!$A$10:$A$73,'Anlage 3_Zusammenfassung'!$A49)</f>
        <v>0</v>
      </c>
      <c r="H49" s="212">
        <f t="shared" si="3"/>
        <v>77730.239999999991</v>
      </c>
      <c r="I49" t="s">
        <v>92</v>
      </c>
      <c r="J49" s="137"/>
      <c r="K49" s="13"/>
      <c r="L49" s="13"/>
    </row>
    <row r="50" spans="1:12" hidden="1" outlineLevel="1">
      <c r="A50" s="211" t="s">
        <v>93</v>
      </c>
      <c r="B50" s="134">
        <f>VLOOKUP($A50,'Anlage 1a_Zuschlagszahlungen'!$A$835:$E$1532,5,0)</f>
        <v>0</v>
      </c>
      <c r="C50" s="134">
        <f>_xlfn.IFNA(VLOOKUP($A50,'Anlage 1b_Abzüge, Pflicht, Boni'!$A$8:$D$104,2,FALSE),0)</f>
        <v>0</v>
      </c>
      <c r="D50" s="134">
        <f>_xlfn.IFNA(VLOOKUP(A50,'Anlage 1b_Abzüge, Pflicht, Boni'!$A$8:$D$104,3,FALSE),0)</f>
        <v>0</v>
      </c>
      <c r="E50" s="134">
        <f>_xlfn.IFNA(VLOOKUP(A50,'Anlage 1b_Abzüge, Pflicht, Boni'!$A$8:$D$104,4,FALSE),0)</f>
        <v>0</v>
      </c>
      <c r="F50" s="134">
        <f t="shared" si="4"/>
        <v>0</v>
      </c>
      <c r="G50" s="134">
        <f>SUMIFS('Anlage 1c_Korrekturen'!$L$10:$L$73,'Anlage 1c_Korrekturen'!$A$10:$A$73,'Anlage 3_Zusammenfassung'!$A50)</f>
        <v>0</v>
      </c>
      <c r="H50" s="212">
        <f t="shared" si="3"/>
        <v>0</v>
      </c>
      <c r="I50" t="s">
        <v>94</v>
      </c>
      <c r="J50" s="137"/>
      <c r="K50" s="13"/>
      <c r="L50" s="13"/>
    </row>
    <row r="51" spans="1:12" hidden="1" outlineLevel="1">
      <c r="A51" s="211" t="s">
        <v>95</v>
      </c>
      <c r="B51" s="134">
        <f>VLOOKUP($A51,'Anlage 1a_Zuschlagszahlungen'!$A$835:$E$1532,5,0)</f>
        <v>0</v>
      </c>
      <c r="C51" s="134">
        <f>_xlfn.IFNA(VLOOKUP($A51,'Anlage 1b_Abzüge, Pflicht, Boni'!$A$8:$D$104,2,FALSE),0)</f>
        <v>0</v>
      </c>
      <c r="D51" s="134">
        <f>_xlfn.IFNA(VLOOKUP(A51,'Anlage 1b_Abzüge, Pflicht, Boni'!$A$8:$D$104,3,FALSE),0)</f>
        <v>0</v>
      </c>
      <c r="E51" s="134">
        <f>_xlfn.IFNA(VLOOKUP(A51,'Anlage 1b_Abzüge, Pflicht, Boni'!$A$8:$D$104,4,FALSE),0)</f>
        <v>0</v>
      </c>
      <c r="F51" s="134">
        <f t="shared" si="4"/>
        <v>0</v>
      </c>
      <c r="G51" s="134">
        <f>SUMIFS('Anlage 1c_Korrekturen'!$L$10:$L$73,'Anlage 1c_Korrekturen'!$A$10:$A$73,'Anlage 3_Zusammenfassung'!$A51)</f>
        <v>0</v>
      </c>
      <c r="H51" s="212">
        <f t="shared" si="3"/>
        <v>0</v>
      </c>
      <c r="I51" t="s">
        <v>96</v>
      </c>
      <c r="J51" s="137"/>
      <c r="K51" s="13"/>
      <c r="L51" s="13"/>
    </row>
    <row r="52" spans="1:12" hidden="1" outlineLevel="1">
      <c r="A52" s="211" t="s">
        <v>97</v>
      </c>
      <c r="B52" s="134">
        <f>VLOOKUP($A52,'Anlage 1a_Zuschlagszahlungen'!$A$835:$E$1532,5,0)</f>
        <v>5816895.3200000003</v>
      </c>
      <c r="C52" s="134">
        <f>_xlfn.IFNA(VLOOKUP($A52,'Anlage 1b_Abzüge, Pflicht, Boni'!$A$8:$D$104,2,FALSE),0)</f>
        <v>0</v>
      </c>
      <c r="D52" s="134">
        <f>_xlfn.IFNA(VLOOKUP(A52,'Anlage 1b_Abzüge, Pflicht, Boni'!$A$8:$D$104,3,FALSE),0)</f>
        <v>0</v>
      </c>
      <c r="E52" s="134">
        <f>_xlfn.IFNA(VLOOKUP(A52,'Anlage 1b_Abzüge, Pflicht, Boni'!$A$8:$D$104,4,FALSE),0)</f>
        <v>0</v>
      </c>
      <c r="F52" s="134">
        <f t="shared" si="4"/>
        <v>5816895.3200000003</v>
      </c>
      <c r="G52" s="134">
        <f>SUMIFS('Anlage 1c_Korrekturen'!$L$10:$L$73,'Anlage 1c_Korrekturen'!$A$10:$A$73,'Anlage 3_Zusammenfassung'!$A52)</f>
        <v>1325.11</v>
      </c>
      <c r="H52" s="212">
        <f t="shared" si="3"/>
        <v>5818220.4300000006</v>
      </c>
      <c r="I52" t="s">
        <v>98</v>
      </c>
      <c r="J52" s="137"/>
      <c r="K52" s="13"/>
      <c r="L52" s="13"/>
    </row>
    <row r="53" spans="1:12" hidden="1" outlineLevel="1">
      <c r="A53" s="211" t="s">
        <v>99</v>
      </c>
      <c r="B53" s="134">
        <f>VLOOKUP($A53,'Anlage 1a_Zuschlagszahlungen'!$A$835:$E$1532,5,0)</f>
        <v>931468.4700000002</v>
      </c>
      <c r="C53" s="134">
        <f>_xlfn.IFNA(VLOOKUP($A53,'Anlage 1b_Abzüge, Pflicht, Boni'!$A$8:$D$104,2,FALSE),0)</f>
        <v>0</v>
      </c>
      <c r="D53" s="134">
        <f>_xlfn.IFNA(VLOOKUP(A53,'Anlage 1b_Abzüge, Pflicht, Boni'!$A$8:$D$104,3,FALSE),0)</f>
        <v>0</v>
      </c>
      <c r="E53" s="134">
        <f>_xlfn.IFNA(VLOOKUP(A53,'Anlage 1b_Abzüge, Pflicht, Boni'!$A$8:$D$104,4,FALSE),0)</f>
        <v>0</v>
      </c>
      <c r="F53" s="134">
        <f t="shared" si="4"/>
        <v>931468.4700000002</v>
      </c>
      <c r="G53" s="134">
        <f>SUMIFS('Anlage 1c_Korrekturen'!$L$10:$L$73,'Anlage 1c_Korrekturen'!$A$10:$A$73,'Anlage 3_Zusammenfassung'!$A53)</f>
        <v>0</v>
      </c>
      <c r="H53" s="212">
        <f t="shared" si="3"/>
        <v>931468.4700000002</v>
      </c>
      <c r="I53" t="s">
        <v>100</v>
      </c>
      <c r="J53" s="137"/>
      <c r="K53" s="13"/>
      <c r="L53" s="13"/>
    </row>
    <row r="54" spans="1:12" hidden="1" outlineLevel="1">
      <c r="A54" s="211" t="s">
        <v>101</v>
      </c>
      <c r="B54" s="134">
        <f>VLOOKUP($A54,'Anlage 1a_Zuschlagszahlungen'!$A$835:$E$1532,5,0)</f>
        <v>439628.05</v>
      </c>
      <c r="C54" s="134">
        <f>_xlfn.IFNA(VLOOKUP($A54,'Anlage 1b_Abzüge, Pflicht, Boni'!$A$8:$D$104,2,FALSE),0)</f>
        <v>0</v>
      </c>
      <c r="D54" s="134">
        <f>_xlfn.IFNA(VLOOKUP(A54,'Anlage 1b_Abzüge, Pflicht, Boni'!$A$8:$D$104,3,FALSE),0)</f>
        <v>0</v>
      </c>
      <c r="E54" s="134">
        <f>_xlfn.IFNA(VLOOKUP(A54,'Anlage 1b_Abzüge, Pflicht, Boni'!$A$8:$D$104,4,FALSE),0)</f>
        <v>0</v>
      </c>
      <c r="F54" s="134">
        <f t="shared" si="4"/>
        <v>439628.05</v>
      </c>
      <c r="G54" s="134">
        <f>SUMIFS('Anlage 1c_Korrekturen'!$L$10:$L$73,'Anlage 1c_Korrekturen'!$A$10:$A$73,'Anlage 3_Zusammenfassung'!$A54)</f>
        <v>0</v>
      </c>
      <c r="H54" s="212">
        <f t="shared" si="3"/>
        <v>439628.05</v>
      </c>
      <c r="I54" t="s">
        <v>102</v>
      </c>
      <c r="J54" s="137"/>
      <c r="K54" s="13"/>
      <c r="L54" s="13"/>
    </row>
    <row r="55" spans="1:12" hidden="1" outlineLevel="1">
      <c r="A55" s="211" t="s">
        <v>103</v>
      </c>
      <c r="B55" s="134">
        <f>VLOOKUP($A55,'Anlage 1a_Zuschlagszahlungen'!$A$835:$E$1532,5,0)</f>
        <v>1000071.1900000001</v>
      </c>
      <c r="C55" s="134">
        <f>_xlfn.IFNA(VLOOKUP($A55,'Anlage 1b_Abzüge, Pflicht, Boni'!$A$8:$D$104,2,FALSE),0)</f>
        <v>-1227.17</v>
      </c>
      <c r="D55" s="134">
        <f>_xlfn.IFNA(VLOOKUP(A55,'Anlage 1b_Abzüge, Pflicht, Boni'!$A$8:$D$104,3,FALSE),0)</f>
        <v>0</v>
      </c>
      <c r="E55" s="134">
        <f>_xlfn.IFNA(VLOOKUP(A55,'Anlage 1b_Abzüge, Pflicht, Boni'!$A$8:$D$104,4,FALSE),0)</f>
        <v>0</v>
      </c>
      <c r="F55" s="134">
        <f t="shared" si="4"/>
        <v>998844.02</v>
      </c>
      <c r="G55" s="134">
        <f>SUMIFS('Anlage 1c_Korrekturen'!$L$10:$L$73,'Anlage 1c_Korrekturen'!$A$10:$A$73,'Anlage 3_Zusammenfassung'!$A55)</f>
        <v>0</v>
      </c>
      <c r="H55" s="212">
        <f t="shared" si="3"/>
        <v>998844.02</v>
      </c>
      <c r="I55" t="s">
        <v>104</v>
      </c>
      <c r="J55" s="137"/>
      <c r="K55" s="13"/>
      <c r="L55" s="13"/>
    </row>
    <row r="56" spans="1:12" hidden="1" outlineLevel="1">
      <c r="A56" s="211" t="s">
        <v>105</v>
      </c>
      <c r="B56" s="134">
        <f>VLOOKUP($A56,'Anlage 1a_Zuschlagszahlungen'!$A$835:$E$1532,5,0)</f>
        <v>17354.03</v>
      </c>
      <c r="C56" s="134">
        <f>_xlfn.IFNA(VLOOKUP($A56,'Anlage 1b_Abzüge, Pflicht, Boni'!$A$8:$D$104,2,FALSE),0)</f>
        <v>0</v>
      </c>
      <c r="D56" s="134">
        <f>_xlfn.IFNA(VLOOKUP(A56,'Anlage 1b_Abzüge, Pflicht, Boni'!$A$8:$D$104,3,FALSE),0)</f>
        <v>0</v>
      </c>
      <c r="E56" s="134">
        <f>_xlfn.IFNA(VLOOKUP(A56,'Anlage 1b_Abzüge, Pflicht, Boni'!$A$8:$D$104,4,FALSE),0)</f>
        <v>0</v>
      </c>
      <c r="F56" s="134">
        <f t="shared" si="4"/>
        <v>17354.03</v>
      </c>
      <c r="G56" s="134">
        <f>SUMIFS('Anlage 1c_Korrekturen'!$L$10:$L$73,'Anlage 1c_Korrekturen'!$A$10:$A$73,'Anlage 3_Zusammenfassung'!$A56)</f>
        <v>0</v>
      </c>
      <c r="H56" s="212">
        <f t="shared" si="3"/>
        <v>17354.03</v>
      </c>
      <c r="I56" t="s">
        <v>106</v>
      </c>
      <c r="J56" s="137"/>
      <c r="K56" s="13"/>
      <c r="L56" s="13"/>
    </row>
    <row r="57" spans="1:12" hidden="1" outlineLevel="1">
      <c r="A57" s="211" t="s">
        <v>107</v>
      </c>
      <c r="B57" s="134">
        <f>VLOOKUP($A57,'Anlage 1a_Zuschlagszahlungen'!$A$835:$E$1532,5,0)</f>
        <v>333450.12000000005</v>
      </c>
      <c r="C57" s="134">
        <f>_xlfn.IFNA(VLOOKUP($A57,'Anlage 1b_Abzüge, Pflicht, Boni'!$A$8:$D$104,2,FALSE),0)</f>
        <v>0</v>
      </c>
      <c r="D57" s="134">
        <f>_xlfn.IFNA(VLOOKUP(A57,'Anlage 1b_Abzüge, Pflicht, Boni'!$A$8:$D$104,3,FALSE),0)</f>
        <v>0</v>
      </c>
      <c r="E57" s="134">
        <f>_xlfn.IFNA(VLOOKUP(A57,'Anlage 1b_Abzüge, Pflicht, Boni'!$A$8:$D$104,4,FALSE),0)</f>
        <v>0</v>
      </c>
      <c r="F57" s="134">
        <f t="shared" si="4"/>
        <v>333450.12000000005</v>
      </c>
      <c r="G57" s="134">
        <f>SUMIFS('Anlage 1c_Korrekturen'!$L$10:$L$73,'Anlage 1c_Korrekturen'!$A$10:$A$73,'Anlage 3_Zusammenfassung'!$A57)</f>
        <v>0</v>
      </c>
      <c r="H57" s="212">
        <f t="shared" si="3"/>
        <v>333450.12000000005</v>
      </c>
      <c r="I57" t="s">
        <v>108</v>
      </c>
      <c r="J57" s="137"/>
      <c r="K57" s="13"/>
      <c r="L57" s="13"/>
    </row>
    <row r="58" spans="1:12" hidden="1" outlineLevel="1">
      <c r="A58" s="211" t="s">
        <v>109</v>
      </c>
      <c r="B58" s="134">
        <f>VLOOKUP($A58,'Anlage 1a_Zuschlagszahlungen'!$A$835:$E$1532,5,0)</f>
        <v>44478.18</v>
      </c>
      <c r="C58" s="134">
        <f>_xlfn.IFNA(VLOOKUP($A58,'Anlage 1b_Abzüge, Pflicht, Boni'!$A$8:$D$104,2,FALSE),0)</f>
        <v>0</v>
      </c>
      <c r="D58" s="134">
        <f>_xlfn.IFNA(VLOOKUP(A58,'Anlage 1b_Abzüge, Pflicht, Boni'!$A$8:$D$104,3,FALSE),0)</f>
        <v>0</v>
      </c>
      <c r="E58" s="134">
        <f>_xlfn.IFNA(VLOOKUP(A58,'Anlage 1b_Abzüge, Pflicht, Boni'!$A$8:$D$104,4,FALSE),0)</f>
        <v>0</v>
      </c>
      <c r="F58" s="134">
        <f t="shared" si="4"/>
        <v>44478.18</v>
      </c>
      <c r="G58" s="134">
        <f>SUMIFS('Anlage 1c_Korrekturen'!$L$10:$L$73,'Anlage 1c_Korrekturen'!$A$10:$A$73,'Anlage 3_Zusammenfassung'!$A58)</f>
        <v>0</v>
      </c>
      <c r="H58" s="212">
        <f t="shared" si="3"/>
        <v>44478.18</v>
      </c>
      <c r="I58" t="s">
        <v>110</v>
      </c>
      <c r="J58" s="137"/>
      <c r="K58" s="13"/>
      <c r="L58" s="13"/>
    </row>
    <row r="59" spans="1:12" hidden="1" outlineLevel="1">
      <c r="A59" s="211" t="s">
        <v>111</v>
      </c>
      <c r="B59" s="134">
        <f>VLOOKUP($A59,'Anlage 1a_Zuschlagszahlungen'!$A$835:$E$1532,5,0)</f>
        <v>300345.4599999999</v>
      </c>
      <c r="C59" s="134">
        <f>_xlfn.IFNA(VLOOKUP($A59,'Anlage 1b_Abzüge, Pflicht, Boni'!$A$8:$D$104,2,FALSE),0)</f>
        <v>0</v>
      </c>
      <c r="D59" s="134">
        <f>_xlfn.IFNA(VLOOKUP(A59,'Anlage 1b_Abzüge, Pflicht, Boni'!$A$8:$D$104,3,FALSE),0)</f>
        <v>0</v>
      </c>
      <c r="E59" s="134">
        <f>_xlfn.IFNA(VLOOKUP(A59,'Anlage 1b_Abzüge, Pflicht, Boni'!$A$8:$D$104,4,FALSE),0)</f>
        <v>0</v>
      </c>
      <c r="F59" s="134">
        <f t="shared" si="4"/>
        <v>300345.4599999999</v>
      </c>
      <c r="G59" s="134">
        <f>SUMIFS('Anlage 1c_Korrekturen'!$L$10:$L$73,'Anlage 1c_Korrekturen'!$A$10:$A$73,'Anlage 3_Zusammenfassung'!$A59)</f>
        <v>0</v>
      </c>
      <c r="H59" s="212">
        <f t="shared" si="3"/>
        <v>300345.4599999999</v>
      </c>
      <c r="I59" t="s">
        <v>112</v>
      </c>
      <c r="J59" s="137"/>
      <c r="K59" s="13"/>
      <c r="L59" s="13"/>
    </row>
    <row r="60" spans="1:12" hidden="1" outlineLevel="1">
      <c r="A60" s="211" t="s">
        <v>113</v>
      </c>
      <c r="B60" s="134">
        <f>VLOOKUP($A60,'Anlage 1a_Zuschlagszahlungen'!$A$835:$E$1532,5,0)</f>
        <v>0</v>
      </c>
      <c r="C60" s="134">
        <f>_xlfn.IFNA(VLOOKUP($A60,'Anlage 1b_Abzüge, Pflicht, Boni'!$A$8:$D$104,2,FALSE),0)</f>
        <v>0</v>
      </c>
      <c r="D60" s="134">
        <f>_xlfn.IFNA(VLOOKUP(A60,'Anlage 1b_Abzüge, Pflicht, Boni'!$A$8:$D$104,3,FALSE),0)</f>
        <v>0</v>
      </c>
      <c r="E60" s="134">
        <f>_xlfn.IFNA(VLOOKUP(A60,'Anlage 1b_Abzüge, Pflicht, Boni'!$A$8:$D$104,4,FALSE),0)</f>
        <v>0</v>
      </c>
      <c r="F60" s="134">
        <f t="shared" si="4"/>
        <v>0</v>
      </c>
      <c r="G60" s="134">
        <f>SUMIFS('Anlage 1c_Korrekturen'!$L$10:$L$73,'Anlage 1c_Korrekturen'!$A$10:$A$73,'Anlage 3_Zusammenfassung'!$A60)</f>
        <v>0</v>
      </c>
      <c r="H60" s="212">
        <f t="shared" si="3"/>
        <v>0</v>
      </c>
      <c r="I60" t="s">
        <v>114</v>
      </c>
      <c r="J60" s="137"/>
      <c r="K60" s="13"/>
      <c r="L60" s="13"/>
    </row>
    <row r="61" spans="1:12" hidden="1" outlineLevel="1">
      <c r="A61" s="211" t="s">
        <v>115</v>
      </c>
      <c r="B61" s="134">
        <f>VLOOKUP($A61,'Anlage 1a_Zuschlagszahlungen'!$A$835:$E$1532,5,0)</f>
        <v>0</v>
      </c>
      <c r="C61" s="134">
        <f>_xlfn.IFNA(VLOOKUP($A61,'Anlage 1b_Abzüge, Pflicht, Boni'!$A$8:$D$104,2,FALSE),0)</f>
        <v>0</v>
      </c>
      <c r="D61" s="134">
        <f>_xlfn.IFNA(VLOOKUP(A61,'Anlage 1b_Abzüge, Pflicht, Boni'!$A$8:$D$104,3,FALSE),0)</f>
        <v>0</v>
      </c>
      <c r="E61" s="134">
        <f>_xlfn.IFNA(VLOOKUP(A61,'Anlage 1b_Abzüge, Pflicht, Boni'!$A$8:$D$104,4,FALSE),0)</f>
        <v>0</v>
      </c>
      <c r="F61" s="134">
        <f t="shared" si="4"/>
        <v>0</v>
      </c>
      <c r="G61" s="134">
        <f>SUMIFS('Anlage 1c_Korrekturen'!$L$10:$L$73,'Anlage 1c_Korrekturen'!$A$10:$A$73,'Anlage 3_Zusammenfassung'!$A61)</f>
        <v>0</v>
      </c>
      <c r="H61" s="212">
        <f t="shared" si="3"/>
        <v>0</v>
      </c>
      <c r="I61" t="s">
        <v>116</v>
      </c>
      <c r="J61" s="137"/>
      <c r="K61" s="13"/>
      <c r="L61" s="13"/>
    </row>
    <row r="62" spans="1:12" hidden="1" outlineLevel="1">
      <c r="A62" s="211" t="s">
        <v>117</v>
      </c>
      <c r="B62" s="134">
        <f>VLOOKUP($A62,'Anlage 1a_Zuschlagszahlungen'!$A$835:$E$1532,5,0)</f>
        <v>29.76</v>
      </c>
      <c r="C62" s="134">
        <f>_xlfn.IFNA(VLOOKUP($A62,'Anlage 1b_Abzüge, Pflicht, Boni'!$A$8:$D$104,2,FALSE),0)</f>
        <v>-4030.38</v>
      </c>
      <c r="D62" s="134">
        <f>_xlfn.IFNA(VLOOKUP(A62,'Anlage 1b_Abzüge, Pflicht, Boni'!$A$8:$D$104,3,FALSE),0)</f>
        <v>0</v>
      </c>
      <c r="E62" s="134">
        <f>_xlfn.IFNA(VLOOKUP(A62,'Anlage 1b_Abzüge, Pflicht, Boni'!$A$8:$D$104,4,FALSE),0)</f>
        <v>0</v>
      </c>
      <c r="F62" s="134">
        <f t="shared" si="4"/>
        <v>-4000.62</v>
      </c>
      <c r="G62" s="134">
        <f>SUMIFS('Anlage 1c_Korrekturen'!$L$10:$L$73,'Anlage 1c_Korrekturen'!$A$10:$A$73,'Anlage 3_Zusammenfassung'!$A62)</f>
        <v>0</v>
      </c>
      <c r="H62" s="212">
        <f t="shared" si="3"/>
        <v>-4000.62</v>
      </c>
      <c r="I62" t="s">
        <v>118</v>
      </c>
      <c r="J62" s="137"/>
      <c r="K62" s="13"/>
      <c r="L62" s="13"/>
    </row>
    <row r="63" spans="1:12" hidden="1" outlineLevel="1">
      <c r="A63" s="211" t="s">
        <v>119</v>
      </c>
      <c r="B63" s="134">
        <f>VLOOKUP($A63,'Anlage 1a_Zuschlagszahlungen'!$A$835:$E$1532,5,0)</f>
        <v>113660.33000000002</v>
      </c>
      <c r="C63" s="134">
        <f>_xlfn.IFNA(VLOOKUP($A63,'Anlage 1b_Abzüge, Pflicht, Boni'!$A$8:$D$104,2,FALSE),0)</f>
        <v>-206.4</v>
      </c>
      <c r="D63" s="134">
        <f>_xlfn.IFNA(VLOOKUP(A63,'Anlage 1b_Abzüge, Pflicht, Boni'!$A$8:$D$104,3,FALSE),0)</f>
        <v>0</v>
      </c>
      <c r="E63" s="134">
        <f>_xlfn.IFNA(VLOOKUP(A63,'Anlage 1b_Abzüge, Pflicht, Boni'!$A$8:$D$104,4,FALSE),0)</f>
        <v>0</v>
      </c>
      <c r="F63" s="134">
        <f t="shared" si="4"/>
        <v>113453.93000000002</v>
      </c>
      <c r="G63" s="134">
        <f>SUMIFS('Anlage 1c_Korrekturen'!$L$10:$L$73,'Anlage 1c_Korrekturen'!$A$10:$A$73,'Anlage 3_Zusammenfassung'!$A63)</f>
        <v>0</v>
      </c>
      <c r="H63" s="212">
        <f t="shared" si="3"/>
        <v>113453.93000000002</v>
      </c>
      <c r="I63" t="s">
        <v>120</v>
      </c>
      <c r="J63" s="137"/>
      <c r="K63" s="13"/>
      <c r="L63" s="13"/>
    </row>
    <row r="64" spans="1:12" hidden="1" outlineLevel="1">
      <c r="A64" s="211" t="s">
        <v>121</v>
      </c>
      <c r="B64" s="134">
        <f>VLOOKUP($A64,'Anlage 1a_Zuschlagszahlungen'!$A$835:$E$1532,5,0)</f>
        <v>885769.84000000008</v>
      </c>
      <c r="C64" s="134">
        <f>_xlfn.IFNA(VLOOKUP($A64,'Anlage 1b_Abzüge, Pflicht, Boni'!$A$8:$D$104,2,FALSE),0)</f>
        <v>0</v>
      </c>
      <c r="D64" s="134">
        <f>_xlfn.IFNA(VLOOKUP(A64,'Anlage 1b_Abzüge, Pflicht, Boni'!$A$8:$D$104,3,FALSE),0)</f>
        <v>0</v>
      </c>
      <c r="E64" s="134">
        <f>_xlfn.IFNA(VLOOKUP(A64,'Anlage 1b_Abzüge, Pflicht, Boni'!$A$8:$D$104,4,FALSE),0)</f>
        <v>0</v>
      </c>
      <c r="F64" s="134">
        <f t="shared" si="4"/>
        <v>885769.84000000008</v>
      </c>
      <c r="G64" s="134">
        <f>SUMIFS('Anlage 1c_Korrekturen'!$L$10:$L$73,'Anlage 1c_Korrekturen'!$A$10:$A$73,'Anlage 3_Zusammenfassung'!$A64)</f>
        <v>0</v>
      </c>
      <c r="H64" s="212">
        <f t="shared" si="3"/>
        <v>885769.84000000008</v>
      </c>
      <c r="I64" t="s">
        <v>122</v>
      </c>
      <c r="J64" s="137"/>
      <c r="K64" s="13"/>
      <c r="L64" s="13"/>
    </row>
    <row r="65" spans="1:12" hidden="1" outlineLevel="1">
      <c r="A65" s="211" t="s">
        <v>123</v>
      </c>
      <c r="B65" s="134">
        <f>VLOOKUP($A65,'Anlage 1a_Zuschlagszahlungen'!$A$835:$E$1532,5,0)</f>
        <v>87085.150000000009</v>
      </c>
      <c r="C65" s="134">
        <f>_xlfn.IFNA(VLOOKUP($A65,'Anlage 1b_Abzüge, Pflicht, Boni'!$A$8:$D$104,2,FALSE),0)</f>
        <v>0</v>
      </c>
      <c r="D65" s="134">
        <f>_xlfn.IFNA(VLOOKUP(A65,'Anlage 1b_Abzüge, Pflicht, Boni'!$A$8:$D$104,3,FALSE),0)</f>
        <v>0</v>
      </c>
      <c r="E65" s="134">
        <f>_xlfn.IFNA(VLOOKUP(A65,'Anlage 1b_Abzüge, Pflicht, Boni'!$A$8:$D$104,4,FALSE),0)</f>
        <v>0</v>
      </c>
      <c r="F65" s="134">
        <f t="shared" si="4"/>
        <v>87085.150000000009</v>
      </c>
      <c r="G65" s="134">
        <f>SUMIFS('Anlage 1c_Korrekturen'!$L$10:$L$73,'Anlage 1c_Korrekturen'!$A$10:$A$73,'Anlage 3_Zusammenfassung'!$A65)</f>
        <v>0</v>
      </c>
      <c r="H65" s="212">
        <f t="shared" si="3"/>
        <v>87085.150000000009</v>
      </c>
      <c r="I65" t="s">
        <v>124</v>
      </c>
      <c r="J65" s="137"/>
      <c r="K65" s="13"/>
      <c r="L65" s="13"/>
    </row>
    <row r="66" spans="1:12" hidden="1" outlineLevel="1">
      <c r="A66" s="211" t="s">
        <v>125</v>
      </c>
      <c r="B66" s="134">
        <f>VLOOKUP($A66,'Anlage 1a_Zuschlagszahlungen'!$A$835:$E$1532,5,0)</f>
        <v>107847.64000000001</v>
      </c>
      <c r="C66" s="134">
        <f>_xlfn.IFNA(VLOOKUP($A66,'Anlage 1b_Abzüge, Pflicht, Boni'!$A$8:$D$104,2,FALSE),0)</f>
        <v>0</v>
      </c>
      <c r="D66" s="134">
        <f>_xlfn.IFNA(VLOOKUP(A66,'Anlage 1b_Abzüge, Pflicht, Boni'!$A$8:$D$104,3,FALSE),0)</f>
        <v>0</v>
      </c>
      <c r="E66" s="134">
        <f>_xlfn.IFNA(VLOOKUP(A66,'Anlage 1b_Abzüge, Pflicht, Boni'!$A$8:$D$104,4,FALSE),0)</f>
        <v>0</v>
      </c>
      <c r="F66" s="134">
        <f t="shared" si="4"/>
        <v>107847.64000000001</v>
      </c>
      <c r="G66" s="134">
        <f>SUMIFS('Anlage 1c_Korrekturen'!$L$10:$L$73,'Anlage 1c_Korrekturen'!$A$10:$A$73,'Anlage 3_Zusammenfassung'!$A66)</f>
        <v>0</v>
      </c>
      <c r="H66" s="212">
        <f t="shared" si="3"/>
        <v>107847.64000000001</v>
      </c>
      <c r="I66" t="s">
        <v>126</v>
      </c>
      <c r="J66" s="137"/>
      <c r="K66" s="13"/>
      <c r="L66" s="13"/>
    </row>
    <row r="67" spans="1:12" hidden="1" outlineLevel="1">
      <c r="A67" s="211" t="s">
        <v>127</v>
      </c>
      <c r="B67" s="134">
        <f>VLOOKUP($A67,'Anlage 1a_Zuschlagszahlungen'!$A$835:$E$1532,5,0)</f>
        <v>0</v>
      </c>
      <c r="C67" s="134">
        <f>_xlfn.IFNA(VLOOKUP($A67,'Anlage 1b_Abzüge, Pflicht, Boni'!$A$8:$D$104,2,FALSE),0)</f>
        <v>0</v>
      </c>
      <c r="D67" s="134">
        <f>_xlfn.IFNA(VLOOKUP(A67,'Anlage 1b_Abzüge, Pflicht, Boni'!$A$8:$D$104,3,FALSE),0)</f>
        <v>0</v>
      </c>
      <c r="E67" s="134">
        <f>_xlfn.IFNA(VLOOKUP(A67,'Anlage 1b_Abzüge, Pflicht, Boni'!$A$8:$D$104,4,FALSE),0)</f>
        <v>0</v>
      </c>
      <c r="F67" s="134">
        <f t="shared" si="4"/>
        <v>0</v>
      </c>
      <c r="G67" s="134">
        <f>SUMIFS('Anlage 1c_Korrekturen'!$L$10:$L$73,'Anlage 1c_Korrekturen'!$A$10:$A$73,'Anlage 3_Zusammenfassung'!$A67)</f>
        <v>0</v>
      </c>
      <c r="H67" s="212">
        <f t="shared" si="3"/>
        <v>0</v>
      </c>
      <c r="I67" t="s">
        <v>128</v>
      </c>
      <c r="J67" s="137"/>
      <c r="K67" s="13"/>
      <c r="L67" s="13"/>
    </row>
    <row r="68" spans="1:12" hidden="1" outlineLevel="1">
      <c r="A68" s="211" t="s">
        <v>129</v>
      </c>
      <c r="B68" s="134">
        <f>VLOOKUP($A68,'Anlage 1a_Zuschlagszahlungen'!$A$835:$E$1532,5,0)</f>
        <v>238161.47000000003</v>
      </c>
      <c r="C68" s="134">
        <f>_xlfn.IFNA(VLOOKUP($A68,'Anlage 1b_Abzüge, Pflicht, Boni'!$A$8:$D$104,2,FALSE),0)</f>
        <v>0</v>
      </c>
      <c r="D68" s="134">
        <f>_xlfn.IFNA(VLOOKUP(A68,'Anlage 1b_Abzüge, Pflicht, Boni'!$A$8:$D$104,3,FALSE),0)</f>
        <v>0</v>
      </c>
      <c r="E68" s="134">
        <f>_xlfn.IFNA(VLOOKUP(A68,'Anlage 1b_Abzüge, Pflicht, Boni'!$A$8:$D$104,4,FALSE),0)</f>
        <v>0</v>
      </c>
      <c r="F68" s="134">
        <f t="shared" si="4"/>
        <v>238161.47000000003</v>
      </c>
      <c r="G68" s="134">
        <f>SUMIFS('Anlage 1c_Korrekturen'!$L$10:$L$73,'Anlage 1c_Korrekturen'!$A$10:$A$73,'Anlage 3_Zusammenfassung'!$A68)</f>
        <v>0</v>
      </c>
      <c r="H68" s="212">
        <f t="shared" si="3"/>
        <v>238161.47000000003</v>
      </c>
      <c r="I68" t="s">
        <v>130</v>
      </c>
      <c r="J68" s="137"/>
      <c r="K68" s="13"/>
      <c r="L68" s="13"/>
    </row>
    <row r="69" spans="1:12" hidden="1" outlineLevel="1">
      <c r="A69" s="211" t="s">
        <v>131</v>
      </c>
      <c r="B69" s="134">
        <f>VLOOKUP($A69,'Anlage 1a_Zuschlagszahlungen'!$A$835:$E$1532,5,0)</f>
        <v>5994.8</v>
      </c>
      <c r="C69" s="134">
        <f>_xlfn.IFNA(VLOOKUP($A69,'Anlage 1b_Abzüge, Pflicht, Boni'!$A$8:$D$104,2,FALSE),0)</f>
        <v>0</v>
      </c>
      <c r="D69" s="134">
        <f>_xlfn.IFNA(VLOOKUP(A69,'Anlage 1b_Abzüge, Pflicht, Boni'!$A$8:$D$104,3,FALSE),0)</f>
        <v>0</v>
      </c>
      <c r="E69" s="134">
        <f>_xlfn.IFNA(VLOOKUP(A69,'Anlage 1b_Abzüge, Pflicht, Boni'!$A$8:$D$104,4,FALSE),0)</f>
        <v>0</v>
      </c>
      <c r="F69" s="134">
        <f t="shared" si="4"/>
        <v>5994.8</v>
      </c>
      <c r="G69" s="134">
        <f>SUMIFS('Anlage 1c_Korrekturen'!$L$10:$L$73,'Anlage 1c_Korrekturen'!$A$10:$A$73,'Anlage 3_Zusammenfassung'!$A69)</f>
        <v>0</v>
      </c>
      <c r="H69" s="212">
        <f t="shared" si="3"/>
        <v>5994.8</v>
      </c>
      <c r="I69" t="s">
        <v>132</v>
      </c>
      <c r="J69" s="137"/>
      <c r="K69" s="13"/>
      <c r="L69" s="13"/>
    </row>
    <row r="70" spans="1:12" hidden="1" outlineLevel="1">
      <c r="A70" s="211" t="s">
        <v>133</v>
      </c>
      <c r="B70" s="134">
        <f>VLOOKUP($A70,'Anlage 1a_Zuschlagszahlungen'!$A$835:$E$1532,5,0)</f>
        <v>393343.55</v>
      </c>
      <c r="C70" s="134">
        <f>_xlfn.IFNA(VLOOKUP($A70,'Anlage 1b_Abzüge, Pflicht, Boni'!$A$8:$D$104,2,FALSE),0)</f>
        <v>0</v>
      </c>
      <c r="D70" s="134">
        <f>_xlfn.IFNA(VLOOKUP(A70,'Anlage 1b_Abzüge, Pflicht, Boni'!$A$8:$D$104,3,FALSE),0)</f>
        <v>0</v>
      </c>
      <c r="E70" s="134">
        <f>_xlfn.IFNA(VLOOKUP(A70,'Anlage 1b_Abzüge, Pflicht, Boni'!$A$8:$D$104,4,FALSE),0)</f>
        <v>0</v>
      </c>
      <c r="F70" s="134">
        <f t="shared" si="4"/>
        <v>393343.55</v>
      </c>
      <c r="G70" s="134">
        <f>SUMIFS('Anlage 1c_Korrekturen'!$L$10:$L$73,'Anlage 1c_Korrekturen'!$A$10:$A$73,'Anlage 3_Zusammenfassung'!$A70)</f>
        <v>0</v>
      </c>
      <c r="H70" s="212">
        <f t="shared" ref="H70:H101" si="5">F70+G70</f>
        <v>393343.55</v>
      </c>
      <c r="I70" t="s">
        <v>134</v>
      </c>
      <c r="J70" s="137"/>
      <c r="K70" s="13"/>
      <c r="L70" s="13"/>
    </row>
    <row r="71" spans="1:12" hidden="1" outlineLevel="1">
      <c r="A71" s="211" t="s">
        <v>135</v>
      </c>
      <c r="B71" s="134">
        <f>VLOOKUP($A71,'Anlage 1a_Zuschlagszahlungen'!$A$835:$E$1532,5,0)</f>
        <v>1983965.1</v>
      </c>
      <c r="C71" s="134">
        <f>_xlfn.IFNA(VLOOKUP($A71,'Anlage 1b_Abzüge, Pflicht, Boni'!$A$8:$D$104,2,FALSE),0)</f>
        <v>0</v>
      </c>
      <c r="D71" s="134">
        <f>_xlfn.IFNA(VLOOKUP(A71,'Anlage 1b_Abzüge, Pflicht, Boni'!$A$8:$D$104,3,FALSE),0)</f>
        <v>0</v>
      </c>
      <c r="E71" s="134">
        <f>_xlfn.IFNA(VLOOKUP(A71,'Anlage 1b_Abzüge, Pflicht, Boni'!$A$8:$D$104,4,FALSE),0)</f>
        <v>0</v>
      </c>
      <c r="F71" s="134">
        <f t="shared" si="4"/>
        <v>1983965.1</v>
      </c>
      <c r="G71" s="134">
        <f>SUMIFS('Anlage 1c_Korrekturen'!$L$10:$L$73,'Anlage 1c_Korrekturen'!$A$10:$A$73,'Anlage 3_Zusammenfassung'!$A71)</f>
        <v>0</v>
      </c>
      <c r="H71" s="212">
        <f t="shared" si="5"/>
        <v>1983965.1</v>
      </c>
      <c r="I71" t="s">
        <v>136</v>
      </c>
      <c r="J71" s="137"/>
      <c r="K71" s="13"/>
      <c r="L71" s="13"/>
    </row>
    <row r="72" spans="1:12" hidden="1" outlineLevel="1">
      <c r="A72" s="211" t="s">
        <v>137</v>
      </c>
      <c r="B72" s="134">
        <f>VLOOKUP($A72,'Anlage 1a_Zuschlagszahlungen'!$A$835:$E$1532,5,0)</f>
        <v>396106.50999999995</v>
      </c>
      <c r="C72" s="134">
        <f>_xlfn.IFNA(VLOOKUP($A72,'Anlage 1b_Abzüge, Pflicht, Boni'!$A$8:$D$104,2,FALSE),0)</f>
        <v>0</v>
      </c>
      <c r="D72" s="134">
        <f>_xlfn.IFNA(VLOOKUP(A72,'Anlage 1b_Abzüge, Pflicht, Boni'!$A$8:$D$104,3,FALSE),0)</f>
        <v>0</v>
      </c>
      <c r="E72" s="134">
        <f>_xlfn.IFNA(VLOOKUP(A72,'Anlage 1b_Abzüge, Pflicht, Boni'!$A$8:$D$104,4,FALSE),0)</f>
        <v>0</v>
      </c>
      <c r="F72" s="134">
        <f t="shared" ref="F72:F103" si="6">SUM(B72:E72)</f>
        <v>396106.50999999995</v>
      </c>
      <c r="G72" s="134">
        <f>SUMIFS('Anlage 1c_Korrekturen'!$L$10:$L$73,'Anlage 1c_Korrekturen'!$A$10:$A$73,'Anlage 3_Zusammenfassung'!$A72)</f>
        <v>0</v>
      </c>
      <c r="H72" s="212">
        <f t="shared" si="5"/>
        <v>396106.50999999995</v>
      </c>
      <c r="I72" t="s">
        <v>138</v>
      </c>
      <c r="J72" s="137"/>
      <c r="K72" s="13"/>
      <c r="L72" s="13"/>
    </row>
    <row r="73" spans="1:12" hidden="1" outlineLevel="1">
      <c r="A73" s="211" t="s">
        <v>139</v>
      </c>
      <c r="B73" s="134">
        <f>VLOOKUP($A73,'Anlage 1a_Zuschlagszahlungen'!$A$835:$E$1532,5,0)</f>
        <v>2033455.1700000002</v>
      </c>
      <c r="C73" s="134">
        <f>_xlfn.IFNA(VLOOKUP($A73,'Anlage 1b_Abzüge, Pflicht, Boni'!$A$8:$D$104,2,FALSE),0)</f>
        <v>0</v>
      </c>
      <c r="D73" s="134">
        <f>_xlfn.IFNA(VLOOKUP(A73,'Anlage 1b_Abzüge, Pflicht, Boni'!$A$8:$D$104,3,FALSE),0)</f>
        <v>0</v>
      </c>
      <c r="E73" s="134">
        <f>_xlfn.IFNA(VLOOKUP(A73,'Anlage 1b_Abzüge, Pflicht, Boni'!$A$8:$D$104,4,FALSE),0)</f>
        <v>0</v>
      </c>
      <c r="F73" s="134">
        <f t="shared" si="6"/>
        <v>2033455.1700000002</v>
      </c>
      <c r="G73" s="134">
        <f>SUMIFS('Anlage 1c_Korrekturen'!$L$10:$L$73,'Anlage 1c_Korrekturen'!$A$10:$A$73,'Anlage 3_Zusammenfassung'!$A73)</f>
        <v>0</v>
      </c>
      <c r="H73" s="212">
        <f t="shared" si="5"/>
        <v>2033455.1700000002</v>
      </c>
      <c r="I73" t="s">
        <v>140</v>
      </c>
      <c r="J73" s="137"/>
      <c r="K73" s="13"/>
      <c r="L73" s="13"/>
    </row>
    <row r="74" spans="1:12" hidden="1" outlineLevel="1">
      <c r="A74" s="211" t="s">
        <v>141</v>
      </c>
      <c r="B74" s="134">
        <f>VLOOKUP($A74,'Anlage 1a_Zuschlagszahlungen'!$A$835:$E$1532,5,0)</f>
        <v>1539203.95</v>
      </c>
      <c r="C74" s="134">
        <f>_xlfn.IFNA(VLOOKUP($A74,'Anlage 1b_Abzüge, Pflicht, Boni'!$A$8:$D$104,2,FALSE),0)</f>
        <v>-27405.119999999999</v>
      </c>
      <c r="D74" s="134">
        <f>_xlfn.IFNA(VLOOKUP(A74,'Anlage 1b_Abzüge, Pflicht, Boni'!$A$8:$D$104,3,FALSE),0)</f>
        <v>0</v>
      </c>
      <c r="E74" s="134">
        <f>_xlfn.IFNA(VLOOKUP(A74,'Anlage 1b_Abzüge, Pflicht, Boni'!$A$8:$D$104,4,FALSE),0)</f>
        <v>0</v>
      </c>
      <c r="F74" s="134">
        <f t="shared" si="6"/>
        <v>1511798.8299999998</v>
      </c>
      <c r="G74" s="134">
        <f>SUMIFS('Anlage 1c_Korrekturen'!$L$10:$L$73,'Anlage 1c_Korrekturen'!$A$10:$A$73,'Anlage 3_Zusammenfassung'!$A74)</f>
        <v>0</v>
      </c>
      <c r="H74" s="212">
        <f t="shared" si="5"/>
        <v>1511798.8299999998</v>
      </c>
      <c r="I74" t="s">
        <v>142</v>
      </c>
      <c r="J74" s="137"/>
      <c r="K74" s="13"/>
      <c r="L74" s="13"/>
    </row>
    <row r="75" spans="1:12" hidden="1" outlineLevel="1">
      <c r="A75" s="211" t="s">
        <v>143</v>
      </c>
      <c r="B75" s="134">
        <f>VLOOKUP($A75,'Anlage 1a_Zuschlagszahlungen'!$A$835:$E$1532,5,0)</f>
        <v>32699.230000000003</v>
      </c>
      <c r="C75" s="134">
        <f>_xlfn.IFNA(VLOOKUP($A75,'Anlage 1b_Abzüge, Pflicht, Boni'!$A$8:$D$104,2,FALSE),0)</f>
        <v>0</v>
      </c>
      <c r="D75" s="134">
        <f>_xlfn.IFNA(VLOOKUP(A75,'Anlage 1b_Abzüge, Pflicht, Boni'!$A$8:$D$104,3,FALSE),0)</f>
        <v>0</v>
      </c>
      <c r="E75" s="134">
        <f>_xlfn.IFNA(VLOOKUP(A75,'Anlage 1b_Abzüge, Pflicht, Boni'!$A$8:$D$104,4,FALSE),0)</f>
        <v>0</v>
      </c>
      <c r="F75" s="134">
        <f t="shared" si="6"/>
        <v>32699.230000000003</v>
      </c>
      <c r="G75" s="134">
        <f>SUMIFS('Anlage 1c_Korrekturen'!$L$10:$L$73,'Anlage 1c_Korrekturen'!$A$10:$A$73,'Anlage 3_Zusammenfassung'!$A75)</f>
        <v>0</v>
      </c>
      <c r="H75" s="212">
        <f t="shared" si="5"/>
        <v>32699.230000000003</v>
      </c>
      <c r="I75" t="s">
        <v>144</v>
      </c>
      <c r="J75" s="137"/>
      <c r="K75" s="13"/>
      <c r="L75" s="13"/>
    </row>
    <row r="76" spans="1:12" hidden="1" outlineLevel="1">
      <c r="A76" s="211" t="s">
        <v>145</v>
      </c>
      <c r="B76" s="134">
        <f>VLOOKUP($A76,'Anlage 1a_Zuschlagszahlungen'!$A$835:$E$1532,5,0)</f>
        <v>163408.4</v>
      </c>
      <c r="C76" s="134">
        <f>_xlfn.IFNA(VLOOKUP($A76,'Anlage 1b_Abzüge, Pflicht, Boni'!$A$8:$D$104,2,FALSE),0)</f>
        <v>0</v>
      </c>
      <c r="D76" s="134">
        <f>_xlfn.IFNA(VLOOKUP(A76,'Anlage 1b_Abzüge, Pflicht, Boni'!$A$8:$D$104,3,FALSE),0)</f>
        <v>0</v>
      </c>
      <c r="E76" s="134">
        <f>_xlfn.IFNA(VLOOKUP(A76,'Anlage 1b_Abzüge, Pflicht, Boni'!$A$8:$D$104,4,FALSE),0)</f>
        <v>0</v>
      </c>
      <c r="F76" s="134">
        <f t="shared" si="6"/>
        <v>163408.4</v>
      </c>
      <c r="G76" s="134">
        <f>SUMIFS('Anlage 1c_Korrekturen'!$L$10:$L$73,'Anlage 1c_Korrekturen'!$A$10:$A$73,'Anlage 3_Zusammenfassung'!$A76)</f>
        <v>56413.05</v>
      </c>
      <c r="H76" s="212">
        <f t="shared" si="5"/>
        <v>219821.45</v>
      </c>
      <c r="I76" t="s">
        <v>146</v>
      </c>
      <c r="J76" s="137"/>
      <c r="K76" s="13"/>
      <c r="L76" s="13"/>
    </row>
    <row r="77" spans="1:12" hidden="1" outlineLevel="1">
      <c r="A77" s="211" t="s">
        <v>147</v>
      </c>
      <c r="B77" s="134">
        <f>VLOOKUP($A77,'Anlage 1a_Zuschlagszahlungen'!$A$835:$E$1532,5,0)</f>
        <v>104212.06999999999</v>
      </c>
      <c r="C77" s="134">
        <f>_xlfn.IFNA(VLOOKUP($A77,'Anlage 1b_Abzüge, Pflicht, Boni'!$A$8:$D$104,2,FALSE),0)</f>
        <v>0</v>
      </c>
      <c r="D77" s="134">
        <f>_xlfn.IFNA(VLOOKUP(A77,'Anlage 1b_Abzüge, Pflicht, Boni'!$A$8:$D$104,3,FALSE),0)</f>
        <v>0</v>
      </c>
      <c r="E77" s="134">
        <f>_xlfn.IFNA(VLOOKUP(A77,'Anlage 1b_Abzüge, Pflicht, Boni'!$A$8:$D$104,4,FALSE),0)</f>
        <v>0</v>
      </c>
      <c r="F77" s="134">
        <f t="shared" si="6"/>
        <v>104212.06999999999</v>
      </c>
      <c r="G77" s="134">
        <f>SUMIFS('Anlage 1c_Korrekturen'!$L$10:$L$73,'Anlage 1c_Korrekturen'!$A$10:$A$73,'Anlage 3_Zusammenfassung'!$A77)</f>
        <v>0</v>
      </c>
      <c r="H77" s="212">
        <f t="shared" si="5"/>
        <v>104212.06999999999</v>
      </c>
      <c r="I77" t="s">
        <v>148</v>
      </c>
      <c r="J77" s="137"/>
      <c r="K77" s="13"/>
      <c r="L77" s="13"/>
    </row>
    <row r="78" spans="1:12" hidden="1" outlineLevel="1">
      <c r="A78" s="211" t="s">
        <v>149</v>
      </c>
      <c r="B78" s="134">
        <f>VLOOKUP($A78,'Anlage 1a_Zuschlagszahlungen'!$A$835:$E$1532,5,0)</f>
        <v>6075842.6100000022</v>
      </c>
      <c r="C78" s="134">
        <f>_xlfn.IFNA(VLOOKUP($A78,'Anlage 1b_Abzüge, Pflicht, Boni'!$A$8:$D$104,2,FALSE),0)</f>
        <v>0</v>
      </c>
      <c r="D78" s="134">
        <f>_xlfn.IFNA(VLOOKUP(A78,'Anlage 1b_Abzüge, Pflicht, Boni'!$A$8:$D$104,3,FALSE),0)</f>
        <v>0</v>
      </c>
      <c r="E78" s="134">
        <f>_xlfn.IFNA(VLOOKUP(A78,'Anlage 1b_Abzüge, Pflicht, Boni'!$A$8:$D$104,4,FALSE),0)</f>
        <v>0</v>
      </c>
      <c r="F78" s="134">
        <f t="shared" si="6"/>
        <v>6075842.6100000022</v>
      </c>
      <c r="G78" s="134">
        <f>SUMIFS('Anlage 1c_Korrekturen'!$L$10:$L$73,'Anlage 1c_Korrekturen'!$A$10:$A$73,'Anlage 3_Zusammenfassung'!$A78)</f>
        <v>511290.64999999997</v>
      </c>
      <c r="H78" s="212">
        <f t="shared" si="5"/>
        <v>6587133.2600000026</v>
      </c>
      <c r="I78" t="s">
        <v>150</v>
      </c>
      <c r="J78" s="137"/>
      <c r="K78" s="13"/>
      <c r="L78" s="13"/>
    </row>
    <row r="79" spans="1:12" hidden="1" outlineLevel="1">
      <c r="A79" s="211" t="s">
        <v>151</v>
      </c>
      <c r="B79" s="134">
        <f>VLOOKUP($A79,'Anlage 1a_Zuschlagszahlungen'!$A$835:$E$1532,5,0)</f>
        <v>219901.61999999997</v>
      </c>
      <c r="C79" s="134">
        <f>_xlfn.IFNA(VLOOKUP($A79,'Anlage 1b_Abzüge, Pflicht, Boni'!$A$8:$D$104,2,FALSE),0)</f>
        <v>0</v>
      </c>
      <c r="D79" s="134">
        <f>_xlfn.IFNA(VLOOKUP(A79,'Anlage 1b_Abzüge, Pflicht, Boni'!$A$8:$D$104,3,FALSE),0)</f>
        <v>0</v>
      </c>
      <c r="E79" s="134">
        <f>_xlfn.IFNA(VLOOKUP(A79,'Anlage 1b_Abzüge, Pflicht, Boni'!$A$8:$D$104,4,FALSE),0)</f>
        <v>0</v>
      </c>
      <c r="F79" s="134">
        <f t="shared" si="6"/>
        <v>219901.61999999997</v>
      </c>
      <c r="G79" s="134">
        <f>SUMIFS('Anlage 1c_Korrekturen'!$L$10:$L$73,'Anlage 1c_Korrekturen'!$A$10:$A$73,'Anlage 3_Zusammenfassung'!$A79)</f>
        <v>0</v>
      </c>
      <c r="H79" s="212">
        <f t="shared" si="5"/>
        <v>219901.61999999997</v>
      </c>
      <c r="I79" t="s">
        <v>152</v>
      </c>
      <c r="J79" s="137"/>
      <c r="K79" s="13"/>
      <c r="L79" s="13"/>
    </row>
    <row r="80" spans="1:12" hidden="1" outlineLevel="1">
      <c r="A80" s="211" t="s">
        <v>153</v>
      </c>
      <c r="B80" s="134">
        <f>VLOOKUP($A80,'Anlage 1a_Zuschlagszahlungen'!$A$835:$E$1532,5,0)</f>
        <v>136091.82</v>
      </c>
      <c r="C80" s="134">
        <f>_xlfn.IFNA(VLOOKUP($A80,'Anlage 1b_Abzüge, Pflicht, Boni'!$A$8:$D$104,2,FALSE),0)</f>
        <v>0</v>
      </c>
      <c r="D80" s="134">
        <f>_xlfn.IFNA(VLOOKUP(A80,'Anlage 1b_Abzüge, Pflicht, Boni'!$A$8:$D$104,3,FALSE),0)</f>
        <v>0</v>
      </c>
      <c r="E80" s="134">
        <f>_xlfn.IFNA(VLOOKUP(A80,'Anlage 1b_Abzüge, Pflicht, Boni'!$A$8:$D$104,4,FALSE),0)</f>
        <v>0</v>
      </c>
      <c r="F80" s="134">
        <f t="shared" si="6"/>
        <v>136091.82</v>
      </c>
      <c r="G80" s="134">
        <f>SUMIFS('Anlage 1c_Korrekturen'!$L$10:$L$73,'Anlage 1c_Korrekturen'!$A$10:$A$73,'Anlage 3_Zusammenfassung'!$A80)</f>
        <v>0</v>
      </c>
      <c r="H80" s="212">
        <f t="shared" si="5"/>
        <v>136091.82</v>
      </c>
      <c r="I80" t="s">
        <v>154</v>
      </c>
      <c r="J80" s="137"/>
      <c r="K80" s="13"/>
      <c r="L80" s="13"/>
    </row>
    <row r="81" spans="1:12" hidden="1" outlineLevel="1">
      <c r="A81" s="211" t="s">
        <v>155</v>
      </c>
      <c r="B81" s="134">
        <f>VLOOKUP($A81,'Anlage 1a_Zuschlagszahlungen'!$A$835:$E$1532,5,0)</f>
        <v>108265.24999999999</v>
      </c>
      <c r="C81" s="134">
        <f>_xlfn.IFNA(VLOOKUP($A81,'Anlage 1b_Abzüge, Pflicht, Boni'!$A$8:$D$104,2,FALSE),0)</f>
        <v>-96.42</v>
      </c>
      <c r="D81" s="134">
        <f>_xlfn.IFNA(VLOOKUP(A81,'Anlage 1b_Abzüge, Pflicht, Boni'!$A$8:$D$104,3,FALSE),0)</f>
        <v>0</v>
      </c>
      <c r="E81" s="134">
        <f>_xlfn.IFNA(VLOOKUP(A81,'Anlage 1b_Abzüge, Pflicht, Boni'!$A$8:$D$104,4,FALSE),0)</f>
        <v>0</v>
      </c>
      <c r="F81" s="134">
        <f t="shared" si="6"/>
        <v>108168.82999999999</v>
      </c>
      <c r="G81" s="134">
        <f>SUMIFS('Anlage 1c_Korrekturen'!$L$10:$L$73,'Anlage 1c_Korrekturen'!$A$10:$A$73,'Anlage 3_Zusammenfassung'!$A81)</f>
        <v>0</v>
      </c>
      <c r="H81" s="212">
        <f t="shared" si="5"/>
        <v>108168.82999999999</v>
      </c>
      <c r="I81" t="s">
        <v>156</v>
      </c>
      <c r="J81" s="137"/>
      <c r="K81" s="13"/>
      <c r="L81" s="13"/>
    </row>
    <row r="82" spans="1:12" hidden="1" outlineLevel="1">
      <c r="A82" s="211" t="s">
        <v>157</v>
      </c>
      <c r="B82" s="134">
        <f>VLOOKUP($A82,'Anlage 1a_Zuschlagszahlungen'!$A$835:$E$1532,5,0)</f>
        <v>402061.23</v>
      </c>
      <c r="C82" s="134">
        <f>_xlfn.IFNA(VLOOKUP($A82,'Anlage 1b_Abzüge, Pflicht, Boni'!$A$8:$D$104,2,FALSE),0)</f>
        <v>0</v>
      </c>
      <c r="D82" s="134">
        <f>_xlfn.IFNA(VLOOKUP(A82,'Anlage 1b_Abzüge, Pflicht, Boni'!$A$8:$D$104,3,FALSE),0)</f>
        <v>0</v>
      </c>
      <c r="E82" s="134">
        <f>_xlfn.IFNA(VLOOKUP(A82,'Anlage 1b_Abzüge, Pflicht, Boni'!$A$8:$D$104,4,FALSE),0)</f>
        <v>0</v>
      </c>
      <c r="F82" s="134">
        <f t="shared" si="6"/>
        <v>402061.23</v>
      </c>
      <c r="G82" s="134">
        <f>SUMIFS('Anlage 1c_Korrekturen'!$L$10:$L$73,'Anlage 1c_Korrekturen'!$A$10:$A$73,'Anlage 3_Zusammenfassung'!$A82)</f>
        <v>5654.04</v>
      </c>
      <c r="H82" s="212">
        <f t="shared" si="5"/>
        <v>407715.26999999996</v>
      </c>
      <c r="I82" t="s">
        <v>158</v>
      </c>
      <c r="J82" s="137"/>
      <c r="K82" s="13"/>
      <c r="L82" s="13"/>
    </row>
    <row r="83" spans="1:12" hidden="1" outlineLevel="1">
      <c r="A83" s="211" t="s">
        <v>159</v>
      </c>
      <c r="B83" s="134">
        <f>VLOOKUP($A83,'Anlage 1a_Zuschlagszahlungen'!$A$835:$E$1532,5,0)</f>
        <v>159262.11000000002</v>
      </c>
      <c r="C83" s="134">
        <f>_xlfn.IFNA(VLOOKUP($A83,'Anlage 1b_Abzüge, Pflicht, Boni'!$A$8:$D$104,2,FALSE),0)</f>
        <v>0</v>
      </c>
      <c r="D83" s="134">
        <f>_xlfn.IFNA(VLOOKUP(A83,'Anlage 1b_Abzüge, Pflicht, Boni'!$A$8:$D$104,3,FALSE),0)</f>
        <v>0</v>
      </c>
      <c r="E83" s="134">
        <f>_xlfn.IFNA(VLOOKUP(A83,'Anlage 1b_Abzüge, Pflicht, Boni'!$A$8:$D$104,4,FALSE),0)</f>
        <v>0</v>
      </c>
      <c r="F83" s="134">
        <f t="shared" si="6"/>
        <v>159262.11000000002</v>
      </c>
      <c r="G83" s="134">
        <f>SUMIFS('Anlage 1c_Korrekturen'!$L$10:$L$73,'Anlage 1c_Korrekturen'!$A$10:$A$73,'Anlage 3_Zusammenfassung'!$A83)</f>
        <v>251149.59</v>
      </c>
      <c r="H83" s="212">
        <f t="shared" si="5"/>
        <v>410411.7</v>
      </c>
      <c r="I83" t="s">
        <v>160</v>
      </c>
      <c r="J83" s="137"/>
      <c r="K83" s="13"/>
      <c r="L83" s="13"/>
    </row>
    <row r="84" spans="1:12" hidden="1" outlineLevel="1">
      <c r="A84" s="211" t="s">
        <v>161</v>
      </c>
      <c r="B84" s="134">
        <f>VLOOKUP($A84,'Anlage 1a_Zuschlagszahlungen'!$A$835:$E$1532,5,0)</f>
        <v>399823.8</v>
      </c>
      <c r="C84" s="134">
        <f>_xlfn.IFNA(VLOOKUP($A84,'Anlage 1b_Abzüge, Pflicht, Boni'!$A$8:$D$104,2,FALSE),0)</f>
        <v>0</v>
      </c>
      <c r="D84" s="134">
        <f>_xlfn.IFNA(VLOOKUP(A84,'Anlage 1b_Abzüge, Pflicht, Boni'!$A$8:$D$104,3,FALSE),0)</f>
        <v>0</v>
      </c>
      <c r="E84" s="134">
        <f>_xlfn.IFNA(VLOOKUP(A84,'Anlage 1b_Abzüge, Pflicht, Boni'!$A$8:$D$104,4,FALSE),0)</f>
        <v>0</v>
      </c>
      <c r="F84" s="134">
        <f t="shared" si="6"/>
        <v>399823.8</v>
      </c>
      <c r="G84" s="134">
        <f>SUMIFS('Anlage 1c_Korrekturen'!$L$10:$L$73,'Anlage 1c_Korrekturen'!$A$10:$A$73,'Anlage 3_Zusammenfassung'!$A84)</f>
        <v>4071.4</v>
      </c>
      <c r="H84" s="212">
        <f t="shared" si="5"/>
        <v>403895.2</v>
      </c>
      <c r="I84" t="s">
        <v>162</v>
      </c>
      <c r="J84" s="137"/>
      <c r="K84" s="13"/>
      <c r="L84" s="13"/>
    </row>
    <row r="85" spans="1:12" hidden="1" outlineLevel="1">
      <c r="A85" s="211" t="s">
        <v>163</v>
      </c>
      <c r="B85" s="134">
        <f>VLOOKUP($A85,'Anlage 1a_Zuschlagszahlungen'!$A$835:$E$1532,5,0)</f>
        <v>451496.23</v>
      </c>
      <c r="C85" s="134">
        <f>_xlfn.IFNA(VLOOKUP($A85,'Anlage 1b_Abzüge, Pflicht, Boni'!$A$8:$D$104,2,FALSE),0)</f>
        <v>0</v>
      </c>
      <c r="D85" s="134">
        <f>_xlfn.IFNA(VLOOKUP(A85,'Anlage 1b_Abzüge, Pflicht, Boni'!$A$8:$D$104,3,FALSE),0)</f>
        <v>0</v>
      </c>
      <c r="E85" s="134">
        <f>_xlfn.IFNA(VLOOKUP(A85,'Anlage 1b_Abzüge, Pflicht, Boni'!$A$8:$D$104,4,FALSE),0)</f>
        <v>0</v>
      </c>
      <c r="F85" s="134">
        <f t="shared" si="6"/>
        <v>451496.23</v>
      </c>
      <c r="G85" s="134">
        <f>SUMIFS('Anlage 1c_Korrekturen'!$L$10:$L$73,'Anlage 1c_Korrekturen'!$A$10:$A$73,'Anlage 3_Zusammenfassung'!$A85)</f>
        <v>0</v>
      </c>
      <c r="H85" s="212">
        <f t="shared" si="5"/>
        <v>451496.23</v>
      </c>
      <c r="I85" t="s">
        <v>164</v>
      </c>
      <c r="J85" s="137"/>
      <c r="K85" s="13"/>
      <c r="L85" s="13"/>
    </row>
    <row r="86" spans="1:12" hidden="1" outlineLevel="1">
      <c r="A86" s="211" t="s">
        <v>165</v>
      </c>
      <c r="B86" s="134">
        <f>VLOOKUP($A86,'Anlage 1a_Zuschlagszahlungen'!$A$835:$E$1532,5,0)</f>
        <v>52754.19</v>
      </c>
      <c r="C86" s="134">
        <f>_xlfn.IFNA(VLOOKUP($A86,'Anlage 1b_Abzüge, Pflicht, Boni'!$A$8:$D$104,2,FALSE),0)</f>
        <v>0</v>
      </c>
      <c r="D86" s="134">
        <f>_xlfn.IFNA(VLOOKUP(A86,'Anlage 1b_Abzüge, Pflicht, Boni'!$A$8:$D$104,3,FALSE),0)</f>
        <v>0</v>
      </c>
      <c r="E86" s="134">
        <f>_xlfn.IFNA(VLOOKUP(A86,'Anlage 1b_Abzüge, Pflicht, Boni'!$A$8:$D$104,4,FALSE),0)</f>
        <v>0</v>
      </c>
      <c r="F86" s="134">
        <f t="shared" si="6"/>
        <v>52754.19</v>
      </c>
      <c r="G86" s="134">
        <f>SUMIFS('Anlage 1c_Korrekturen'!$L$10:$L$73,'Anlage 1c_Korrekturen'!$A$10:$A$73,'Anlage 3_Zusammenfassung'!$A86)</f>
        <v>0</v>
      </c>
      <c r="H86" s="212">
        <f t="shared" si="5"/>
        <v>52754.19</v>
      </c>
      <c r="I86" t="s">
        <v>166</v>
      </c>
      <c r="J86" s="137"/>
      <c r="K86" s="13"/>
      <c r="L86" s="13"/>
    </row>
    <row r="87" spans="1:12" hidden="1" outlineLevel="1">
      <c r="A87" s="211" t="s">
        <v>167</v>
      </c>
      <c r="B87" s="134">
        <f>VLOOKUP($A87,'Anlage 1a_Zuschlagszahlungen'!$A$835:$E$1532,5,0)</f>
        <v>10733.6</v>
      </c>
      <c r="C87" s="134">
        <f>_xlfn.IFNA(VLOOKUP($A87,'Anlage 1b_Abzüge, Pflicht, Boni'!$A$8:$D$104,2,FALSE),0)</f>
        <v>0</v>
      </c>
      <c r="D87" s="134">
        <f>_xlfn.IFNA(VLOOKUP(A87,'Anlage 1b_Abzüge, Pflicht, Boni'!$A$8:$D$104,3,FALSE),0)</f>
        <v>0</v>
      </c>
      <c r="E87" s="134">
        <f>_xlfn.IFNA(VLOOKUP(A87,'Anlage 1b_Abzüge, Pflicht, Boni'!$A$8:$D$104,4,FALSE),0)</f>
        <v>0</v>
      </c>
      <c r="F87" s="134">
        <f t="shared" si="6"/>
        <v>10733.6</v>
      </c>
      <c r="G87" s="134">
        <f>SUMIFS('Anlage 1c_Korrekturen'!$L$10:$L$73,'Anlage 1c_Korrekturen'!$A$10:$A$73,'Anlage 3_Zusammenfassung'!$A87)</f>
        <v>0</v>
      </c>
      <c r="H87" s="212">
        <f t="shared" si="5"/>
        <v>10733.6</v>
      </c>
      <c r="I87" t="s">
        <v>168</v>
      </c>
      <c r="J87" s="137"/>
      <c r="K87" s="13"/>
      <c r="L87" s="13"/>
    </row>
    <row r="88" spans="1:12" hidden="1" outlineLevel="1">
      <c r="A88" s="211" t="s">
        <v>169</v>
      </c>
      <c r="B88" s="134">
        <f>VLOOKUP($A88,'Anlage 1a_Zuschlagszahlungen'!$A$835:$E$1532,5,0)</f>
        <v>6569326.3200000003</v>
      </c>
      <c r="C88" s="134">
        <f>_xlfn.IFNA(VLOOKUP($A88,'Anlage 1b_Abzüge, Pflicht, Boni'!$A$8:$D$104,2,FALSE),0)</f>
        <v>0</v>
      </c>
      <c r="D88" s="134">
        <f>_xlfn.IFNA(VLOOKUP(A88,'Anlage 1b_Abzüge, Pflicht, Boni'!$A$8:$D$104,3,FALSE),0)</f>
        <v>0</v>
      </c>
      <c r="E88" s="134">
        <f>_xlfn.IFNA(VLOOKUP(A88,'Anlage 1b_Abzüge, Pflicht, Boni'!$A$8:$D$104,4,FALSE),0)</f>
        <v>0</v>
      </c>
      <c r="F88" s="134">
        <f t="shared" si="6"/>
        <v>6569326.3200000003</v>
      </c>
      <c r="G88" s="134">
        <f>SUMIFS('Anlage 1c_Korrekturen'!$L$10:$L$73,'Anlage 1c_Korrekturen'!$A$10:$A$73,'Anlage 3_Zusammenfassung'!$A88)</f>
        <v>0</v>
      </c>
      <c r="H88" s="212">
        <f t="shared" si="5"/>
        <v>6569326.3200000003</v>
      </c>
      <c r="I88" t="s">
        <v>170</v>
      </c>
      <c r="J88" s="137"/>
      <c r="K88" s="13"/>
      <c r="L88" s="13"/>
    </row>
    <row r="89" spans="1:12" hidden="1" outlineLevel="1">
      <c r="A89" s="211" t="s">
        <v>171</v>
      </c>
      <c r="B89" s="134">
        <f>VLOOKUP($A89,'Anlage 1a_Zuschlagszahlungen'!$A$835:$E$1532,5,0)</f>
        <v>3417799.5799999991</v>
      </c>
      <c r="C89" s="134">
        <f>_xlfn.IFNA(VLOOKUP($A89,'Anlage 1b_Abzüge, Pflicht, Boni'!$A$8:$D$104,2,FALSE),0)</f>
        <v>0</v>
      </c>
      <c r="D89" s="134">
        <f>_xlfn.IFNA(VLOOKUP(A89,'Anlage 1b_Abzüge, Pflicht, Boni'!$A$8:$D$104,3,FALSE),0)</f>
        <v>0</v>
      </c>
      <c r="E89" s="134">
        <f>_xlfn.IFNA(VLOOKUP(A89,'Anlage 1b_Abzüge, Pflicht, Boni'!$A$8:$D$104,4,FALSE),0)</f>
        <v>0</v>
      </c>
      <c r="F89" s="134">
        <f t="shared" si="6"/>
        <v>3417799.5799999991</v>
      </c>
      <c r="G89" s="134">
        <f>SUMIFS('Anlage 1c_Korrekturen'!$L$10:$L$73,'Anlage 1c_Korrekturen'!$A$10:$A$73,'Anlage 3_Zusammenfassung'!$A89)</f>
        <v>4261340.68</v>
      </c>
      <c r="H89" s="212">
        <f t="shared" si="5"/>
        <v>7679140.2599999988</v>
      </c>
      <c r="I89" t="s">
        <v>172</v>
      </c>
      <c r="J89" s="137"/>
      <c r="K89" s="13"/>
      <c r="L89" s="13"/>
    </row>
    <row r="90" spans="1:12" hidden="1" outlineLevel="1">
      <c r="A90" s="211" t="s">
        <v>173</v>
      </c>
      <c r="B90" s="134">
        <f>VLOOKUP($A90,'Anlage 1a_Zuschlagszahlungen'!$A$835:$E$1532,5,0)</f>
        <v>15285752.370000001</v>
      </c>
      <c r="C90" s="134">
        <f>_xlfn.IFNA(VLOOKUP($A90,'Anlage 1b_Abzüge, Pflicht, Boni'!$A$8:$D$104,2,FALSE),0)</f>
        <v>0</v>
      </c>
      <c r="D90" s="134">
        <f>_xlfn.IFNA(VLOOKUP(A90,'Anlage 1b_Abzüge, Pflicht, Boni'!$A$8:$D$104,3,FALSE),0)</f>
        <v>0</v>
      </c>
      <c r="E90" s="134">
        <f>_xlfn.IFNA(VLOOKUP(A90,'Anlage 1b_Abzüge, Pflicht, Boni'!$A$8:$D$104,4,FALSE),0)</f>
        <v>0</v>
      </c>
      <c r="F90" s="134">
        <f t="shared" si="6"/>
        <v>15285752.370000001</v>
      </c>
      <c r="G90" s="134">
        <f>SUMIFS('Anlage 1c_Korrekturen'!$L$10:$L$73,'Anlage 1c_Korrekturen'!$A$10:$A$73,'Anlage 3_Zusammenfassung'!$A90)</f>
        <v>67098.069999999992</v>
      </c>
      <c r="H90" s="212">
        <f t="shared" si="5"/>
        <v>15352850.440000001</v>
      </c>
      <c r="I90" t="s">
        <v>174</v>
      </c>
      <c r="J90" s="137"/>
      <c r="K90" s="13"/>
      <c r="L90" s="13"/>
    </row>
    <row r="91" spans="1:12" hidden="1" outlineLevel="1">
      <c r="A91" s="211" t="s">
        <v>175</v>
      </c>
      <c r="B91" s="134">
        <f>VLOOKUP($A91,'Anlage 1a_Zuschlagszahlungen'!$A$835:$E$1532,5,0)</f>
        <v>834873.88</v>
      </c>
      <c r="C91" s="134">
        <f>_xlfn.IFNA(VLOOKUP($A91,'Anlage 1b_Abzüge, Pflicht, Boni'!$A$8:$D$104,2,FALSE),0)</f>
        <v>0</v>
      </c>
      <c r="D91" s="134">
        <f>_xlfn.IFNA(VLOOKUP(A91,'Anlage 1b_Abzüge, Pflicht, Boni'!$A$8:$D$104,3,FALSE),0)</f>
        <v>0</v>
      </c>
      <c r="E91" s="134">
        <f>_xlfn.IFNA(VLOOKUP(A91,'Anlage 1b_Abzüge, Pflicht, Boni'!$A$8:$D$104,4,FALSE),0)</f>
        <v>0</v>
      </c>
      <c r="F91" s="134">
        <f t="shared" si="6"/>
        <v>834873.88</v>
      </c>
      <c r="G91" s="134">
        <f>SUMIFS('Anlage 1c_Korrekturen'!$L$10:$L$73,'Anlage 1c_Korrekturen'!$A$10:$A$73,'Anlage 3_Zusammenfassung'!$A91)</f>
        <v>0</v>
      </c>
      <c r="H91" s="212">
        <f t="shared" si="5"/>
        <v>834873.88</v>
      </c>
      <c r="I91" t="s">
        <v>176</v>
      </c>
      <c r="J91" s="137"/>
      <c r="K91" s="13"/>
      <c r="L91" s="13"/>
    </row>
    <row r="92" spans="1:12" hidden="1" outlineLevel="1">
      <c r="A92" s="211" t="s">
        <v>177</v>
      </c>
      <c r="B92" s="134">
        <f>VLOOKUP($A92,'Anlage 1a_Zuschlagszahlungen'!$A$835:$E$1532,5,0)</f>
        <v>905021.98</v>
      </c>
      <c r="C92" s="134">
        <f>_xlfn.IFNA(VLOOKUP($A92,'Anlage 1b_Abzüge, Pflicht, Boni'!$A$8:$D$104,2,FALSE),0)</f>
        <v>0</v>
      </c>
      <c r="D92" s="134">
        <f>_xlfn.IFNA(VLOOKUP(A92,'Anlage 1b_Abzüge, Pflicht, Boni'!$A$8:$D$104,3,FALSE),0)</f>
        <v>0</v>
      </c>
      <c r="E92" s="134">
        <f>_xlfn.IFNA(VLOOKUP(A92,'Anlage 1b_Abzüge, Pflicht, Boni'!$A$8:$D$104,4,FALSE),0)</f>
        <v>0</v>
      </c>
      <c r="F92" s="134">
        <f t="shared" si="6"/>
        <v>905021.98</v>
      </c>
      <c r="G92" s="134">
        <f>SUMIFS('Anlage 1c_Korrekturen'!$L$10:$L$73,'Anlage 1c_Korrekturen'!$A$10:$A$73,'Anlage 3_Zusammenfassung'!$A92)</f>
        <v>0</v>
      </c>
      <c r="H92" s="212">
        <f t="shared" si="5"/>
        <v>905021.98</v>
      </c>
      <c r="I92" t="s">
        <v>178</v>
      </c>
      <c r="J92" s="137"/>
      <c r="K92" s="13"/>
      <c r="L92" s="13"/>
    </row>
    <row r="93" spans="1:12" hidden="1" outlineLevel="1">
      <c r="A93" s="211" t="s">
        <v>179</v>
      </c>
      <c r="B93" s="134">
        <f>VLOOKUP($A93,'Anlage 1a_Zuschlagszahlungen'!$A$835:$E$1532,5,0)</f>
        <v>80455.799999999988</v>
      </c>
      <c r="C93" s="134">
        <f>_xlfn.IFNA(VLOOKUP($A93,'Anlage 1b_Abzüge, Pflicht, Boni'!$A$8:$D$104,2,FALSE),0)</f>
        <v>0</v>
      </c>
      <c r="D93" s="134">
        <f>_xlfn.IFNA(VLOOKUP(A93,'Anlage 1b_Abzüge, Pflicht, Boni'!$A$8:$D$104,3,FALSE),0)</f>
        <v>0</v>
      </c>
      <c r="E93" s="134">
        <f>_xlfn.IFNA(VLOOKUP(A93,'Anlage 1b_Abzüge, Pflicht, Boni'!$A$8:$D$104,4,FALSE),0)</f>
        <v>0</v>
      </c>
      <c r="F93" s="134">
        <f t="shared" si="6"/>
        <v>80455.799999999988</v>
      </c>
      <c r="G93" s="134">
        <f>SUMIFS('Anlage 1c_Korrekturen'!$L$10:$L$73,'Anlage 1c_Korrekturen'!$A$10:$A$73,'Anlage 3_Zusammenfassung'!$A93)</f>
        <v>0</v>
      </c>
      <c r="H93" s="212">
        <f t="shared" si="5"/>
        <v>80455.799999999988</v>
      </c>
      <c r="I93" t="s">
        <v>180</v>
      </c>
      <c r="J93" s="137"/>
      <c r="K93" s="13"/>
      <c r="L93" s="13"/>
    </row>
    <row r="94" spans="1:12" hidden="1" outlineLevel="1">
      <c r="A94" s="211" t="s">
        <v>181</v>
      </c>
      <c r="B94" s="134">
        <f>VLOOKUP($A94,'Anlage 1a_Zuschlagszahlungen'!$A$835:$E$1532,5,0)</f>
        <v>26291.379999999997</v>
      </c>
      <c r="C94" s="134">
        <f>_xlfn.IFNA(VLOOKUP($A94,'Anlage 1b_Abzüge, Pflicht, Boni'!$A$8:$D$104,2,FALSE),0)</f>
        <v>0</v>
      </c>
      <c r="D94" s="134">
        <f>_xlfn.IFNA(VLOOKUP(A94,'Anlage 1b_Abzüge, Pflicht, Boni'!$A$8:$D$104,3,FALSE),0)</f>
        <v>0</v>
      </c>
      <c r="E94" s="134">
        <f>_xlfn.IFNA(VLOOKUP(A94,'Anlage 1b_Abzüge, Pflicht, Boni'!$A$8:$D$104,4,FALSE),0)</f>
        <v>0</v>
      </c>
      <c r="F94" s="134">
        <f t="shared" si="6"/>
        <v>26291.379999999997</v>
      </c>
      <c r="G94" s="134">
        <f>SUMIFS('Anlage 1c_Korrekturen'!$L$10:$L$73,'Anlage 1c_Korrekturen'!$A$10:$A$73,'Anlage 3_Zusammenfassung'!$A94)</f>
        <v>0</v>
      </c>
      <c r="H94" s="212">
        <f t="shared" si="5"/>
        <v>26291.379999999997</v>
      </c>
      <c r="I94" t="s">
        <v>182</v>
      </c>
      <c r="J94" s="137"/>
      <c r="K94" s="13"/>
      <c r="L94" s="13"/>
    </row>
    <row r="95" spans="1:12" hidden="1" outlineLevel="1">
      <c r="A95" s="211" t="s">
        <v>183</v>
      </c>
      <c r="B95" s="134">
        <f>VLOOKUP($A95,'Anlage 1a_Zuschlagszahlungen'!$A$835:$E$1532,5,0)</f>
        <v>489445.14</v>
      </c>
      <c r="C95" s="134">
        <f>_xlfn.IFNA(VLOOKUP($A95,'Anlage 1b_Abzüge, Pflicht, Boni'!$A$8:$D$104,2,FALSE),0)</f>
        <v>0</v>
      </c>
      <c r="D95" s="134">
        <f>_xlfn.IFNA(VLOOKUP(A95,'Anlage 1b_Abzüge, Pflicht, Boni'!$A$8:$D$104,3,FALSE),0)</f>
        <v>0</v>
      </c>
      <c r="E95" s="134">
        <f>_xlfn.IFNA(VLOOKUP(A95,'Anlage 1b_Abzüge, Pflicht, Boni'!$A$8:$D$104,4,FALSE),0)</f>
        <v>0</v>
      </c>
      <c r="F95" s="134">
        <f t="shared" si="6"/>
        <v>489445.14</v>
      </c>
      <c r="G95" s="134">
        <f>SUMIFS('Anlage 1c_Korrekturen'!$L$10:$L$73,'Anlage 1c_Korrekturen'!$A$10:$A$73,'Anlage 3_Zusammenfassung'!$A95)</f>
        <v>0</v>
      </c>
      <c r="H95" s="212">
        <f t="shared" si="5"/>
        <v>489445.14</v>
      </c>
      <c r="I95" t="s">
        <v>184</v>
      </c>
      <c r="J95" s="137"/>
      <c r="K95" s="13"/>
      <c r="L95" s="13"/>
    </row>
    <row r="96" spans="1:12" hidden="1" outlineLevel="1">
      <c r="A96" s="211" t="s">
        <v>185</v>
      </c>
      <c r="B96" s="134">
        <f>VLOOKUP($A96,'Anlage 1a_Zuschlagszahlungen'!$A$835:$E$1532,5,0)</f>
        <v>45341.78</v>
      </c>
      <c r="C96" s="134">
        <f>_xlfn.IFNA(VLOOKUP($A96,'Anlage 1b_Abzüge, Pflicht, Boni'!$A$8:$D$104,2,FALSE),0)</f>
        <v>0</v>
      </c>
      <c r="D96" s="134">
        <f>_xlfn.IFNA(VLOOKUP(A96,'Anlage 1b_Abzüge, Pflicht, Boni'!$A$8:$D$104,3,FALSE),0)</f>
        <v>0</v>
      </c>
      <c r="E96" s="134">
        <f>_xlfn.IFNA(VLOOKUP(A96,'Anlage 1b_Abzüge, Pflicht, Boni'!$A$8:$D$104,4,FALSE),0)</f>
        <v>0</v>
      </c>
      <c r="F96" s="134">
        <f t="shared" si="6"/>
        <v>45341.78</v>
      </c>
      <c r="G96" s="134">
        <f>SUMIFS('Anlage 1c_Korrekturen'!$L$10:$L$73,'Anlage 1c_Korrekturen'!$A$10:$A$73,'Anlage 3_Zusammenfassung'!$A96)</f>
        <v>874.41000000000008</v>
      </c>
      <c r="H96" s="212">
        <f t="shared" si="5"/>
        <v>46216.19</v>
      </c>
      <c r="I96" t="s">
        <v>186</v>
      </c>
      <c r="J96" s="137"/>
      <c r="K96" s="13"/>
      <c r="L96" s="13"/>
    </row>
    <row r="97" spans="1:12" hidden="1" outlineLevel="1">
      <c r="A97" s="211" t="s">
        <v>187</v>
      </c>
      <c r="B97" s="134">
        <f>VLOOKUP($A97,'Anlage 1a_Zuschlagszahlungen'!$A$835:$E$1532,5,0)</f>
        <v>4015481.24</v>
      </c>
      <c r="C97" s="134">
        <f>_xlfn.IFNA(VLOOKUP($A97,'Anlage 1b_Abzüge, Pflicht, Boni'!$A$8:$D$104,2,FALSE),0)</f>
        <v>0</v>
      </c>
      <c r="D97" s="134">
        <f>_xlfn.IFNA(VLOOKUP(A97,'Anlage 1b_Abzüge, Pflicht, Boni'!$A$8:$D$104,3,FALSE),0)</f>
        <v>0</v>
      </c>
      <c r="E97" s="134">
        <f>_xlfn.IFNA(VLOOKUP(A97,'Anlage 1b_Abzüge, Pflicht, Boni'!$A$8:$D$104,4,FALSE),0)</f>
        <v>0</v>
      </c>
      <c r="F97" s="134">
        <f t="shared" si="6"/>
        <v>4015481.24</v>
      </c>
      <c r="G97" s="134">
        <f>SUMIFS('Anlage 1c_Korrekturen'!$L$10:$L$73,'Anlage 1c_Korrekturen'!$A$10:$A$73,'Anlage 3_Zusammenfassung'!$A97)</f>
        <v>1589030.35</v>
      </c>
      <c r="H97" s="212">
        <f t="shared" si="5"/>
        <v>5604511.5899999999</v>
      </c>
      <c r="I97" t="s">
        <v>188</v>
      </c>
      <c r="J97" s="137"/>
      <c r="K97" s="13"/>
      <c r="L97" s="13"/>
    </row>
    <row r="98" spans="1:12" hidden="1" outlineLevel="1">
      <c r="A98" s="211" t="s">
        <v>189</v>
      </c>
      <c r="B98" s="134">
        <f>VLOOKUP($A98,'Anlage 1a_Zuschlagszahlungen'!$A$835:$E$1532,5,0)</f>
        <v>1469646.3800000001</v>
      </c>
      <c r="C98" s="134">
        <f>_xlfn.IFNA(VLOOKUP($A98,'Anlage 1b_Abzüge, Pflicht, Boni'!$A$8:$D$104,2,FALSE),0)</f>
        <v>-438.36</v>
      </c>
      <c r="D98" s="134">
        <f>_xlfn.IFNA(VLOOKUP(A98,'Anlage 1b_Abzüge, Pflicht, Boni'!$A$8:$D$104,3,FALSE),0)</f>
        <v>0</v>
      </c>
      <c r="E98" s="134">
        <f>_xlfn.IFNA(VLOOKUP(A98,'Anlage 1b_Abzüge, Pflicht, Boni'!$A$8:$D$104,4,FALSE),0)</f>
        <v>0</v>
      </c>
      <c r="F98" s="134">
        <f t="shared" si="6"/>
        <v>1469208.02</v>
      </c>
      <c r="G98" s="134">
        <f>SUMIFS('Anlage 1c_Korrekturen'!$L$10:$L$73,'Anlage 1c_Korrekturen'!$A$10:$A$73,'Anlage 3_Zusammenfassung'!$A98)</f>
        <v>0</v>
      </c>
      <c r="H98" s="212">
        <f t="shared" si="5"/>
        <v>1469208.02</v>
      </c>
      <c r="I98" t="s">
        <v>190</v>
      </c>
      <c r="J98" s="137"/>
      <c r="K98" s="13"/>
      <c r="L98" s="13"/>
    </row>
    <row r="99" spans="1:12" hidden="1" outlineLevel="1">
      <c r="A99" s="211" t="s">
        <v>191</v>
      </c>
      <c r="B99" s="134">
        <f>VLOOKUP($A99,'Anlage 1a_Zuschlagszahlungen'!$A$835:$E$1532,5,0)</f>
        <v>30055.59</v>
      </c>
      <c r="C99" s="134">
        <f>_xlfn.IFNA(VLOOKUP($A99,'Anlage 1b_Abzüge, Pflicht, Boni'!$A$8:$D$104,2,FALSE),0)</f>
        <v>0</v>
      </c>
      <c r="D99" s="134">
        <f>_xlfn.IFNA(VLOOKUP(A99,'Anlage 1b_Abzüge, Pflicht, Boni'!$A$8:$D$104,3,FALSE),0)</f>
        <v>0</v>
      </c>
      <c r="E99" s="134">
        <f>_xlfn.IFNA(VLOOKUP(A99,'Anlage 1b_Abzüge, Pflicht, Boni'!$A$8:$D$104,4,FALSE),0)</f>
        <v>0</v>
      </c>
      <c r="F99" s="134">
        <f t="shared" si="6"/>
        <v>30055.59</v>
      </c>
      <c r="G99" s="134">
        <f>SUMIFS('Anlage 1c_Korrekturen'!$L$10:$L$73,'Anlage 1c_Korrekturen'!$A$10:$A$73,'Anlage 3_Zusammenfassung'!$A99)</f>
        <v>0</v>
      </c>
      <c r="H99" s="212">
        <f t="shared" si="5"/>
        <v>30055.59</v>
      </c>
      <c r="I99" t="s">
        <v>192</v>
      </c>
      <c r="J99" s="137"/>
      <c r="K99" s="13"/>
      <c r="L99" s="13"/>
    </row>
    <row r="100" spans="1:12" hidden="1" outlineLevel="1">
      <c r="A100" s="211" t="s">
        <v>193</v>
      </c>
      <c r="B100" s="134">
        <f>VLOOKUP($A100,'Anlage 1a_Zuschlagszahlungen'!$A$835:$E$1532,5,0)</f>
        <v>43692.41</v>
      </c>
      <c r="C100" s="134">
        <f>_xlfn.IFNA(VLOOKUP($A100,'Anlage 1b_Abzüge, Pflicht, Boni'!$A$8:$D$104,2,FALSE),0)</f>
        <v>0</v>
      </c>
      <c r="D100" s="134">
        <f>_xlfn.IFNA(VLOOKUP(A100,'Anlage 1b_Abzüge, Pflicht, Boni'!$A$8:$D$104,3,FALSE),0)</f>
        <v>0</v>
      </c>
      <c r="E100" s="134">
        <f>_xlfn.IFNA(VLOOKUP(A100,'Anlage 1b_Abzüge, Pflicht, Boni'!$A$8:$D$104,4,FALSE),0)</f>
        <v>0</v>
      </c>
      <c r="F100" s="134">
        <f t="shared" si="6"/>
        <v>43692.41</v>
      </c>
      <c r="G100" s="134">
        <f>SUMIFS('Anlage 1c_Korrekturen'!$L$10:$L$73,'Anlage 1c_Korrekturen'!$A$10:$A$73,'Anlage 3_Zusammenfassung'!$A100)</f>
        <v>0</v>
      </c>
      <c r="H100" s="212">
        <f t="shared" si="5"/>
        <v>43692.41</v>
      </c>
      <c r="I100" t="s">
        <v>194</v>
      </c>
      <c r="J100" s="137"/>
      <c r="K100" s="13"/>
      <c r="L100" s="13"/>
    </row>
    <row r="101" spans="1:12" hidden="1" outlineLevel="1">
      <c r="A101" s="211" t="s">
        <v>195</v>
      </c>
      <c r="B101" s="134">
        <f>VLOOKUP($A101,'Anlage 1a_Zuschlagszahlungen'!$A$835:$E$1532,5,0)</f>
        <v>582290.76000000013</v>
      </c>
      <c r="C101" s="134">
        <f>_xlfn.IFNA(VLOOKUP($A101,'Anlage 1b_Abzüge, Pflicht, Boni'!$A$8:$D$104,2,FALSE),0)</f>
        <v>0</v>
      </c>
      <c r="D101" s="134">
        <f>_xlfn.IFNA(VLOOKUP(A101,'Anlage 1b_Abzüge, Pflicht, Boni'!$A$8:$D$104,3,FALSE),0)</f>
        <v>0</v>
      </c>
      <c r="E101" s="134">
        <f>_xlfn.IFNA(VLOOKUP(A101,'Anlage 1b_Abzüge, Pflicht, Boni'!$A$8:$D$104,4,FALSE),0)</f>
        <v>0</v>
      </c>
      <c r="F101" s="134">
        <f t="shared" si="6"/>
        <v>582290.76000000013</v>
      </c>
      <c r="G101" s="134">
        <f>SUMIFS('Anlage 1c_Korrekturen'!$L$10:$L$73,'Anlage 1c_Korrekturen'!$A$10:$A$73,'Anlage 3_Zusammenfassung'!$A101)</f>
        <v>0</v>
      </c>
      <c r="H101" s="212">
        <f t="shared" si="5"/>
        <v>582290.76000000013</v>
      </c>
      <c r="I101" t="s">
        <v>196</v>
      </c>
      <c r="J101" s="137"/>
      <c r="K101" s="13"/>
      <c r="L101" s="13"/>
    </row>
    <row r="102" spans="1:12" hidden="1" outlineLevel="1">
      <c r="A102" s="211" t="s">
        <v>197</v>
      </c>
      <c r="B102" s="134">
        <f>VLOOKUP($A102,'Anlage 1a_Zuschlagszahlungen'!$A$835:$E$1532,5,0)</f>
        <v>274027.61999999994</v>
      </c>
      <c r="C102" s="134">
        <f>_xlfn.IFNA(VLOOKUP($A102,'Anlage 1b_Abzüge, Pflicht, Boni'!$A$8:$D$104,2,FALSE),0)</f>
        <v>0</v>
      </c>
      <c r="D102" s="134">
        <f>_xlfn.IFNA(VLOOKUP(A102,'Anlage 1b_Abzüge, Pflicht, Boni'!$A$8:$D$104,3,FALSE),0)</f>
        <v>0</v>
      </c>
      <c r="E102" s="134">
        <f>_xlfn.IFNA(VLOOKUP(A102,'Anlage 1b_Abzüge, Pflicht, Boni'!$A$8:$D$104,4,FALSE),0)</f>
        <v>0</v>
      </c>
      <c r="F102" s="134">
        <f t="shared" si="6"/>
        <v>274027.61999999994</v>
      </c>
      <c r="G102" s="134">
        <f>SUMIFS('Anlage 1c_Korrekturen'!$L$10:$L$73,'Anlage 1c_Korrekturen'!$A$10:$A$73,'Anlage 3_Zusammenfassung'!$A102)</f>
        <v>0</v>
      </c>
      <c r="H102" s="212">
        <f t="shared" ref="H102:H133" si="7">F102+G102</f>
        <v>274027.61999999994</v>
      </c>
      <c r="I102" t="s">
        <v>198</v>
      </c>
      <c r="J102" s="137"/>
      <c r="K102" s="13"/>
      <c r="L102" s="13"/>
    </row>
    <row r="103" spans="1:12" hidden="1" outlineLevel="1">
      <c r="A103" s="211" t="s">
        <v>199</v>
      </c>
      <c r="B103" s="134">
        <f>VLOOKUP($A103,'Anlage 1a_Zuschlagszahlungen'!$A$835:$E$1532,5,0)</f>
        <v>261398.63999999998</v>
      </c>
      <c r="C103" s="134">
        <f>_xlfn.IFNA(VLOOKUP($A103,'Anlage 1b_Abzüge, Pflicht, Boni'!$A$8:$D$104,2,FALSE),0)</f>
        <v>0</v>
      </c>
      <c r="D103" s="134">
        <f>_xlfn.IFNA(VLOOKUP(A103,'Anlage 1b_Abzüge, Pflicht, Boni'!$A$8:$D$104,3,FALSE),0)</f>
        <v>0</v>
      </c>
      <c r="E103" s="134">
        <f>_xlfn.IFNA(VLOOKUP(A103,'Anlage 1b_Abzüge, Pflicht, Boni'!$A$8:$D$104,4,FALSE),0)</f>
        <v>0</v>
      </c>
      <c r="F103" s="134">
        <f t="shared" si="6"/>
        <v>261398.63999999998</v>
      </c>
      <c r="G103" s="134">
        <f>SUMIFS('Anlage 1c_Korrekturen'!$L$10:$L$73,'Anlage 1c_Korrekturen'!$A$10:$A$73,'Anlage 3_Zusammenfassung'!$A103)</f>
        <v>0</v>
      </c>
      <c r="H103" s="212">
        <f t="shared" si="7"/>
        <v>261398.63999999998</v>
      </c>
      <c r="I103" t="s">
        <v>200</v>
      </c>
      <c r="J103" s="137"/>
      <c r="K103" s="13"/>
      <c r="L103" s="13"/>
    </row>
    <row r="104" spans="1:12" hidden="1" outlineLevel="1">
      <c r="A104" s="211" t="s">
        <v>201</v>
      </c>
      <c r="B104" s="134">
        <f>VLOOKUP($A104,'Anlage 1a_Zuschlagszahlungen'!$A$835:$E$1532,5,0)</f>
        <v>477647.7300000001</v>
      </c>
      <c r="C104" s="134">
        <f>_xlfn.IFNA(VLOOKUP($A104,'Anlage 1b_Abzüge, Pflicht, Boni'!$A$8:$D$104,2,FALSE),0)</f>
        <v>0</v>
      </c>
      <c r="D104" s="134">
        <f>_xlfn.IFNA(VLOOKUP(A104,'Anlage 1b_Abzüge, Pflicht, Boni'!$A$8:$D$104,3,FALSE),0)</f>
        <v>0</v>
      </c>
      <c r="E104" s="134">
        <f>_xlfn.IFNA(VLOOKUP(A104,'Anlage 1b_Abzüge, Pflicht, Boni'!$A$8:$D$104,4,FALSE),0)</f>
        <v>0</v>
      </c>
      <c r="F104" s="134">
        <f t="shared" ref="F104:F135" si="8">SUM(B104:E104)</f>
        <v>477647.7300000001</v>
      </c>
      <c r="G104" s="134">
        <f>SUMIFS('Anlage 1c_Korrekturen'!$L$10:$L$73,'Anlage 1c_Korrekturen'!$A$10:$A$73,'Anlage 3_Zusammenfassung'!$A104)</f>
        <v>0</v>
      </c>
      <c r="H104" s="212">
        <f t="shared" si="7"/>
        <v>477647.7300000001</v>
      </c>
      <c r="I104" t="s">
        <v>202</v>
      </c>
      <c r="J104" s="137"/>
      <c r="K104" s="13"/>
      <c r="L104" s="13"/>
    </row>
    <row r="105" spans="1:12" hidden="1" outlineLevel="1">
      <c r="A105" s="211" t="s">
        <v>203</v>
      </c>
      <c r="B105" s="134">
        <f>VLOOKUP($A105,'Anlage 1a_Zuschlagszahlungen'!$A$835:$E$1532,5,0)</f>
        <v>99143.819999999992</v>
      </c>
      <c r="C105" s="134">
        <f>_xlfn.IFNA(VLOOKUP($A105,'Anlage 1b_Abzüge, Pflicht, Boni'!$A$8:$D$104,2,FALSE),0)</f>
        <v>0</v>
      </c>
      <c r="D105" s="134">
        <f>_xlfn.IFNA(VLOOKUP(A105,'Anlage 1b_Abzüge, Pflicht, Boni'!$A$8:$D$104,3,FALSE),0)</f>
        <v>0</v>
      </c>
      <c r="E105" s="134">
        <f>_xlfn.IFNA(VLOOKUP(A105,'Anlage 1b_Abzüge, Pflicht, Boni'!$A$8:$D$104,4,FALSE),0)</f>
        <v>0</v>
      </c>
      <c r="F105" s="134">
        <f t="shared" si="8"/>
        <v>99143.819999999992</v>
      </c>
      <c r="G105" s="134">
        <f>SUMIFS('Anlage 1c_Korrekturen'!$L$10:$L$73,'Anlage 1c_Korrekturen'!$A$10:$A$73,'Anlage 3_Zusammenfassung'!$A105)</f>
        <v>0</v>
      </c>
      <c r="H105" s="212">
        <f t="shared" si="7"/>
        <v>99143.819999999992</v>
      </c>
      <c r="I105" t="s">
        <v>204</v>
      </c>
      <c r="J105" s="137"/>
      <c r="K105" s="13"/>
      <c r="L105" s="13"/>
    </row>
    <row r="106" spans="1:12" hidden="1" outlineLevel="1">
      <c r="A106" s="211" t="s">
        <v>205</v>
      </c>
      <c r="B106" s="134">
        <f>VLOOKUP($A106,'Anlage 1a_Zuschlagszahlungen'!$A$835:$E$1532,5,0)</f>
        <v>490580.54</v>
      </c>
      <c r="C106" s="134">
        <f>_xlfn.IFNA(VLOOKUP($A106,'Anlage 1b_Abzüge, Pflicht, Boni'!$A$8:$D$104,2,FALSE),0)</f>
        <v>0</v>
      </c>
      <c r="D106" s="134">
        <f>_xlfn.IFNA(VLOOKUP(A106,'Anlage 1b_Abzüge, Pflicht, Boni'!$A$8:$D$104,3,FALSE),0)</f>
        <v>0</v>
      </c>
      <c r="E106" s="134">
        <f>_xlfn.IFNA(VLOOKUP(A106,'Anlage 1b_Abzüge, Pflicht, Boni'!$A$8:$D$104,4,FALSE),0)</f>
        <v>0</v>
      </c>
      <c r="F106" s="134">
        <f t="shared" si="8"/>
        <v>490580.54</v>
      </c>
      <c r="G106" s="134">
        <f>SUMIFS('Anlage 1c_Korrekturen'!$L$10:$L$73,'Anlage 1c_Korrekturen'!$A$10:$A$73,'Anlage 3_Zusammenfassung'!$A106)</f>
        <v>0</v>
      </c>
      <c r="H106" s="212">
        <f t="shared" si="7"/>
        <v>490580.54</v>
      </c>
      <c r="I106" t="s">
        <v>206</v>
      </c>
      <c r="J106" s="137"/>
      <c r="K106" s="13"/>
      <c r="L106" s="13"/>
    </row>
    <row r="107" spans="1:12" hidden="1" outlineLevel="1">
      <c r="A107" s="211" t="s">
        <v>207</v>
      </c>
      <c r="B107" s="134">
        <f>VLOOKUP($A107,'Anlage 1a_Zuschlagszahlungen'!$A$835:$E$1532,5,0)</f>
        <v>0</v>
      </c>
      <c r="C107" s="134">
        <f>_xlfn.IFNA(VLOOKUP($A107,'Anlage 1b_Abzüge, Pflicht, Boni'!$A$8:$D$104,2,FALSE),0)</f>
        <v>0</v>
      </c>
      <c r="D107" s="134">
        <f>_xlfn.IFNA(VLOOKUP(A107,'Anlage 1b_Abzüge, Pflicht, Boni'!$A$8:$D$104,3,FALSE),0)</f>
        <v>0</v>
      </c>
      <c r="E107" s="134">
        <f>_xlfn.IFNA(VLOOKUP(A107,'Anlage 1b_Abzüge, Pflicht, Boni'!$A$8:$D$104,4,FALSE),0)</f>
        <v>0</v>
      </c>
      <c r="F107" s="134">
        <f t="shared" si="8"/>
        <v>0</v>
      </c>
      <c r="G107" s="134">
        <f>SUMIFS('Anlage 1c_Korrekturen'!$L$10:$L$73,'Anlage 1c_Korrekturen'!$A$10:$A$73,'Anlage 3_Zusammenfassung'!$A107)</f>
        <v>0</v>
      </c>
      <c r="H107" s="212">
        <f t="shared" si="7"/>
        <v>0</v>
      </c>
      <c r="I107" t="s">
        <v>208</v>
      </c>
      <c r="J107" s="137"/>
      <c r="K107" s="13"/>
      <c r="L107" s="13"/>
    </row>
    <row r="108" spans="1:12" hidden="1" outlineLevel="1">
      <c r="A108" s="211" t="s">
        <v>209</v>
      </c>
      <c r="B108" s="134">
        <f>VLOOKUP($A108,'Anlage 1a_Zuschlagszahlungen'!$A$835:$E$1532,5,0)</f>
        <v>1077624.76</v>
      </c>
      <c r="C108" s="134">
        <f>_xlfn.IFNA(VLOOKUP($A108,'Anlage 1b_Abzüge, Pflicht, Boni'!$A$8:$D$104,2,FALSE),0)</f>
        <v>0</v>
      </c>
      <c r="D108" s="134">
        <f>_xlfn.IFNA(VLOOKUP(A108,'Anlage 1b_Abzüge, Pflicht, Boni'!$A$8:$D$104,3,FALSE),0)</f>
        <v>0</v>
      </c>
      <c r="E108" s="134">
        <f>_xlfn.IFNA(VLOOKUP(A108,'Anlage 1b_Abzüge, Pflicht, Boni'!$A$8:$D$104,4,FALSE),0)</f>
        <v>0</v>
      </c>
      <c r="F108" s="134">
        <f t="shared" si="8"/>
        <v>1077624.76</v>
      </c>
      <c r="G108" s="134">
        <f>SUMIFS('Anlage 1c_Korrekturen'!$L$10:$L$73,'Anlage 1c_Korrekturen'!$A$10:$A$73,'Anlage 3_Zusammenfassung'!$A108)</f>
        <v>24086.19</v>
      </c>
      <c r="H108" s="212">
        <f t="shared" si="7"/>
        <v>1101710.95</v>
      </c>
      <c r="I108" t="s">
        <v>210</v>
      </c>
      <c r="J108" s="137"/>
      <c r="K108" s="13"/>
      <c r="L108" s="13"/>
    </row>
    <row r="109" spans="1:12" hidden="1" outlineLevel="1">
      <c r="A109" s="211" t="s">
        <v>211</v>
      </c>
      <c r="B109" s="134">
        <f>VLOOKUP($A109,'Anlage 1a_Zuschlagszahlungen'!$A$835:$E$1532,5,0)</f>
        <v>17731.490000000002</v>
      </c>
      <c r="C109" s="134">
        <f>_xlfn.IFNA(VLOOKUP($A109,'Anlage 1b_Abzüge, Pflicht, Boni'!$A$8:$D$104,2,FALSE),0)</f>
        <v>0</v>
      </c>
      <c r="D109" s="134">
        <f>_xlfn.IFNA(VLOOKUP(A109,'Anlage 1b_Abzüge, Pflicht, Boni'!$A$8:$D$104,3,FALSE),0)</f>
        <v>0</v>
      </c>
      <c r="E109" s="134">
        <f>_xlfn.IFNA(VLOOKUP(A109,'Anlage 1b_Abzüge, Pflicht, Boni'!$A$8:$D$104,4,FALSE),0)</f>
        <v>0</v>
      </c>
      <c r="F109" s="134">
        <f t="shared" si="8"/>
        <v>17731.490000000002</v>
      </c>
      <c r="G109" s="134">
        <f>SUMIFS('Anlage 1c_Korrekturen'!$L$10:$L$73,'Anlage 1c_Korrekturen'!$A$10:$A$73,'Anlage 3_Zusammenfassung'!$A109)</f>
        <v>0</v>
      </c>
      <c r="H109" s="212">
        <f t="shared" si="7"/>
        <v>17731.490000000002</v>
      </c>
      <c r="I109" t="s">
        <v>212</v>
      </c>
      <c r="J109" s="137"/>
      <c r="K109" s="13"/>
      <c r="L109" s="13"/>
    </row>
    <row r="110" spans="1:12" hidden="1" outlineLevel="1">
      <c r="A110" s="211" t="s">
        <v>213</v>
      </c>
      <c r="B110" s="134">
        <f>VLOOKUP($A110,'Anlage 1a_Zuschlagszahlungen'!$A$835:$E$1532,5,0)</f>
        <v>12319.89</v>
      </c>
      <c r="C110" s="134">
        <f>_xlfn.IFNA(VLOOKUP($A110,'Anlage 1b_Abzüge, Pflicht, Boni'!$A$8:$D$104,2,FALSE),0)</f>
        <v>0</v>
      </c>
      <c r="D110" s="134">
        <f>_xlfn.IFNA(VLOOKUP(A110,'Anlage 1b_Abzüge, Pflicht, Boni'!$A$8:$D$104,3,FALSE),0)</f>
        <v>0</v>
      </c>
      <c r="E110" s="134">
        <f>_xlfn.IFNA(VLOOKUP(A110,'Anlage 1b_Abzüge, Pflicht, Boni'!$A$8:$D$104,4,FALSE),0)</f>
        <v>0</v>
      </c>
      <c r="F110" s="134">
        <f t="shared" si="8"/>
        <v>12319.89</v>
      </c>
      <c r="G110" s="134">
        <f>SUMIFS('Anlage 1c_Korrekturen'!$L$10:$L$73,'Anlage 1c_Korrekturen'!$A$10:$A$73,'Anlage 3_Zusammenfassung'!$A110)</f>
        <v>0</v>
      </c>
      <c r="H110" s="212">
        <f t="shared" si="7"/>
        <v>12319.89</v>
      </c>
      <c r="I110" t="s">
        <v>214</v>
      </c>
      <c r="J110" s="137"/>
      <c r="K110" s="13"/>
      <c r="L110" s="13"/>
    </row>
    <row r="111" spans="1:12" hidden="1" outlineLevel="1">
      <c r="A111" s="211" t="s">
        <v>215</v>
      </c>
      <c r="B111" s="134">
        <f>VLOOKUP($A111,'Anlage 1a_Zuschlagszahlungen'!$A$835:$E$1532,5,0)</f>
        <v>56852.58</v>
      </c>
      <c r="C111" s="134">
        <f>_xlfn.IFNA(VLOOKUP($A111,'Anlage 1b_Abzüge, Pflicht, Boni'!$A$8:$D$104,2,FALSE),0)</f>
        <v>-260.43</v>
      </c>
      <c r="D111" s="134">
        <f>_xlfn.IFNA(VLOOKUP(A111,'Anlage 1b_Abzüge, Pflicht, Boni'!$A$8:$D$104,3,FALSE),0)</f>
        <v>0</v>
      </c>
      <c r="E111" s="134">
        <f>_xlfn.IFNA(VLOOKUP(A111,'Anlage 1b_Abzüge, Pflicht, Boni'!$A$8:$D$104,4,FALSE),0)</f>
        <v>0</v>
      </c>
      <c r="F111" s="134">
        <f t="shared" si="8"/>
        <v>56592.15</v>
      </c>
      <c r="G111" s="134">
        <f>SUMIFS('Anlage 1c_Korrekturen'!$L$10:$L$73,'Anlage 1c_Korrekturen'!$A$10:$A$73,'Anlage 3_Zusammenfassung'!$A111)</f>
        <v>2617.83</v>
      </c>
      <c r="H111" s="212">
        <f t="shared" si="7"/>
        <v>59209.98</v>
      </c>
      <c r="I111" t="s">
        <v>216</v>
      </c>
      <c r="J111" s="137"/>
      <c r="K111" s="13"/>
      <c r="L111" s="13"/>
    </row>
    <row r="112" spans="1:12" hidden="1" outlineLevel="1">
      <c r="A112" s="211" t="s">
        <v>217</v>
      </c>
      <c r="B112" s="134">
        <f>VLOOKUP($A112,'Anlage 1a_Zuschlagszahlungen'!$A$835:$E$1532,5,0)</f>
        <v>889179.87000000023</v>
      </c>
      <c r="C112" s="134">
        <f>_xlfn.IFNA(VLOOKUP($A112,'Anlage 1b_Abzüge, Pflicht, Boni'!$A$8:$D$104,2,FALSE),0)</f>
        <v>0</v>
      </c>
      <c r="D112" s="134">
        <f>_xlfn.IFNA(VLOOKUP(A112,'Anlage 1b_Abzüge, Pflicht, Boni'!$A$8:$D$104,3,FALSE),0)</f>
        <v>0</v>
      </c>
      <c r="E112" s="134">
        <f>_xlfn.IFNA(VLOOKUP(A112,'Anlage 1b_Abzüge, Pflicht, Boni'!$A$8:$D$104,4,FALSE),0)</f>
        <v>0</v>
      </c>
      <c r="F112" s="134">
        <f t="shared" si="8"/>
        <v>889179.87000000023</v>
      </c>
      <c r="G112" s="134">
        <f>SUMIFS('Anlage 1c_Korrekturen'!$L$10:$L$73,'Anlage 1c_Korrekturen'!$A$10:$A$73,'Anlage 3_Zusammenfassung'!$A112)</f>
        <v>0</v>
      </c>
      <c r="H112" s="212">
        <f t="shared" si="7"/>
        <v>889179.87000000023</v>
      </c>
      <c r="I112" t="s">
        <v>218</v>
      </c>
      <c r="J112" s="137"/>
      <c r="K112" s="13"/>
      <c r="L112" s="13"/>
    </row>
    <row r="113" spans="1:12" hidden="1" outlineLevel="1">
      <c r="A113" s="211" t="s">
        <v>219</v>
      </c>
      <c r="B113" s="134">
        <f>VLOOKUP($A113,'Anlage 1a_Zuschlagszahlungen'!$A$835:$E$1532,5,0)</f>
        <v>27046.760000000002</v>
      </c>
      <c r="C113" s="134">
        <f>_xlfn.IFNA(VLOOKUP($A113,'Anlage 1b_Abzüge, Pflicht, Boni'!$A$8:$D$104,2,FALSE),0)</f>
        <v>0</v>
      </c>
      <c r="D113" s="134">
        <f>_xlfn.IFNA(VLOOKUP(A113,'Anlage 1b_Abzüge, Pflicht, Boni'!$A$8:$D$104,3,FALSE),0)</f>
        <v>0</v>
      </c>
      <c r="E113" s="134">
        <f>_xlfn.IFNA(VLOOKUP(A113,'Anlage 1b_Abzüge, Pflicht, Boni'!$A$8:$D$104,4,FALSE),0)</f>
        <v>0</v>
      </c>
      <c r="F113" s="134">
        <f t="shared" si="8"/>
        <v>27046.760000000002</v>
      </c>
      <c r="G113" s="134">
        <f>SUMIFS('Anlage 1c_Korrekturen'!$L$10:$L$73,'Anlage 1c_Korrekturen'!$A$10:$A$73,'Anlage 3_Zusammenfassung'!$A113)</f>
        <v>0</v>
      </c>
      <c r="H113" s="212">
        <f t="shared" si="7"/>
        <v>27046.760000000002</v>
      </c>
      <c r="I113" t="s">
        <v>220</v>
      </c>
      <c r="J113" s="137"/>
      <c r="K113" s="13"/>
      <c r="L113" s="13"/>
    </row>
    <row r="114" spans="1:12" hidden="1" outlineLevel="1">
      <c r="A114" s="211" t="s">
        <v>221</v>
      </c>
      <c r="B114" s="134">
        <f>VLOOKUP($A114,'Anlage 1a_Zuschlagszahlungen'!$A$835:$E$1532,5,0)</f>
        <v>462533.1</v>
      </c>
      <c r="C114" s="134">
        <f>_xlfn.IFNA(VLOOKUP($A114,'Anlage 1b_Abzüge, Pflicht, Boni'!$A$8:$D$104,2,FALSE),0)</f>
        <v>0</v>
      </c>
      <c r="D114" s="134">
        <f>_xlfn.IFNA(VLOOKUP(A114,'Anlage 1b_Abzüge, Pflicht, Boni'!$A$8:$D$104,3,FALSE),0)</f>
        <v>0</v>
      </c>
      <c r="E114" s="134">
        <f>_xlfn.IFNA(VLOOKUP(A114,'Anlage 1b_Abzüge, Pflicht, Boni'!$A$8:$D$104,4,FALSE),0)</f>
        <v>0</v>
      </c>
      <c r="F114" s="134">
        <f t="shared" si="8"/>
        <v>462533.1</v>
      </c>
      <c r="G114" s="134">
        <f>SUMIFS('Anlage 1c_Korrekturen'!$L$10:$L$73,'Anlage 1c_Korrekturen'!$A$10:$A$73,'Anlage 3_Zusammenfassung'!$A114)</f>
        <v>12801.2</v>
      </c>
      <c r="H114" s="212">
        <f t="shared" si="7"/>
        <v>475334.3</v>
      </c>
      <c r="I114" t="s">
        <v>222</v>
      </c>
      <c r="J114" s="137"/>
      <c r="K114" s="13"/>
      <c r="L114" s="13"/>
    </row>
    <row r="115" spans="1:12" hidden="1" outlineLevel="1">
      <c r="A115" s="211" t="s">
        <v>223</v>
      </c>
      <c r="B115" s="134">
        <f>VLOOKUP($A115,'Anlage 1a_Zuschlagszahlungen'!$A$835:$E$1532,5,0)</f>
        <v>26413.879999999997</v>
      </c>
      <c r="C115" s="134">
        <f>_xlfn.IFNA(VLOOKUP($A115,'Anlage 1b_Abzüge, Pflicht, Boni'!$A$8:$D$104,2,FALSE),0)</f>
        <v>0</v>
      </c>
      <c r="D115" s="134">
        <f>_xlfn.IFNA(VLOOKUP(A115,'Anlage 1b_Abzüge, Pflicht, Boni'!$A$8:$D$104,3,FALSE),0)</f>
        <v>0</v>
      </c>
      <c r="E115" s="134">
        <f>_xlfn.IFNA(VLOOKUP(A115,'Anlage 1b_Abzüge, Pflicht, Boni'!$A$8:$D$104,4,FALSE),0)</f>
        <v>0</v>
      </c>
      <c r="F115" s="134">
        <f t="shared" si="8"/>
        <v>26413.879999999997</v>
      </c>
      <c r="G115" s="134">
        <f>SUMIFS('Anlage 1c_Korrekturen'!$L$10:$L$73,'Anlage 1c_Korrekturen'!$A$10:$A$73,'Anlage 3_Zusammenfassung'!$A115)</f>
        <v>0</v>
      </c>
      <c r="H115" s="212">
        <f t="shared" si="7"/>
        <v>26413.879999999997</v>
      </c>
      <c r="I115" t="s">
        <v>224</v>
      </c>
      <c r="J115" s="137"/>
      <c r="K115" s="13"/>
      <c r="L115" s="13"/>
    </row>
    <row r="116" spans="1:12" hidden="1" outlineLevel="1">
      <c r="A116" s="211" t="s">
        <v>225</v>
      </c>
      <c r="B116" s="134">
        <f>VLOOKUP($A116,'Anlage 1a_Zuschlagszahlungen'!$A$835:$E$1532,5,0)</f>
        <v>683820.67000000027</v>
      </c>
      <c r="C116" s="134">
        <f>_xlfn.IFNA(VLOOKUP($A116,'Anlage 1b_Abzüge, Pflicht, Boni'!$A$8:$D$104,2,FALSE),0)</f>
        <v>0</v>
      </c>
      <c r="D116" s="134">
        <f>_xlfn.IFNA(VLOOKUP(A116,'Anlage 1b_Abzüge, Pflicht, Boni'!$A$8:$D$104,3,FALSE),0)</f>
        <v>0</v>
      </c>
      <c r="E116" s="134">
        <f>_xlfn.IFNA(VLOOKUP(A116,'Anlage 1b_Abzüge, Pflicht, Boni'!$A$8:$D$104,4,FALSE),0)</f>
        <v>0</v>
      </c>
      <c r="F116" s="134">
        <f t="shared" si="8"/>
        <v>683820.67000000027</v>
      </c>
      <c r="G116" s="134">
        <f>SUMIFS('Anlage 1c_Korrekturen'!$L$10:$L$73,'Anlage 1c_Korrekturen'!$A$10:$A$73,'Anlage 3_Zusammenfassung'!$A116)</f>
        <v>0</v>
      </c>
      <c r="H116" s="212">
        <f t="shared" si="7"/>
        <v>683820.67000000027</v>
      </c>
      <c r="I116" t="s">
        <v>226</v>
      </c>
      <c r="J116" s="137"/>
      <c r="K116" s="13"/>
      <c r="L116" s="13"/>
    </row>
    <row r="117" spans="1:12" hidden="1" outlineLevel="1">
      <c r="A117" s="211" t="s">
        <v>227</v>
      </c>
      <c r="B117" s="134">
        <f>VLOOKUP($A117,'Anlage 1a_Zuschlagszahlungen'!$A$835:$E$1532,5,0)</f>
        <v>0</v>
      </c>
      <c r="C117" s="134">
        <f>_xlfn.IFNA(VLOOKUP($A117,'Anlage 1b_Abzüge, Pflicht, Boni'!$A$8:$D$104,2,FALSE),0)</f>
        <v>0</v>
      </c>
      <c r="D117" s="134">
        <f>_xlfn.IFNA(VLOOKUP(A117,'Anlage 1b_Abzüge, Pflicht, Boni'!$A$8:$D$104,3,FALSE),0)</f>
        <v>0</v>
      </c>
      <c r="E117" s="134">
        <f>_xlfn.IFNA(VLOOKUP(A117,'Anlage 1b_Abzüge, Pflicht, Boni'!$A$8:$D$104,4,FALSE),0)</f>
        <v>0</v>
      </c>
      <c r="F117" s="134">
        <f t="shared" si="8"/>
        <v>0</v>
      </c>
      <c r="G117" s="134">
        <f>SUMIFS('Anlage 1c_Korrekturen'!$L$10:$L$73,'Anlage 1c_Korrekturen'!$A$10:$A$73,'Anlage 3_Zusammenfassung'!$A117)</f>
        <v>0</v>
      </c>
      <c r="H117" s="212">
        <f t="shared" si="7"/>
        <v>0</v>
      </c>
      <c r="I117" t="s">
        <v>228</v>
      </c>
      <c r="J117" s="137"/>
      <c r="K117" s="13"/>
      <c r="L117" s="13"/>
    </row>
    <row r="118" spans="1:12" hidden="1" outlineLevel="1">
      <c r="A118" s="211" t="s">
        <v>229</v>
      </c>
      <c r="B118" s="134">
        <f>VLOOKUP($A118,'Anlage 1a_Zuschlagszahlungen'!$A$835:$E$1532,5,0)</f>
        <v>11960.71</v>
      </c>
      <c r="C118" s="134">
        <f>_xlfn.IFNA(VLOOKUP($A118,'Anlage 1b_Abzüge, Pflicht, Boni'!$A$8:$D$104,2,FALSE),0)</f>
        <v>0</v>
      </c>
      <c r="D118" s="134">
        <f>_xlfn.IFNA(VLOOKUP(A118,'Anlage 1b_Abzüge, Pflicht, Boni'!$A$8:$D$104,3,FALSE),0)</f>
        <v>0</v>
      </c>
      <c r="E118" s="134">
        <f>_xlfn.IFNA(VLOOKUP(A118,'Anlage 1b_Abzüge, Pflicht, Boni'!$A$8:$D$104,4,FALSE),0)</f>
        <v>0</v>
      </c>
      <c r="F118" s="134">
        <f t="shared" si="8"/>
        <v>11960.71</v>
      </c>
      <c r="G118" s="134">
        <f>SUMIFS('Anlage 1c_Korrekturen'!$L$10:$L$73,'Anlage 1c_Korrekturen'!$A$10:$A$73,'Anlage 3_Zusammenfassung'!$A118)</f>
        <v>0</v>
      </c>
      <c r="H118" s="212">
        <f t="shared" si="7"/>
        <v>11960.71</v>
      </c>
      <c r="I118" t="s">
        <v>230</v>
      </c>
      <c r="J118" s="137"/>
      <c r="K118" s="13"/>
      <c r="L118" s="13"/>
    </row>
    <row r="119" spans="1:12" hidden="1" outlineLevel="1">
      <c r="A119" s="211" t="s">
        <v>231</v>
      </c>
      <c r="B119" s="134">
        <f>VLOOKUP($A119,'Anlage 1a_Zuschlagszahlungen'!$A$835:$E$1532,5,0)</f>
        <v>7497351.9700000016</v>
      </c>
      <c r="C119" s="134">
        <f>_xlfn.IFNA(VLOOKUP($A119,'Anlage 1b_Abzüge, Pflicht, Boni'!$A$8:$D$104,2,FALSE),0)</f>
        <v>-180.98</v>
      </c>
      <c r="D119" s="134">
        <f>_xlfn.IFNA(VLOOKUP(A119,'Anlage 1b_Abzüge, Pflicht, Boni'!$A$8:$D$104,3,FALSE),0)</f>
        <v>0</v>
      </c>
      <c r="E119" s="134">
        <f>_xlfn.IFNA(VLOOKUP(A119,'Anlage 1b_Abzüge, Pflicht, Boni'!$A$8:$D$104,4,FALSE),0)</f>
        <v>0</v>
      </c>
      <c r="F119" s="134">
        <f t="shared" si="8"/>
        <v>7497170.9900000012</v>
      </c>
      <c r="G119" s="134">
        <f>SUMIFS('Anlage 1c_Korrekturen'!$L$10:$L$73,'Anlage 1c_Korrekturen'!$A$10:$A$73,'Anlage 3_Zusammenfassung'!$A119)</f>
        <v>782931.7</v>
      </c>
      <c r="H119" s="212">
        <f t="shared" si="7"/>
        <v>8280102.6900000013</v>
      </c>
      <c r="I119" t="s">
        <v>232</v>
      </c>
      <c r="J119" s="137"/>
      <c r="K119" s="13"/>
      <c r="L119" s="13"/>
    </row>
    <row r="120" spans="1:12" hidden="1" outlineLevel="1">
      <c r="A120" s="211" t="s">
        <v>233</v>
      </c>
      <c r="B120" s="134">
        <f>VLOOKUP($A120,'Anlage 1a_Zuschlagszahlungen'!$A$835:$E$1532,5,0)</f>
        <v>15413662.32</v>
      </c>
      <c r="C120" s="134">
        <f>_xlfn.IFNA(VLOOKUP($A120,'Anlage 1b_Abzüge, Pflicht, Boni'!$A$8:$D$104,2,FALSE),0)</f>
        <v>-1305.68</v>
      </c>
      <c r="D120" s="134">
        <f>_xlfn.IFNA(VLOOKUP(A120,'Anlage 1b_Abzüge, Pflicht, Boni'!$A$8:$D$104,3,FALSE),0)</f>
        <v>0</v>
      </c>
      <c r="E120" s="134">
        <f>_xlfn.IFNA(VLOOKUP(A120,'Anlage 1b_Abzüge, Pflicht, Boni'!$A$8:$D$104,4,FALSE),0)</f>
        <v>0</v>
      </c>
      <c r="F120" s="134">
        <f t="shared" si="8"/>
        <v>15412356.640000001</v>
      </c>
      <c r="G120" s="134">
        <f>SUMIFS('Anlage 1c_Korrekturen'!$L$10:$L$73,'Anlage 1c_Korrekturen'!$A$10:$A$73,'Anlage 3_Zusammenfassung'!$A120)</f>
        <v>60399.38</v>
      </c>
      <c r="H120" s="212">
        <f t="shared" si="7"/>
        <v>15472756.020000001</v>
      </c>
      <c r="I120" t="s">
        <v>234</v>
      </c>
      <c r="J120" s="137"/>
      <c r="K120" s="13"/>
      <c r="L120" s="13"/>
    </row>
    <row r="121" spans="1:12" hidden="1" outlineLevel="1">
      <c r="A121" s="211" t="s">
        <v>235</v>
      </c>
      <c r="B121" s="134">
        <f>VLOOKUP($A121,'Anlage 1a_Zuschlagszahlungen'!$A$835:$E$1532,5,0)</f>
        <v>75768.820000000007</v>
      </c>
      <c r="C121" s="134">
        <f>_xlfn.IFNA(VLOOKUP($A121,'Anlage 1b_Abzüge, Pflicht, Boni'!$A$8:$D$104,2,FALSE),0)</f>
        <v>0</v>
      </c>
      <c r="D121" s="134">
        <f>_xlfn.IFNA(VLOOKUP(A121,'Anlage 1b_Abzüge, Pflicht, Boni'!$A$8:$D$104,3,FALSE),0)</f>
        <v>0</v>
      </c>
      <c r="E121" s="134">
        <f>_xlfn.IFNA(VLOOKUP(A121,'Anlage 1b_Abzüge, Pflicht, Boni'!$A$8:$D$104,4,FALSE),0)</f>
        <v>0</v>
      </c>
      <c r="F121" s="134">
        <f t="shared" si="8"/>
        <v>75768.820000000007</v>
      </c>
      <c r="G121" s="134">
        <f>SUMIFS('Anlage 1c_Korrekturen'!$L$10:$L$73,'Anlage 1c_Korrekturen'!$A$10:$A$73,'Anlage 3_Zusammenfassung'!$A121)</f>
        <v>0</v>
      </c>
      <c r="H121" s="212">
        <f t="shared" si="7"/>
        <v>75768.820000000007</v>
      </c>
      <c r="I121" t="s">
        <v>236</v>
      </c>
      <c r="J121" s="137"/>
      <c r="K121" s="13"/>
      <c r="L121" s="13"/>
    </row>
    <row r="122" spans="1:12" hidden="1" outlineLevel="1">
      <c r="A122" s="211" t="s">
        <v>237</v>
      </c>
      <c r="B122" s="134">
        <f>VLOOKUP($A122,'Anlage 1a_Zuschlagszahlungen'!$A$835:$E$1532,5,0)</f>
        <v>2334862.0500000007</v>
      </c>
      <c r="C122" s="134">
        <f>_xlfn.IFNA(VLOOKUP($A122,'Anlage 1b_Abzüge, Pflicht, Boni'!$A$8:$D$104,2,FALSE),0)</f>
        <v>-339.34</v>
      </c>
      <c r="D122" s="134">
        <f>_xlfn.IFNA(VLOOKUP(A122,'Anlage 1b_Abzüge, Pflicht, Boni'!$A$8:$D$104,3,FALSE),0)</f>
        <v>0</v>
      </c>
      <c r="E122" s="134">
        <f>_xlfn.IFNA(VLOOKUP(A122,'Anlage 1b_Abzüge, Pflicht, Boni'!$A$8:$D$104,4,FALSE),0)</f>
        <v>0</v>
      </c>
      <c r="F122" s="134">
        <f t="shared" si="8"/>
        <v>2334522.7100000009</v>
      </c>
      <c r="G122" s="134">
        <f>SUMIFS('Anlage 1c_Korrekturen'!$L$10:$L$73,'Anlage 1c_Korrekturen'!$A$10:$A$73,'Anlage 3_Zusammenfassung'!$A122)</f>
        <v>94562.61</v>
      </c>
      <c r="H122" s="212">
        <f t="shared" si="7"/>
        <v>2429085.3200000008</v>
      </c>
      <c r="I122" t="s">
        <v>238</v>
      </c>
      <c r="J122" s="137"/>
      <c r="K122" s="13"/>
      <c r="L122" s="13"/>
    </row>
    <row r="123" spans="1:12" hidden="1" outlineLevel="1">
      <c r="A123" s="211" t="s">
        <v>239</v>
      </c>
      <c r="B123" s="134">
        <f>VLOOKUP($A123,'Anlage 1a_Zuschlagszahlungen'!$A$835:$E$1532,5,0)</f>
        <v>106218.98000000001</v>
      </c>
      <c r="C123" s="134">
        <f>_xlfn.IFNA(VLOOKUP($A123,'Anlage 1b_Abzüge, Pflicht, Boni'!$A$8:$D$104,2,FALSE),0)</f>
        <v>0</v>
      </c>
      <c r="D123" s="134">
        <f>_xlfn.IFNA(VLOOKUP(A123,'Anlage 1b_Abzüge, Pflicht, Boni'!$A$8:$D$104,3,FALSE),0)</f>
        <v>0</v>
      </c>
      <c r="E123" s="134">
        <f>_xlfn.IFNA(VLOOKUP(A123,'Anlage 1b_Abzüge, Pflicht, Boni'!$A$8:$D$104,4,FALSE),0)</f>
        <v>0</v>
      </c>
      <c r="F123" s="134">
        <f t="shared" si="8"/>
        <v>106218.98000000001</v>
      </c>
      <c r="G123" s="134">
        <f>SUMIFS('Anlage 1c_Korrekturen'!$L$10:$L$73,'Anlage 1c_Korrekturen'!$A$10:$A$73,'Anlage 3_Zusammenfassung'!$A123)</f>
        <v>0</v>
      </c>
      <c r="H123" s="212">
        <f t="shared" si="7"/>
        <v>106218.98000000001</v>
      </c>
      <c r="I123" t="s">
        <v>240</v>
      </c>
      <c r="J123" s="137"/>
      <c r="K123" s="13"/>
      <c r="L123" s="13"/>
    </row>
    <row r="124" spans="1:12" hidden="1" outlineLevel="1">
      <c r="A124" s="211" t="s">
        <v>241</v>
      </c>
      <c r="B124" s="134">
        <f>VLOOKUP($A124,'Anlage 1a_Zuschlagszahlungen'!$A$835:$E$1532,5,0)</f>
        <v>418142.31000000006</v>
      </c>
      <c r="C124" s="134">
        <f>_xlfn.IFNA(VLOOKUP($A124,'Anlage 1b_Abzüge, Pflicht, Boni'!$A$8:$D$104,2,FALSE),0)</f>
        <v>0</v>
      </c>
      <c r="D124" s="134">
        <f>_xlfn.IFNA(VLOOKUP(A124,'Anlage 1b_Abzüge, Pflicht, Boni'!$A$8:$D$104,3,FALSE),0)</f>
        <v>0</v>
      </c>
      <c r="E124" s="134">
        <f>_xlfn.IFNA(VLOOKUP(A124,'Anlage 1b_Abzüge, Pflicht, Boni'!$A$8:$D$104,4,FALSE),0)</f>
        <v>0</v>
      </c>
      <c r="F124" s="134">
        <f t="shared" si="8"/>
        <v>418142.31000000006</v>
      </c>
      <c r="G124" s="134">
        <f>SUMIFS('Anlage 1c_Korrekturen'!$L$10:$L$73,'Anlage 1c_Korrekturen'!$A$10:$A$73,'Anlage 3_Zusammenfassung'!$A124)</f>
        <v>0</v>
      </c>
      <c r="H124" s="212">
        <f t="shared" si="7"/>
        <v>418142.31000000006</v>
      </c>
      <c r="I124" t="s">
        <v>242</v>
      </c>
      <c r="J124" s="137"/>
      <c r="K124" s="13"/>
      <c r="L124" s="13"/>
    </row>
    <row r="125" spans="1:12" hidden="1" outlineLevel="1">
      <c r="A125" s="211" t="s">
        <v>243</v>
      </c>
      <c r="B125" s="134">
        <f>VLOOKUP($A125,'Anlage 1a_Zuschlagszahlungen'!$A$835:$E$1532,5,0)</f>
        <v>7721.46</v>
      </c>
      <c r="C125" s="134">
        <f>_xlfn.IFNA(VLOOKUP($A125,'Anlage 1b_Abzüge, Pflicht, Boni'!$A$8:$D$104,2,FALSE),0)</f>
        <v>0</v>
      </c>
      <c r="D125" s="134">
        <f>_xlfn.IFNA(VLOOKUP(A125,'Anlage 1b_Abzüge, Pflicht, Boni'!$A$8:$D$104,3,FALSE),0)</f>
        <v>0</v>
      </c>
      <c r="E125" s="134">
        <f>_xlfn.IFNA(VLOOKUP(A125,'Anlage 1b_Abzüge, Pflicht, Boni'!$A$8:$D$104,4,FALSE),0)</f>
        <v>0</v>
      </c>
      <c r="F125" s="134">
        <f t="shared" si="8"/>
        <v>7721.46</v>
      </c>
      <c r="G125" s="134">
        <f>SUMIFS('Anlage 1c_Korrekturen'!$L$10:$L$73,'Anlage 1c_Korrekturen'!$A$10:$A$73,'Anlage 3_Zusammenfassung'!$A125)</f>
        <v>0</v>
      </c>
      <c r="H125" s="212">
        <f t="shared" si="7"/>
        <v>7721.46</v>
      </c>
      <c r="I125" t="s">
        <v>244</v>
      </c>
      <c r="J125" s="137"/>
      <c r="K125" s="13"/>
      <c r="L125" s="13"/>
    </row>
    <row r="126" spans="1:12" hidden="1" outlineLevel="1">
      <c r="A126" s="211" t="s">
        <v>245</v>
      </c>
      <c r="B126" s="134">
        <f>VLOOKUP($A126,'Anlage 1a_Zuschlagszahlungen'!$A$835:$E$1532,5,0)</f>
        <v>0</v>
      </c>
      <c r="C126" s="134">
        <f>_xlfn.IFNA(VLOOKUP($A126,'Anlage 1b_Abzüge, Pflicht, Boni'!$A$8:$D$104,2,FALSE),0)</f>
        <v>0</v>
      </c>
      <c r="D126" s="134">
        <f>_xlfn.IFNA(VLOOKUP(A126,'Anlage 1b_Abzüge, Pflicht, Boni'!$A$8:$D$104,3,FALSE),0)</f>
        <v>0</v>
      </c>
      <c r="E126" s="134">
        <f>_xlfn.IFNA(VLOOKUP(A126,'Anlage 1b_Abzüge, Pflicht, Boni'!$A$8:$D$104,4,FALSE),0)</f>
        <v>0</v>
      </c>
      <c r="F126" s="134">
        <f t="shared" si="8"/>
        <v>0</v>
      </c>
      <c r="G126" s="134">
        <f>SUMIFS('Anlage 1c_Korrekturen'!$L$10:$L$73,'Anlage 1c_Korrekturen'!$A$10:$A$73,'Anlage 3_Zusammenfassung'!$A126)</f>
        <v>0</v>
      </c>
      <c r="H126" s="212">
        <f t="shared" si="7"/>
        <v>0</v>
      </c>
      <c r="I126" t="s">
        <v>246</v>
      </c>
      <c r="J126" s="137"/>
      <c r="K126" s="13"/>
      <c r="L126" s="13"/>
    </row>
    <row r="127" spans="1:12" hidden="1" outlineLevel="1">
      <c r="A127" s="211" t="s">
        <v>247</v>
      </c>
      <c r="B127" s="134">
        <f>VLOOKUP($A127,'Anlage 1a_Zuschlagszahlungen'!$A$835:$E$1532,5,0)</f>
        <v>59538.16</v>
      </c>
      <c r="C127" s="134">
        <f>_xlfn.IFNA(VLOOKUP($A127,'Anlage 1b_Abzüge, Pflicht, Boni'!$A$8:$D$104,2,FALSE),0)</f>
        <v>0</v>
      </c>
      <c r="D127" s="134">
        <f>_xlfn.IFNA(VLOOKUP(A127,'Anlage 1b_Abzüge, Pflicht, Boni'!$A$8:$D$104,3,FALSE),0)</f>
        <v>0</v>
      </c>
      <c r="E127" s="134">
        <f>_xlfn.IFNA(VLOOKUP(A127,'Anlage 1b_Abzüge, Pflicht, Boni'!$A$8:$D$104,4,FALSE),0)</f>
        <v>0</v>
      </c>
      <c r="F127" s="134">
        <f t="shared" si="8"/>
        <v>59538.16</v>
      </c>
      <c r="G127" s="134">
        <f>SUMIFS('Anlage 1c_Korrekturen'!$L$10:$L$73,'Anlage 1c_Korrekturen'!$A$10:$A$73,'Anlage 3_Zusammenfassung'!$A127)</f>
        <v>-33374.15</v>
      </c>
      <c r="H127" s="212">
        <f t="shared" si="7"/>
        <v>26164.010000000002</v>
      </c>
      <c r="I127" t="s">
        <v>248</v>
      </c>
      <c r="J127" s="137"/>
      <c r="K127" s="13"/>
      <c r="L127" s="13"/>
    </row>
    <row r="128" spans="1:12" hidden="1" outlineLevel="1">
      <c r="A128" s="211" t="s">
        <v>249</v>
      </c>
      <c r="B128" s="134">
        <f>VLOOKUP($A128,'Anlage 1a_Zuschlagszahlungen'!$A$835:$E$1532,5,0)</f>
        <v>61510.520000000004</v>
      </c>
      <c r="C128" s="134">
        <f>_xlfn.IFNA(VLOOKUP($A128,'Anlage 1b_Abzüge, Pflicht, Boni'!$A$8:$D$104,2,FALSE),0)</f>
        <v>0</v>
      </c>
      <c r="D128" s="134">
        <f>_xlfn.IFNA(VLOOKUP(A128,'Anlage 1b_Abzüge, Pflicht, Boni'!$A$8:$D$104,3,FALSE),0)</f>
        <v>0</v>
      </c>
      <c r="E128" s="134">
        <f>_xlfn.IFNA(VLOOKUP(A128,'Anlage 1b_Abzüge, Pflicht, Boni'!$A$8:$D$104,4,FALSE),0)</f>
        <v>0</v>
      </c>
      <c r="F128" s="134">
        <f t="shared" si="8"/>
        <v>61510.520000000004</v>
      </c>
      <c r="G128" s="134">
        <f>SUMIFS('Anlage 1c_Korrekturen'!$L$10:$L$73,'Anlage 1c_Korrekturen'!$A$10:$A$73,'Anlage 3_Zusammenfassung'!$A128)</f>
        <v>0</v>
      </c>
      <c r="H128" s="212">
        <f t="shared" si="7"/>
        <v>61510.520000000004</v>
      </c>
      <c r="I128" t="s">
        <v>250</v>
      </c>
      <c r="J128" s="137"/>
      <c r="K128" s="13"/>
      <c r="L128" s="13"/>
    </row>
    <row r="129" spans="1:12" hidden="1" outlineLevel="1">
      <c r="A129" s="211" t="s">
        <v>251</v>
      </c>
      <c r="B129" s="134">
        <f>VLOOKUP($A129,'Anlage 1a_Zuschlagszahlungen'!$A$835:$E$1532,5,0)</f>
        <v>59433.850000000006</v>
      </c>
      <c r="C129" s="134">
        <f>_xlfn.IFNA(VLOOKUP($A129,'Anlage 1b_Abzüge, Pflicht, Boni'!$A$8:$D$104,2,FALSE),0)</f>
        <v>0</v>
      </c>
      <c r="D129" s="134">
        <f>_xlfn.IFNA(VLOOKUP(A129,'Anlage 1b_Abzüge, Pflicht, Boni'!$A$8:$D$104,3,FALSE),0)</f>
        <v>0</v>
      </c>
      <c r="E129" s="134">
        <f>_xlfn.IFNA(VLOOKUP(A129,'Anlage 1b_Abzüge, Pflicht, Boni'!$A$8:$D$104,4,FALSE),0)</f>
        <v>0</v>
      </c>
      <c r="F129" s="134">
        <f t="shared" si="8"/>
        <v>59433.850000000006</v>
      </c>
      <c r="G129" s="134">
        <f>SUMIFS('Anlage 1c_Korrekturen'!$L$10:$L$73,'Anlage 1c_Korrekturen'!$A$10:$A$73,'Anlage 3_Zusammenfassung'!$A129)</f>
        <v>0</v>
      </c>
      <c r="H129" s="212">
        <f t="shared" si="7"/>
        <v>59433.850000000006</v>
      </c>
      <c r="I129" t="s">
        <v>252</v>
      </c>
      <c r="J129" s="137"/>
      <c r="K129" s="13"/>
      <c r="L129" s="13"/>
    </row>
    <row r="130" spans="1:12" hidden="1" outlineLevel="1">
      <c r="A130" s="211" t="s">
        <v>253</v>
      </c>
      <c r="B130" s="134">
        <f>VLOOKUP($A130,'Anlage 1a_Zuschlagszahlungen'!$A$835:$E$1532,5,0)</f>
        <v>58439.56</v>
      </c>
      <c r="C130" s="134">
        <f>_xlfn.IFNA(VLOOKUP($A130,'Anlage 1b_Abzüge, Pflicht, Boni'!$A$8:$D$104,2,FALSE),0)</f>
        <v>0</v>
      </c>
      <c r="D130" s="134">
        <f>_xlfn.IFNA(VLOOKUP(A130,'Anlage 1b_Abzüge, Pflicht, Boni'!$A$8:$D$104,3,FALSE),0)</f>
        <v>0</v>
      </c>
      <c r="E130" s="134">
        <f>_xlfn.IFNA(VLOOKUP(A130,'Anlage 1b_Abzüge, Pflicht, Boni'!$A$8:$D$104,4,FALSE),0)</f>
        <v>0</v>
      </c>
      <c r="F130" s="134">
        <f t="shared" si="8"/>
        <v>58439.56</v>
      </c>
      <c r="G130" s="134">
        <f>SUMIFS('Anlage 1c_Korrekturen'!$L$10:$L$73,'Anlage 1c_Korrekturen'!$A$10:$A$73,'Anlage 3_Zusammenfassung'!$A130)</f>
        <v>0</v>
      </c>
      <c r="H130" s="212">
        <f t="shared" si="7"/>
        <v>58439.56</v>
      </c>
      <c r="I130" t="s">
        <v>254</v>
      </c>
      <c r="J130" s="137"/>
      <c r="K130" s="13"/>
      <c r="L130" s="13"/>
    </row>
    <row r="131" spans="1:12" hidden="1" outlineLevel="1">
      <c r="A131" s="211" t="s">
        <v>255</v>
      </c>
      <c r="B131" s="134">
        <f>VLOOKUP($A131,'Anlage 1a_Zuschlagszahlungen'!$A$835:$E$1532,5,0)</f>
        <v>0</v>
      </c>
      <c r="C131" s="134">
        <f>_xlfn.IFNA(VLOOKUP($A131,'Anlage 1b_Abzüge, Pflicht, Boni'!$A$8:$D$104,2,FALSE),0)</f>
        <v>0</v>
      </c>
      <c r="D131" s="134">
        <f>_xlfn.IFNA(VLOOKUP(A131,'Anlage 1b_Abzüge, Pflicht, Boni'!$A$8:$D$104,3,FALSE),0)</f>
        <v>0</v>
      </c>
      <c r="E131" s="134">
        <f>_xlfn.IFNA(VLOOKUP(A131,'Anlage 1b_Abzüge, Pflicht, Boni'!$A$8:$D$104,4,FALSE),0)</f>
        <v>0</v>
      </c>
      <c r="F131" s="134">
        <f t="shared" si="8"/>
        <v>0</v>
      </c>
      <c r="G131" s="134">
        <f>SUMIFS('Anlage 1c_Korrekturen'!$L$10:$L$73,'Anlage 1c_Korrekturen'!$A$10:$A$73,'Anlage 3_Zusammenfassung'!$A131)</f>
        <v>0</v>
      </c>
      <c r="H131" s="212">
        <f t="shared" si="7"/>
        <v>0</v>
      </c>
      <c r="I131" t="s">
        <v>256</v>
      </c>
      <c r="J131" s="137"/>
      <c r="K131" s="13"/>
      <c r="L131" s="13"/>
    </row>
    <row r="132" spans="1:12" hidden="1" outlineLevel="1">
      <c r="A132" s="211" t="s">
        <v>257</v>
      </c>
      <c r="B132" s="134">
        <f>VLOOKUP($A132,'Anlage 1a_Zuschlagszahlungen'!$A$835:$E$1532,5,0)</f>
        <v>935190.04999999993</v>
      </c>
      <c r="C132" s="134">
        <f>_xlfn.IFNA(VLOOKUP($A132,'Anlage 1b_Abzüge, Pflicht, Boni'!$A$8:$D$104,2,FALSE),0)</f>
        <v>0</v>
      </c>
      <c r="D132" s="134">
        <f>_xlfn.IFNA(VLOOKUP(A132,'Anlage 1b_Abzüge, Pflicht, Boni'!$A$8:$D$104,3,FALSE),0)</f>
        <v>0</v>
      </c>
      <c r="E132" s="134">
        <f>_xlfn.IFNA(VLOOKUP(A132,'Anlage 1b_Abzüge, Pflicht, Boni'!$A$8:$D$104,4,FALSE),0)</f>
        <v>0</v>
      </c>
      <c r="F132" s="134">
        <f t="shared" si="8"/>
        <v>935190.04999999993</v>
      </c>
      <c r="G132" s="134">
        <f>SUMIFS('Anlage 1c_Korrekturen'!$L$10:$L$73,'Anlage 1c_Korrekturen'!$A$10:$A$73,'Anlage 3_Zusammenfassung'!$A132)</f>
        <v>0</v>
      </c>
      <c r="H132" s="212">
        <f t="shared" si="7"/>
        <v>935190.04999999993</v>
      </c>
      <c r="I132" t="s">
        <v>258</v>
      </c>
      <c r="J132" s="137"/>
      <c r="K132" s="13"/>
      <c r="L132" s="13"/>
    </row>
    <row r="133" spans="1:12" hidden="1" outlineLevel="1">
      <c r="A133" s="211" t="s">
        <v>259</v>
      </c>
      <c r="B133" s="134">
        <f>VLOOKUP($A133,'Anlage 1a_Zuschlagszahlungen'!$A$835:$E$1532,5,0)</f>
        <v>20303.02</v>
      </c>
      <c r="C133" s="134">
        <f>_xlfn.IFNA(VLOOKUP($A133,'Anlage 1b_Abzüge, Pflicht, Boni'!$A$8:$D$104,2,FALSE),0)</f>
        <v>0</v>
      </c>
      <c r="D133" s="134">
        <f>_xlfn.IFNA(VLOOKUP(A133,'Anlage 1b_Abzüge, Pflicht, Boni'!$A$8:$D$104,3,FALSE),0)</f>
        <v>0</v>
      </c>
      <c r="E133" s="134">
        <f>_xlfn.IFNA(VLOOKUP(A133,'Anlage 1b_Abzüge, Pflicht, Boni'!$A$8:$D$104,4,FALSE),0)</f>
        <v>0</v>
      </c>
      <c r="F133" s="134">
        <f t="shared" si="8"/>
        <v>20303.02</v>
      </c>
      <c r="G133" s="134">
        <f>SUMIFS('Anlage 1c_Korrekturen'!$L$10:$L$73,'Anlage 1c_Korrekturen'!$A$10:$A$73,'Anlage 3_Zusammenfassung'!$A133)</f>
        <v>0</v>
      </c>
      <c r="H133" s="212">
        <f t="shared" si="7"/>
        <v>20303.02</v>
      </c>
      <c r="I133" t="s">
        <v>260</v>
      </c>
      <c r="J133" s="137"/>
      <c r="K133" s="13"/>
      <c r="L133" s="13"/>
    </row>
    <row r="134" spans="1:12" hidden="1" outlineLevel="1">
      <c r="A134" s="211" t="s">
        <v>261</v>
      </c>
      <c r="B134" s="134">
        <f>VLOOKUP($A134,'Anlage 1a_Zuschlagszahlungen'!$A$835:$E$1532,5,0)</f>
        <v>51404.4</v>
      </c>
      <c r="C134" s="134">
        <f>_xlfn.IFNA(VLOOKUP($A134,'Anlage 1b_Abzüge, Pflicht, Boni'!$A$8:$D$104,2,FALSE),0)</f>
        <v>0</v>
      </c>
      <c r="D134" s="134">
        <f>_xlfn.IFNA(VLOOKUP(A134,'Anlage 1b_Abzüge, Pflicht, Boni'!$A$8:$D$104,3,FALSE),0)</f>
        <v>0</v>
      </c>
      <c r="E134" s="134">
        <f>_xlfn.IFNA(VLOOKUP(A134,'Anlage 1b_Abzüge, Pflicht, Boni'!$A$8:$D$104,4,FALSE),0)</f>
        <v>0</v>
      </c>
      <c r="F134" s="134">
        <f t="shared" si="8"/>
        <v>51404.4</v>
      </c>
      <c r="G134" s="134">
        <f>SUMIFS('Anlage 1c_Korrekturen'!$L$10:$L$73,'Anlage 1c_Korrekturen'!$A$10:$A$73,'Anlage 3_Zusammenfassung'!$A134)</f>
        <v>0</v>
      </c>
      <c r="H134" s="212">
        <f t="shared" ref="H134:H165" si="9">F134+G134</f>
        <v>51404.4</v>
      </c>
      <c r="I134" t="s">
        <v>262</v>
      </c>
      <c r="J134" s="137"/>
      <c r="K134" s="13"/>
      <c r="L134" s="13"/>
    </row>
    <row r="135" spans="1:12" hidden="1" outlineLevel="1">
      <c r="A135" s="211" t="s">
        <v>263</v>
      </c>
      <c r="B135" s="134">
        <f>VLOOKUP($A135,'Anlage 1a_Zuschlagszahlungen'!$A$835:$E$1532,5,0)</f>
        <v>217600.79</v>
      </c>
      <c r="C135" s="134">
        <f>_xlfn.IFNA(VLOOKUP($A135,'Anlage 1b_Abzüge, Pflicht, Boni'!$A$8:$D$104,2,FALSE),0)</f>
        <v>0</v>
      </c>
      <c r="D135" s="134">
        <f>_xlfn.IFNA(VLOOKUP(A135,'Anlage 1b_Abzüge, Pflicht, Boni'!$A$8:$D$104,3,FALSE),0)</f>
        <v>0</v>
      </c>
      <c r="E135" s="134">
        <f>_xlfn.IFNA(VLOOKUP(A135,'Anlage 1b_Abzüge, Pflicht, Boni'!$A$8:$D$104,4,FALSE),0)</f>
        <v>0</v>
      </c>
      <c r="F135" s="134">
        <f t="shared" si="8"/>
        <v>217600.79</v>
      </c>
      <c r="G135" s="134">
        <f>SUMIFS('Anlage 1c_Korrekturen'!$L$10:$L$73,'Anlage 1c_Korrekturen'!$A$10:$A$73,'Anlage 3_Zusammenfassung'!$A135)</f>
        <v>0</v>
      </c>
      <c r="H135" s="212">
        <f t="shared" si="9"/>
        <v>217600.79</v>
      </c>
      <c r="I135" t="s">
        <v>264</v>
      </c>
      <c r="J135" s="137"/>
      <c r="K135" s="13"/>
      <c r="L135" s="13"/>
    </row>
    <row r="136" spans="1:12" hidden="1" outlineLevel="1">
      <c r="A136" s="211" t="s">
        <v>265</v>
      </c>
      <c r="B136" s="134">
        <f>VLOOKUP($A136,'Anlage 1a_Zuschlagszahlungen'!$A$835:$E$1532,5,0)</f>
        <v>434421.85</v>
      </c>
      <c r="C136" s="134">
        <f>_xlfn.IFNA(VLOOKUP($A136,'Anlage 1b_Abzüge, Pflicht, Boni'!$A$8:$D$104,2,FALSE),0)</f>
        <v>-900.21</v>
      </c>
      <c r="D136" s="134">
        <f>_xlfn.IFNA(VLOOKUP(A136,'Anlage 1b_Abzüge, Pflicht, Boni'!$A$8:$D$104,3,FALSE),0)</f>
        <v>0</v>
      </c>
      <c r="E136" s="134">
        <f>_xlfn.IFNA(VLOOKUP(A136,'Anlage 1b_Abzüge, Pflicht, Boni'!$A$8:$D$104,4,FALSE),0)</f>
        <v>0</v>
      </c>
      <c r="F136" s="134">
        <f t="shared" ref="F136:F154" si="10">SUM(B136:E136)</f>
        <v>433521.63999999996</v>
      </c>
      <c r="G136" s="134">
        <f>SUMIFS('Anlage 1c_Korrekturen'!$L$10:$L$73,'Anlage 1c_Korrekturen'!$A$10:$A$73,'Anlage 3_Zusammenfassung'!$A136)</f>
        <v>0</v>
      </c>
      <c r="H136" s="212">
        <f t="shared" si="9"/>
        <v>433521.63999999996</v>
      </c>
      <c r="I136" t="s">
        <v>266</v>
      </c>
      <c r="J136" s="137"/>
      <c r="K136" s="13"/>
      <c r="L136" s="13"/>
    </row>
    <row r="137" spans="1:12" hidden="1" outlineLevel="1">
      <c r="A137" s="211" t="s">
        <v>267</v>
      </c>
      <c r="B137" s="134">
        <f>VLOOKUP($A137,'Anlage 1a_Zuschlagszahlungen'!$A$835:$E$1532,5,0)</f>
        <v>56449.01</v>
      </c>
      <c r="C137" s="134">
        <f>_xlfn.IFNA(VLOOKUP($A137,'Anlage 1b_Abzüge, Pflicht, Boni'!$A$8:$D$104,2,FALSE),0)</f>
        <v>0</v>
      </c>
      <c r="D137" s="134">
        <f>_xlfn.IFNA(VLOOKUP(A137,'Anlage 1b_Abzüge, Pflicht, Boni'!$A$8:$D$104,3,FALSE),0)</f>
        <v>0</v>
      </c>
      <c r="E137" s="134">
        <f>_xlfn.IFNA(VLOOKUP(A137,'Anlage 1b_Abzüge, Pflicht, Boni'!$A$8:$D$104,4,FALSE),0)</f>
        <v>0</v>
      </c>
      <c r="F137" s="134">
        <f t="shared" si="10"/>
        <v>56449.01</v>
      </c>
      <c r="G137" s="134">
        <f>SUMIFS('Anlage 1c_Korrekturen'!$L$10:$L$73,'Anlage 1c_Korrekturen'!$A$10:$A$73,'Anlage 3_Zusammenfassung'!$A137)</f>
        <v>0</v>
      </c>
      <c r="H137" s="212">
        <f t="shared" si="9"/>
        <v>56449.01</v>
      </c>
      <c r="I137" t="s">
        <v>268</v>
      </c>
      <c r="J137" s="137"/>
      <c r="K137" s="13"/>
      <c r="L137" s="13"/>
    </row>
    <row r="138" spans="1:12" hidden="1" outlineLevel="1">
      <c r="A138" s="211" t="s">
        <v>269</v>
      </c>
      <c r="B138" s="134">
        <f>VLOOKUP($A138,'Anlage 1a_Zuschlagszahlungen'!$A$835:$E$1532,5,0)</f>
        <v>265922.46999999997</v>
      </c>
      <c r="C138" s="134">
        <f>_xlfn.IFNA(VLOOKUP($A138,'Anlage 1b_Abzüge, Pflicht, Boni'!$A$8:$D$104,2,FALSE),0)</f>
        <v>0</v>
      </c>
      <c r="D138" s="134">
        <f>_xlfn.IFNA(VLOOKUP(A138,'Anlage 1b_Abzüge, Pflicht, Boni'!$A$8:$D$104,3,FALSE),0)</f>
        <v>0</v>
      </c>
      <c r="E138" s="134">
        <f>_xlfn.IFNA(VLOOKUP(A138,'Anlage 1b_Abzüge, Pflicht, Boni'!$A$8:$D$104,4,FALSE),0)</f>
        <v>0</v>
      </c>
      <c r="F138" s="134">
        <f t="shared" si="10"/>
        <v>265922.46999999997</v>
      </c>
      <c r="G138" s="134">
        <f>SUMIFS('Anlage 1c_Korrekturen'!$L$10:$L$73,'Anlage 1c_Korrekturen'!$A$10:$A$73,'Anlage 3_Zusammenfassung'!$A138)</f>
        <v>0</v>
      </c>
      <c r="H138" s="212">
        <f t="shared" si="9"/>
        <v>265922.46999999997</v>
      </c>
      <c r="I138" t="s">
        <v>270</v>
      </c>
      <c r="J138" s="137"/>
      <c r="K138" s="13"/>
      <c r="L138" s="13"/>
    </row>
    <row r="139" spans="1:12" hidden="1" outlineLevel="1">
      <c r="A139" s="211" t="s">
        <v>271</v>
      </c>
      <c r="B139" s="134">
        <f>VLOOKUP($A139,'Anlage 1a_Zuschlagszahlungen'!$A$835:$E$1532,5,0)</f>
        <v>31536.400000000001</v>
      </c>
      <c r="C139" s="134">
        <f>_xlfn.IFNA(VLOOKUP($A139,'Anlage 1b_Abzüge, Pflicht, Boni'!$A$8:$D$104,2,FALSE),0)</f>
        <v>0</v>
      </c>
      <c r="D139" s="134">
        <f>_xlfn.IFNA(VLOOKUP(A139,'Anlage 1b_Abzüge, Pflicht, Boni'!$A$8:$D$104,3,FALSE),0)</f>
        <v>0</v>
      </c>
      <c r="E139" s="134">
        <f>_xlfn.IFNA(VLOOKUP(A139,'Anlage 1b_Abzüge, Pflicht, Boni'!$A$8:$D$104,4,FALSE),0)</f>
        <v>0</v>
      </c>
      <c r="F139" s="134">
        <f t="shared" si="10"/>
        <v>31536.400000000001</v>
      </c>
      <c r="G139" s="134">
        <f>SUMIFS('Anlage 1c_Korrekturen'!$L$10:$L$73,'Anlage 1c_Korrekturen'!$A$10:$A$73,'Anlage 3_Zusammenfassung'!$A139)</f>
        <v>0</v>
      </c>
      <c r="H139" s="212">
        <f t="shared" si="9"/>
        <v>31536.400000000001</v>
      </c>
      <c r="I139" t="s">
        <v>272</v>
      </c>
      <c r="J139" s="137"/>
      <c r="K139" s="13"/>
      <c r="L139" s="13"/>
    </row>
    <row r="140" spans="1:12" hidden="1" outlineLevel="1">
      <c r="A140" s="211" t="s">
        <v>273</v>
      </c>
      <c r="B140" s="134">
        <f>VLOOKUP($A140,'Anlage 1a_Zuschlagszahlungen'!$A$835:$E$1532,5,0)</f>
        <v>76875506.580000058</v>
      </c>
      <c r="C140" s="134">
        <f>_xlfn.IFNA(VLOOKUP($A140,'Anlage 1b_Abzüge, Pflicht, Boni'!$A$8:$D$104,2,FALSE),0)</f>
        <v>-5865.3399999999983</v>
      </c>
      <c r="D140" s="134">
        <f>_xlfn.IFNA(VLOOKUP(A140,'Anlage 1b_Abzüge, Pflicht, Boni'!$A$8:$D$104,3,FALSE),0)</f>
        <v>0</v>
      </c>
      <c r="E140" s="134">
        <f>_xlfn.IFNA(VLOOKUP(A140,'Anlage 1b_Abzüge, Pflicht, Boni'!$A$8:$D$104,4,FALSE),0)</f>
        <v>0</v>
      </c>
      <c r="F140" s="134">
        <f t="shared" si="10"/>
        <v>76869641.240000054</v>
      </c>
      <c r="G140" s="134">
        <f>SUMIFS('Anlage 1c_Korrekturen'!$L$10:$L$73,'Anlage 1c_Korrekturen'!$A$10:$A$73,'Anlage 3_Zusammenfassung'!$A140)</f>
        <v>-1243978.5300000003</v>
      </c>
      <c r="H140" s="212">
        <f t="shared" si="9"/>
        <v>75625662.710000053</v>
      </c>
      <c r="I140" t="s">
        <v>274</v>
      </c>
      <c r="J140" s="137"/>
      <c r="K140" s="13"/>
      <c r="L140" s="13"/>
    </row>
    <row r="141" spans="1:12" hidden="1" outlineLevel="1">
      <c r="A141" s="211" t="s">
        <v>275</v>
      </c>
      <c r="B141" s="134">
        <f>VLOOKUP($A141,'Anlage 1a_Zuschlagszahlungen'!$A$835:$E$1532,5,0)</f>
        <v>159613.03</v>
      </c>
      <c r="C141" s="134">
        <f>_xlfn.IFNA(VLOOKUP($A141,'Anlage 1b_Abzüge, Pflicht, Boni'!$A$8:$D$104,2,FALSE),0)</f>
        <v>0</v>
      </c>
      <c r="D141" s="134">
        <f>_xlfn.IFNA(VLOOKUP(A141,'Anlage 1b_Abzüge, Pflicht, Boni'!$A$8:$D$104,3,FALSE),0)</f>
        <v>0</v>
      </c>
      <c r="E141" s="134">
        <f>_xlfn.IFNA(VLOOKUP(A141,'Anlage 1b_Abzüge, Pflicht, Boni'!$A$8:$D$104,4,FALSE),0)</f>
        <v>0</v>
      </c>
      <c r="F141" s="134">
        <f t="shared" si="10"/>
        <v>159613.03</v>
      </c>
      <c r="G141" s="134">
        <f>SUMIFS('Anlage 1c_Korrekturen'!$L$10:$L$73,'Anlage 1c_Korrekturen'!$A$10:$A$73,'Anlage 3_Zusammenfassung'!$A141)</f>
        <v>0</v>
      </c>
      <c r="H141" s="212">
        <f t="shared" si="9"/>
        <v>159613.03</v>
      </c>
      <c r="I141" t="s">
        <v>276</v>
      </c>
      <c r="J141" s="137"/>
      <c r="K141" s="13"/>
      <c r="L141" s="13"/>
    </row>
    <row r="142" spans="1:12" hidden="1" outlineLevel="1">
      <c r="A142" s="211" t="s">
        <v>277</v>
      </c>
      <c r="B142" s="134">
        <f>VLOOKUP($A142,'Anlage 1a_Zuschlagszahlungen'!$A$835:$E$1532,5,0)</f>
        <v>0</v>
      </c>
      <c r="C142" s="134">
        <f>_xlfn.IFNA(VLOOKUP($A142,'Anlage 1b_Abzüge, Pflicht, Boni'!$A$8:$D$104,2,FALSE),0)</f>
        <v>0</v>
      </c>
      <c r="D142" s="134">
        <f>_xlfn.IFNA(VLOOKUP(A142,'Anlage 1b_Abzüge, Pflicht, Boni'!$A$8:$D$104,3,FALSE),0)</f>
        <v>0</v>
      </c>
      <c r="E142" s="134">
        <f>_xlfn.IFNA(VLOOKUP(A142,'Anlage 1b_Abzüge, Pflicht, Boni'!$A$8:$D$104,4,FALSE),0)</f>
        <v>0</v>
      </c>
      <c r="F142" s="134">
        <f t="shared" si="10"/>
        <v>0</v>
      </c>
      <c r="G142" s="134">
        <f>SUMIFS('Anlage 1c_Korrekturen'!$L$10:$L$73,'Anlage 1c_Korrekturen'!$A$10:$A$73,'Anlage 3_Zusammenfassung'!$A142)</f>
        <v>0</v>
      </c>
      <c r="H142" s="212">
        <f t="shared" si="9"/>
        <v>0</v>
      </c>
      <c r="I142" t="s">
        <v>278</v>
      </c>
      <c r="J142" s="137"/>
      <c r="K142" s="13"/>
      <c r="L142" s="13"/>
    </row>
    <row r="143" spans="1:12" hidden="1" outlineLevel="1">
      <c r="A143" s="211" t="s">
        <v>279</v>
      </c>
      <c r="B143" s="134">
        <f>VLOOKUP($A143,'Anlage 1a_Zuschlagszahlungen'!$A$835:$E$1532,5,0)</f>
        <v>12451838.599999996</v>
      </c>
      <c r="C143" s="134">
        <f>_xlfn.IFNA(VLOOKUP($A143,'Anlage 1b_Abzüge, Pflicht, Boni'!$A$8:$D$104,2,FALSE),0)</f>
        <v>-13.06</v>
      </c>
      <c r="D143" s="134">
        <f>_xlfn.IFNA(VLOOKUP(A143,'Anlage 1b_Abzüge, Pflicht, Boni'!$A$8:$D$104,3,FALSE),0)</f>
        <v>-13200</v>
      </c>
      <c r="E143" s="134">
        <f>_xlfn.IFNA(VLOOKUP(A143,'Anlage 1b_Abzüge, Pflicht, Boni'!$A$8:$D$104,4,FALSE),0)</f>
        <v>0</v>
      </c>
      <c r="F143" s="134">
        <f t="shared" si="10"/>
        <v>12438625.539999995</v>
      </c>
      <c r="G143" s="134">
        <f>SUMIFS('Anlage 1c_Korrekturen'!$L$10:$L$73,'Anlage 1c_Korrekturen'!$A$10:$A$73,'Anlage 3_Zusammenfassung'!$A143)</f>
        <v>71444.03</v>
      </c>
      <c r="H143" s="212">
        <f t="shared" si="9"/>
        <v>12510069.569999995</v>
      </c>
      <c r="I143" t="s">
        <v>280</v>
      </c>
      <c r="J143" s="137"/>
      <c r="K143" s="13"/>
      <c r="L143" s="13"/>
    </row>
    <row r="144" spans="1:12" hidden="1" outlineLevel="1">
      <c r="A144" s="211" t="s">
        <v>281</v>
      </c>
      <c r="B144" s="134">
        <f>VLOOKUP($A144,'Anlage 1a_Zuschlagszahlungen'!$A$835:$E$1532,5,0)</f>
        <v>69563.679999999993</v>
      </c>
      <c r="C144" s="134">
        <f>_xlfn.IFNA(VLOOKUP($A144,'Anlage 1b_Abzüge, Pflicht, Boni'!$A$8:$D$104,2,FALSE),0)</f>
        <v>0</v>
      </c>
      <c r="D144" s="134">
        <f>_xlfn.IFNA(VLOOKUP(A144,'Anlage 1b_Abzüge, Pflicht, Boni'!$A$8:$D$104,3,FALSE),0)</f>
        <v>0</v>
      </c>
      <c r="E144" s="134">
        <f>_xlfn.IFNA(VLOOKUP(A144,'Anlage 1b_Abzüge, Pflicht, Boni'!$A$8:$D$104,4,FALSE),0)</f>
        <v>0</v>
      </c>
      <c r="F144" s="134">
        <f t="shared" si="10"/>
        <v>69563.679999999993</v>
      </c>
      <c r="G144" s="134">
        <f>SUMIFS('Anlage 1c_Korrekturen'!$L$10:$L$73,'Anlage 1c_Korrekturen'!$A$10:$A$73,'Anlage 3_Zusammenfassung'!$A144)</f>
        <v>0</v>
      </c>
      <c r="H144" s="212">
        <f t="shared" si="9"/>
        <v>69563.679999999993</v>
      </c>
      <c r="I144" t="s">
        <v>282</v>
      </c>
      <c r="J144" s="137"/>
      <c r="K144" s="13"/>
      <c r="L144" s="13"/>
    </row>
    <row r="145" spans="1:12" hidden="1" outlineLevel="1">
      <c r="A145" s="211" t="s">
        <v>283</v>
      </c>
      <c r="B145" s="134">
        <f>VLOOKUP($A145,'Anlage 1a_Zuschlagszahlungen'!$A$835:$E$1532,5,0)</f>
        <v>35437.800000000003</v>
      </c>
      <c r="C145" s="134">
        <f>_xlfn.IFNA(VLOOKUP($A145,'Anlage 1b_Abzüge, Pflicht, Boni'!$A$8:$D$104,2,FALSE),0)</f>
        <v>-954.66</v>
      </c>
      <c r="D145" s="134">
        <f>_xlfn.IFNA(VLOOKUP(A145,'Anlage 1b_Abzüge, Pflicht, Boni'!$A$8:$D$104,3,FALSE),0)</f>
        <v>0</v>
      </c>
      <c r="E145" s="134">
        <f>_xlfn.IFNA(VLOOKUP(A145,'Anlage 1b_Abzüge, Pflicht, Boni'!$A$8:$D$104,4,FALSE),0)</f>
        <v>0</v>
      </c>
      <c r="F145" s="134">
        <f t="shared" si="10"/>
        <v>34483.14</v>
      </c>
      <c r="G145" s="134">
        <f>SUMIFS('Anlage 1c_Korrekturen'!$L$10:$L$73,'Anlage 1c_Korrekturen'!$A$10:$A$73,'Anlage 3_Zusammenfassung'!$A145)</f>
        <v>0</v>
      </c>
      <c r="H145" s="212">
        <f t="shared" si="9"/>
        <v>34483.14</v>
      </c>
      <c r="I145" t="s">
        <v>284</v>
      </c>
      <c r="J145" s="137"/>
      <c r="K145" s="13"/>
      <c r="L145" s="13"/>
    </row>
    <row r="146" spans="1:12" hidden="1" outlineLevel="1">
      <c r="A146" s="211" t="s">
        <v>285</v>
      </c>
      <c r="B146" s="134">
        <f>VLOOKUP($A146,'Anlage 1a_Zuschlagszahlungen'!$A$835:$E$1532,5,0)</f>
        <v>0</v>
      </c>
      <c r="C146" s="134">
        <f>_xlfn.IFNA(VLOOKUP($A146,'Anlage 1b_Abzüge, Pflicht, Boni'!$A$8:$D$104,2,FALSE),0)</f>
        <v>0</v>
      </c>
      <c r="D146" s="134">
        <f>_xlfn.IFNA(VLOOKUP(A146,'Anlage 1b_Abzüge, Pflicht, Boni'!$A$8:$D$104,3,FALSE),0)</f>
        <v>0</v>
      </c>
      <c r="E146" s="134">
        <f>_xlfn.IFNA(VLOOKUP(A146,'Anlage 1b_Abzüge, Pflicht, Boni'!$A$8:$D$104,4,FALSE),0)</f>
        <v>0</v>
      </c>
      <c r="F146" s="134">
        <f t="shared" si="10"/>
        <v>0</v>
      </c>
      <c r="G146" s="134">
        <f>SUMIFS('Anlage 1c_Korrekturen'!$L$10:$L$73,'Anlage 1c_Korrekturen'!$A$10:$A$73,'Anlage 3_Zusammenfassung'!$A146)</f>
        <v>0</v>
      </c>
      <c r="H146" s="212">
        <f t="shared" si="9"/>
        <v>0</v>
      </c>
      <c r="I146" t="s">
        <v>286</v>
      </c>
      <c r="J146" s="137"/>
      <c r="K146" s="13"/>
      <c r="L146" s="13"/>
    </row>
    <row r="147" spans="1:12" hidden="1" outlineLevel="1">
      <c r="A147" s="211" t="s">
        <v>287</v>
      </c>
      <c r="B147" s="134">
        <f>VLOOKUP($A147,'Anlage 1a_Zuschlagszahlungen'!$A$835:$E$1532,5,0)</f>
        <v>507888.57</v>
      </c>
      <c r="C147" s="134">
        <f>_xlfn.IFNA(VLOOKUP($A147,'Anlage 1b_Abzüge, Pflicht, Boni'!$A$8:$D$104,2,FALSE),0)</f>
        <v>0</v>
      </c>
      <c r="D147" s="134">
        <f>_xlfn.IFNA(VLOOKUP(A147,'Anlage 1b_Abzüge, Pflicht, Boni'!$A$8:$D$104,3,FALSE),0)</f>
        <v>0</v>
      </c>
      <c r="E147" s="134">
        <f>_xlfn.IFNA(VLOOKUP(A147,'Anlage 1b_Abzüge, Pflicht, Boni'!$A$8:$D$104,4,FALSE),0)</f>
        <v>0</v>
      </c>
      <c r="F147" s="134">
        <f t="shared" si="10"/>
        <v>507888.57</v>
      </c>
      <c r="G147" s="134">
        <f>SUMIFS('Anlage 1c_Korrekturen'!$L$10:$L$73,'Anlage 1c_Korrekturen'!$A$10:$A$73,'Anlage 3_Zusammenfassung'!$A147)</f>
        <v>0</v>
      </c>
      <c r="H147" s="212">
        <f t="shared" si="9"/>
        <v>507888.57</v>
      </c>
      <c r="I147" t="s">
        <v>288</v>
      </c>
      <c r="J147" s="137"/>
      <c r="K147" s="13"/>
      <c r="L147" s="13"/>
    </row>
    <row r="148" spans="1:12" hidden="1" outlineLevel="1">
      <c r="A148" s="211" t="s">
        <v>289</v>
      </c>
      <c r="B148" s="134">
        <f>VLOOKUP($A148,'Anlage 1a_Zuschlagszahlungen'!$A$835:$E$1532,5,0)</f>
        <v>4117184.78</v>
      </c>
      <c r="C148" s="134">
        <f>_xlfn.IFNA(VLOOKUP($A148,'Anlage 1b_Abzüge, Pflicht, Boni'!$A$8:$D$104,2,FALSE),0)</f>
        <v>0</v>
      </c>
      <c r="D148" s="134">
        <f>_xlfn.IFNA(VLOOKUP(A148,'Anlage 1b_Abzüge, Pflicht, Boni'!$A$8:$D$104,3,FALSE),0)</f>
        <v>0</v>
      </c>
      <c r="E148" s="134">
        <f>_xlfn.IFNA(VLOOKUP(A148,'Anlage 1b_Abzüge, Pflicht, Boni'!$A$8:$D$104,4,FALSE),0)</f>
        <v>0</v>
      </c>
      <c r="F148" s="134">
        <f t="shared" si="10"/>
        <v>4117184.78</v>
      </c>
      <c r="G148" s="134">
        <f>SUMIFS('Anlage 1c_Korrekturen'!$L$10:$L$73,'Anlage 1c_Korrekturen'!$A$10:$A$73,'Anlage 3_Zusammenfassung'!$A148)</f>
        <v>0</v>
      </c>
      <c r="H148" s="212">
        <f t="shared" si="9"/>
        <v>4117184.78</v>
      </c>
      <c r="I148" t="s">
        <v>290</v>
      </c>
      <c r="J148" s="137"/>
      <c r="K148" s="13"/>
      <c r="L148" s="13"/>
    </row>
    <row r="149" spans="1:12" hidden="1" outlineLevel="1">
      <c r="A149" s="211" t="s">
        <v>291</v>
      </c>
      <c r="B149" s="134">
        <f>VLOOKUP($A149,'Anlage 1a_Zuschlagszahlungen'!$A$835:$E$1532,5,0)</f>
        <v>12832805.839999998</v>
      </c>
      <c r="C149" s="134">
        <f>_xlfn.IFNA(VLOOKUP($A149,'Anlage 1b_Abzüge, Pflicht, Boni'!$A$8:$D$104,2,FALSE),0)</f>
        <v>0</v>
      </c>
      <c r="D149" s="134">
        <f>_xlfn.IFNA(VLOOKUP(A149,'Anlage 1b_Abzüge, Pflicht, Boni'!$A$8:$D$104,3,FALSE),0)</f>
        <v>0</v>
      </c>
      <c r="E149" s="134">
        <f>_xlfn.IFNA(VLOOKUP(A149,'Anlage 1b_Abzüge, Pflicht, Boni'!$A$8:$D$104,4,FALSE),0)</f>
        <v>0</v>
      </c>
      <c r="F149" s="134">
        <f t="shared" si="10"/>
        <v>12832805.839999998</v>
      </c>
      <c r="G149" s="134">
        <f>SUMIFS('Anlage 1c_Korrekturen'!$L$10:$L$73,'Anlage 1c_Korrekturen'!$A$10:$A$73,'Anlage 3_Zusammenfassung'!$A149)</f>
        <v>0</v>
      </c>
      <c r="H149" s="212">
        <f t="shared" si="9"/>
        <v>12832805.839999998</v>
      </c>
      <c r="I149" t="s">
        <v>292</v>
      </c>
      <c r="J149" s="137"/>
      <c r="K149" s="13"/>
      <c r="L149" s="13"/>
    </row>
    <row r="150" spans="1:12" hidden="1" outlineLevel="1">
      <c r="A150" s="211" t="s">
        <v>293</v>
      </c>
      <c r="B150" s="134">
        <f>VLOOKUP($A150,'Anlage 1a_Zuschlagszahlungen'!$A$835:$E$1532,5,0)</f>
        <v>12354.900000000001</v>
      </c>
      <c r="C150" s="134">
        <f>_xlfn.IFNA(VLOOKUP($A150,'Anlage 1b_Abzüge, Pflicht, Boni'!$A$8:$D$104,2,FALSE),0)</f>
        <v>0</v>
      </c>
      <c r="D150" s="134">
        <f>_xlfn.IFNA(VLOOKUP(A150,'Anlage 1b_Abzüge, Pflicht, Boni'!$A$8:$D$104,3,FALSE),0)</f>
        <v>0</v>
      </c>
      <c r="E150" s="134">
        <f>_xlfn.IFNA(VLOOKUP(A150,'Anlage 1b_Abzüge, Pflicht, Boni'!$A$8:$D$104,4,FALSE),0)</f>
        <v>0</v>
      </c>
      <c r="F150" s="134">
        <f t="shared" si="10"/>
        <v>12354.900000000001</v>
      </c>
      <c r="G150" s="134">
        <f>SUMIFS('Anlage 1c_Korrekturen'!$L$10:$L$73,'Anlage 1c_Korrekturen'!$A$10:$A$73,'Anlage 3_Zusammenfassung'!$A150)</f>
        <v>0</v>
      </c>
      <c r="H150" s="212">
        <f t="shared" si="9"/>
        <v>12354.900000000001</v>
      </c>
      <c r="I150" t="s">
        <v>294</v>
      </c>
      <c r="J150" s="137"/>
      <c r="K150" s="13"/>
      <c r="L150" s="13"/>
    </row>
    <row r="151" spans="1:12" hidden="1" outlineLevel="1">
      <c r="A151" s="211" t="s">
        <v>295</v>
      </c>
      <c r="B151" s="134">
        <f>VLOOKUP($A151,'Anlage 1a_Zuschlagszahlungen'!$A$835:$E$1532,5,0)</f>
        <v>77932.37000000001</v>
      </c>
      <c r="C151" s="134">
        <f>_xlfn.IFNA(VLOOKUP($A151,'Anlage 1b_Abzüge, Pflicht, Boni'!$A$8:$D$104,2,FALSE),0)</f>
        <v>0</v>
      </c>
      <c r="D151" s="134">
        <f>_xlfn.IFNA(VLOOKUP(A151,'Anlage 1b_Abzüge, Pflicht, Boni'!$A$8:$D$104,3,FALSE),0)</f>
        <v>0</v>
      </c>
      <c r="E151" s="134">
        <f>_xlfn.IFNA(VLOOKUP(A151,'Anlage 1b_Abzüge, Pflicht, Boni'!$A$8:$D$104,4,FALSE),0)</f>
        <v>0</v>
      </c>
      <c r="F151" s="134">
        <f t="shared" si="10"/>
        <v>77932.37000000001</v>
      </c>
      <c r="G151" s="134">
        <f>SUMIFS('Anlage 1c_Korrekturen'!$L$10:$L$73,'Anlage 1c_Korrekturen'!$A$10:$A$73,'Anlage 3_Zusammenfassung'!$A151)</f>
        <v>0</v>
      </c>
      <c r="H151" s="212">
        <f t="shared" si="9"/>
        <v>77932.37000000001</v>
      </c>
      <c r="I151" t="s">
        <v>296</v>
      </c>
      <c r="J151" s="137"/>
      <c r="K151" s="13"/>
      <c r="L151" s="13"/>
    </row>
    <row r="152" spans="1:12" hidden="1" outlineLevel="1">
      <c r="A152" s="211" t="s">
        <v>297</v>
      </c>
      <c r="B152" s="134">
        <f>VLOOKUP($A152,'Anlage 1a_Zuschlagszahlungen'!$A$835:$E$1532,5,0)</f>
        <v>88492.930000000008</v>
      </c>
      <c r="C152" s="134">
        <f>_xlfn.IFNA(VLOOKUP($A152,'Anlage 1b_Abzüge, Pflicht, Boni'!$A$8:$D$104,2,FALSE),0)</f>
        <v>0</v>
      </c>
      <c r="D152" s="134">
        <f>_xlfn.IFNA(VLOOKUP(A152,'Anlage 1b_Abzüge, Pflicht, Boni'!$A$8:$D$104,3,FALSE),0)</f>
        <v>0</v>
      </c>
      <c r="E152" s="134">
        <f>_xlfn.IFNA(VLOOKUP(A152,'Anlage 1b_Abzüge, Pflicht, Boni'!$A$8:$D$104,4,FALSE),0)</f>
        <v>0</v>
      </c>
      <c r="F152" s="134">
        <f t="shared" si="10"/>
        <v>88492.930000000008</v>
      </c>
      <c r="G152" s="134">
        <f>SUMIFS('Anlage 1c_Korrekturen'!$L$10:$L$73,'Anlage 1c_Korrekturen'!$A$10:$A$73,'Anlage 3_Zusammenfassung'!$A152)</f>
        <v>0</v>
      </c>
      <c r="H152" s="212">
        <f t="shared" si="9"/>
        <v>88492.930000000008</v>
      </c>
      <c r="I152" t="s">
        <v>298</v>
      </c>
      <c r="J152" s="137"/>
      <c r="K152" s="13"/>
      <c r="L152" s="13"/>
    </row>
    <row r="153" spans="1:12" hidden="1" outlineLevel="1">
      <c r="A153" s="211" t="s">
        <v>299</v>
      </c>
      <c r="B153" s="134">
        <f>VLOOKUP($A153,'Anlage 1a_Zuschlagszahlungen'!$A$835:$E$1532,5,0)</f>
        <v>392233.92000000004</v>
      </c>
      <c r="C153" s="134">
        <f>_xlfn.IFNA(VLOOKUP($A153,'Anlage 1b_Abzüge, Pflicht, Boni'!$A$8:$D$104,2,FALSE),0)</f>
        <v>0</v>
      </c>
      <c r="D153" s="134">
        <f>_xlfn.IFNA(VLOOKUP(A153,'Anlage 1b_Abzüge, Pflicht, Boni'!$A$8:$D$104,3,FALSE),0)</f>
        <v>0</v>
      </c>
      <c r="E153" s="134">
        <f>_xlfn.IFNA(VLOOKUP(A153,'Anlage 1b_Abzüge, Pflicht, Boni'!$A$8:$D$104,4,FALSE),0)</f>
        <v>0</v>
      </c>
      <c r="F153" s="134">
        <f t="shared" si="10"/>
        <v>392233.92000000004</v>
      </c>
      <c r="G153" s="134">
        <f>SUMIFS('Anlage 1c_Korrekturen'!$L$10:$L$73,'Anlage 1c_Korrekturen'!$A$10:$A$73,'Anlage 3_Zusammenfassung'!$A153)</f>
        <v>0</v>
      </c>
      <c r="H153" s="212">
        <f t="shared" si="9"/>
        <v>392233.92000000004</v>
      </c>
      <c r="I153" t="s">
        <v>300</v>
      </c>
      <c r="J153" s="137"/>
      <c r="K153" s="13"/>
      <c r="L153" s="13"/>
    </row>
    <row r="154" spans="1:12" hidden="1" outlineLevel="1">
      <c r="A154" s="211" t="s">
        <v>301</v>
      </c>
      <c r="B154" s="134">
        <f>VLOOKUP($A154,'Anlage 1a_Zuschlagszahlungen'!$A$835:$E$1532,5,0)</f>
        <v>0</v>
      </c>
      <c r="C154" s="134">
        <f>_xlfn.IFNA(VLOOKUP($A154,'Anlage 1b_Abzüge, Pflicht, Boni'!$A$8:$D$104,2,FALSE),0)</f>
        <v>0</v>
      </c>
      <c r="D154" s="134">
        <f>_xlfn.IFNA(VLOOKUP(A154,'Anlage 1b_Abzüge, Pflicht, Boni'!$A$8:$D$104,3,FALSE),0)</f>
        <v>0</v>
      </c>
      <c r="E154" s="134">
        <f>_xlfn.IFNA(VLOOKUP(A154,'Anlage 1b_Abzüge, Pflicht, Boni'!$A$8:$D$104,4,FALSE),0)</f>
        <v>0</v>
      </c>
      <c r="F154" s="134">
        <f t="shared" si="10"/>
        <v>0</v>
      </c>
      <c r="G154" s="134">
        <f>SUMIFS('Anlage 1c_Korrekturen'!$L$10:$L$73,'Anlage 1c_Korrekturen'!$A$10:$A$73,'Anlage 3_Zusammenfassung'!$A154)</f>
        <v>0</v>
      </c>
      <c r="H154" s="212">
        <f t="shared" si="9"/>
        <v>0</v>
      </c>
      <c r="I154" t="s">
        <v>302</v>
      </c>
      <c r="J154" s="137"/>
      <c r="K154" s="13"/>
      <c r="L154" s="13"/>
    </row>
    <row r="155" spans="1:12" hidden="1" outlineLevel="1">
      <c r="A155" s="209" t="s">
        <v>303</v>
      </c>
      <c r="B155" s="134">
        <f>VLOOKUP($A155,'Anlage 1a_Zuschlagszahlungen'!$A$835:$E$1532,5,0)</f>
        <v>12807.570000000002</v>
      </c>
      <c r="C155" s="134">
        <f>_xlfn.IFNA(VLOOKUP($A155,'Anlage 1b_Abzüge, Pflicht, Boni'!$A$8:$D$104,2,FALSE),0)</f>
        <v>0</v>
      </c>
      <c r="D155" s="134">
        <f>_xlfn.IFNA(VLOOKUP(A155,'Anlage 1b_Abzüge, Pflicht, Boni'!$A$8:$D$104,3,FALSE),0)</f>
        <v>0</v>
      </c>
      <c r="E155" s="134">
        <f>_xlfn.IFNA(VLOOKUP(A155,'Anlage 1b_Abzüge, Pflicht, Boni'!$A$8:$D$104,4,FALSE),0)</f>
        <v>0</v>
      </c>
      <c r="F155" s="133">
        <f t="shared" si="1"/>
        <v>12807.570000000002</v>
      </c>
      <c r="G155" s="134">
        <f>SUMIFS('Anlage 1c_Korrekturen'!$L$10:$L$73,'Anlage 1c_Korrekturen'!$A$10:$A$73,'Anlage 3_Zusammenfassung'!$A155)</f>
        <v>0</v>
      </c>
      <c r="H155" s="212">
        <f t="shared" si="9"/>
        <v>12807.570000000002</v>
      </c>
      <c r="I155" t="s">
        <v>304</v>
      </c>
      <c r="J155" s="24"/>
      <c r="K155" s="31"/>
      <c r="L155" s="31"/>
    </row>
    <row r="156" spans="1:12" hidden="1" outlineLevel="1">
      <c r="A156" s="211" t="s">
        <v>305</v>
      </c>
      <c r="B156" s="134">
        <f>VLOOKUP($A156,'Anlage 1a_Zuschlagszahlungen'!$A$835:$E$1532,5,0)</f>
        <v>10117.58</v>
      </c>
      <c r="C156" s="134">
        <f>_xlfn.IFNA(VLOOKUP($A156,'Anlage 1b_Abzüge, Pflicht, Boni'!$A$8:$D$104,2,FALSE),0)</f>
        <v>0</v>
      </c>
      <c r="D156" s="134">
        <f>_xlfn.IFNA(VLOOKUP(A156,'Anlage 1b_Abzüge, Pflicht, Boni'!$A$8:$D$104,3,FALSE),0)</f>
        <v>0</v>
      </c>
      <c r="E156" s="134">
        <f>_xlfn.IFNA(VLOOKUP(A156,'Anlage 1b_Abzüge, Pflicht, Boni'!$A$8:$D$104,4,FALSE),0)</f>
        <v>0</v>
      </c>
      <c r="F156" s="134">
        <f t="shared" ref="F156:F165" si="11">SUM(B156:E156)</f>
        <v>10117.58</v>
      </c>
      <c r="G156" s="134">
        <f>SUMIFS('Anlage 1c_Korrekturen'!$L$10:$L$73,'Anlage 1c_Korrekturen'!$A$10:$A$73,'Anlage 3_Zusammenfassung'!$A156)</f>
        <v>0</v>
      </c>
      <c r="H156" s="212">
        <f t="shared" si="9"/>
        <v>10117.58</v>
      </c>
      <c r="I156" t="s">
        <v>306</v>
      </c>
      <c r="J156" s="137"/>
      <c r="K156" s="13"/>
      <c r="L156" s="13"/>
    </row>
    <row r="157" spans="1:12" hidden="1" outlineLevel="1">
      <c r="A157" s="211" t="s">
        <v>307</v>
      </c>
      <c r="B157" s="134">
        <f>VLOOKUP($A157,'Anlage 1a_Zuschlagszahlungen'!$A$835:$E$1532,5,0)</f>
        <v>48458.229999999996</v>
      </c>
      <c r="C157" s="134">
        <f>_xlfn.IFNA(VLOOKUP($A157,'Anlage 1b_Abzüge, Pflicht, Boni'!$A$8:$D$104,2,FALSE),0)</f>
        <v>0</v>
      </c>
      <c r="D157" s="134">
        <f>_xlfn.IFNA(VLOOKUP(A157,'Anlage 1b_Abzüge, Pflicht, Boni'!$A$8:$D$104,3,FALSE),0)</f>
        <v>0</v>
      </c>
      <c r="E157" s="134">
        <f>_xlfn.IFNA(VLOOKUP(A157,'Anlage 1b_Abzüge, Pflicht, Boni'!$A$8:$D$104,4,FALSE),0)</f>
        <v>0</v>
      </c>
      <c r="F157" s="134">
        <f t="shared" si="11"/>
        <v>48458.229999999996</v>
      </c>
      <c r="G157" s="134">
        <f>SUMIFS('Anlage 1c_Korrekturen'!$L$10:$L$73,'Anlage 1c_Korrekturen'!$A$10:$A$73,'Anlage 3_Zusammenfassung'!$A157)</f>
        <v>0</v>
      </c>
      <c r="H157" s="212">
        <f t="shared" si="9"/>
        <v>48458.229999999996</v>
      </c>
      <c r="I157" t="s">
        <v>308</v>
      </c>
      <c r="J157" s="137"/>
      <c r="K157" s="13"/>
      <c r="L157" s="13"/>
    </row>
    <row r="158" spans="1:12" hidden="1" outlineLevel="1">
      <c r="A158" s="211" t="s">
        <v>309</v>
      </c>
      <c r="B158" s="134">
        <f>VLOOKUP($A158,'Anlage 1a_Zuschlagszahlungen'!$A$835:$E$1532,5,0)</f>
        <v>1090477.1499999997</v>
      </c>
      <c r="C158" s="134">
        <f>_xlfn.IFNA(VLOOKUP($A158,'Anlage 1b_Abzüge, Pflicht, Boni'!$A$8:$D$104,2,FALSE),0)</f>
        <v>0</v>
      </c>
      <c r="D158" s="134">
        <f>_xlfn.IFNA(VLOOKUP(A158,'Anlage 1b_Abzüge, Pflicht, Boni'!$A$8:$D$104,3,FALSE),0)</f>
        <v>-6000</v>
      </c>
      <c r="E158" s="134">
        <f>_xlfn.IFNA(VLOOKUP(A158,'Anlage 1b_Abzüge, Pflicht, Boni'!$A$8:$D$104,4,FALSE),0)</f>
        <v>0</v>
      </c>
      <c r="F158" s="134">
        <f t="shared" si="11"/>
        <v>1084477.1499999997</v>
      </c>
      <c r="G158" s="134">
        <f>SUMIFS('Anlage 1c_Korrekturen'!$L$10:$L$73,'Anlage 1c_Korrekturen'!$A$10:$A$73,'Anlage 3_Zusammenfassung'!$A158)</f>
        <v>73532.179999999978</v>
      </c>
      <c r="H158" s="212">
        <f t="shared" si="9"/>
        <v>1158009.3299999996</v>
      </c>
      <c r="I158" t="s">
        <v>310</v>
      </c>
      <c r="J158" s="137"/>
      <c r="K158" s="13"/>
      <c r="L158" s="13"/>
    </row>
    <row r="159" spans="1:12" hidden="1" outlineLevel="1">
      <c r="A159" s="211" t="s">
        <v>311</v>
      </c>
      <c r="B159" s="134">
        <f>VLOOKUP($A159,'Anlage 1a_Zuschlagszahlungen'!$A$835:$E$1532,5,0)</f>
        <v>101377.82999999999</v>
      </c>
      <c r="C159" s="134">
        <f>_xlfn.IFNA(VLOOKUP($A159,'Anlage 1b_Abzüge, Pflicht, Boni'!$A$8:$D$104,2,FALSE),0)</f>
        <v>0</v>
      </c>
      <c r="D159" s="134">
        <f>_xlfn.IFNA(VLOOKUP(A159,'Anlage 1b_Abzüge, Pflicht, Boni'!$A$8:$D$104,3,FALSE),0)</f>
        <v>0</v>
      </c>
      <c r="E159" s="134">
        <f>_xlfn.IFNA(VLOOKUP(A159,'Anlage 1b_Abzüge, Pflicht, Boni'!$A$8:$D$104,4,FALSE),0)</f>
        <v>0</v>
      </c>
      <c r="F159" s="134">
        <f t="shared" si="11"/>
        <v>101377.82999999999</v>
      </c>
      <c r="G159" s="134">
        <f>SUMIFS('Anlage 1c_Korrekturen'!$L$10:$L$73,'Anlage 1c_Korrekturen'!$A$10:$A$73,'Anlage 3_Zusammenfassung'!$A159)</f>
        <v>4498.8</v>
      </c>
      <c r="H159" s="212">
        <f t="shared" si="9"/>
        <v>105876.62999999999</v>
      </c>
      <c r="I159" t="s">
        <v>312</v>
      </c>
      <c r="J159" s="137"/>
      <c r="K159" s="13"/>
      <c r="L159" s="13"/>
    </row>
    <row r="160" spans="1:12" hidden="1" outlineLevel="1">
      <c r="A160" s="211" t="s">
        <v>313</v>
      </c>
      <c r="B160" s="134">
        <f>VLOOKUP($A160,'Anlage 1a_Zuschlagszahlungen'!$A$835:$E$1532,5,0)</f>
        <v>245588.11</v>
      </c>
      <c r="C160" s="134">
        <f>_xlfn.IFNA(VLOOKUP($A160,'Anlage 1b_Abzüge, Pflicht, Boni'!$A$8:$D$104,2,FALSE),0)</f>
        <v>0</v>
      </c>
      <c r="D160" s="134">
        <f>_xlfn.IFNA(VLOOKUP(A160,'Anlage 1b_Abzüge, Pflicht, Boni'!$A$8:$D$104,3,FALSE),0)</f>
        <v>0</v>
      </c>
      <c r="E160" s="134">
        <f>_xlfn.IFNA(VLOOKUP(A160,'Anlage 1b_Abzüge, Pflicht, Boni'!$A$8:$D$104,4,FALSE),0)</f>
        <v>0</v>
      </c>
      <c r="F160" s="134">
        <f t="shared" si="11"/>
        <v>245588.11</v>
      </c>
      <c r="G160" s="134">
        <f>SUMIFS('Anlage 1c_Korrekturen'!$L$10:$L$73,'Anlage 1c_Korrekturen'!$A$10:$A$73,'Anlage 3_Zusammenfassung'!$A160)</f>
        <v>0</v>
      </c>
      <c r="H160" s="212">
        <f t="shared" si="9"/>
        <v>245588.11</v>
      </c>
      <c r="I160" t="s">
        <v>314</v>
      </c>
      <c r="J160" s="137"/>
      <c r="K160" s="13"/>
      <c r="L160" s="13"/>
    </row>
    <row r="161" spans="1:12" hidden="1" outlineLevel="1">
      <c r="A161" s="211" t="s">
        <v>315</v>
      </c>
      <c r="B161" s="134">
        <f>VLOOKUP($A161,'Anlage 1a_Zuschlagszahlungen'!$A$835:$E$1532,5,0)</f>
        <v>61947.16</v>
      </c>
      <c r="C161" s="134">
        <f>_xlfn.IFNA(VLOOKUP($A161,'Anlage 1b_Abzüge, Pflicht, Boni'!$A$8:$D$104,2,FALSE),0)</f>
        <v>0</v>
      </c>
      <c r="D161" s="134">
        <f>_xlfn.IFNA(VLOOKUP(A161,'Anlage 1b_Abzüge, Pflicht, Boni'!$A$8:$D$104,3,FALSE),0)</f>
        <v>0</v>
      </c>
      <c r="E161" s="134">
        <f>_xlfn.IFNA(VLOOKUP(A161,'Anlage 1b_Abzüge, Pflicht, Boni'!$A$8:$D$104,4,FALSE),0)</f>
        <v>0</v>
      </c>
      <c r="F161" s="134">
        <f t="shared" si="11"/>
        <v>61947.16</v>
      </c>
      <c r="G161" s="134">
        <f>SUMIFS('Anlage 1c_Korrekturen'!$L$10:$L$73,'Anlage 1c_Korrekturen'!$A$10:$A$73,'Anlage 3_Zusammenfassung'!$A161)</f>
        <v>0</v>
      </c>
      <c r="H161" s="212">
        <f t="shared" si="9"/>
        <v>61947.16</v>
      </c>
      <c r="I161" t="s">
        <v>316</v>
      </c>
      <c r="J161" s="137"/>
      <c r="K161" s="13"/>
      <c r="L161" s="13"/>
    </row>
    <row r="162" spans="1:12" hidden="1" outlineLevel="1">
      <c r="A162" s="211" t="s">
        <v>317</v>
      </c>
      <c r="B162" s="134">
        <f>VLOOKUP($A162,'Anlage 1a_Zuschlagszahlungen'!$A$835:$E$1532,5,0)</f>
        <v>25811.280000000002</v>
      </c>
      <c r="C162" s="134">
        <f>_xlfn.IFNA(VLOOKUP($A162,'Anlage 1b_Abzüge, Pflicht, Boni'!$A$8:$D$104,2,FALSE),0)</f>
        <v>0</v>
      </c>
      <c r="D162" s="134">
        <f>_xlfn.IFNA(VLOOKUP(A162,'Anlage 1b_Abzüge, Pflicht, Boni'!$A$8:$D$104,3,FALSE),0)</f>
        <v>0</v>
      </c>
      <c r="E162" s="134">
        <f>_xlfn.IFNA(VLOOKUP(A162,'Anlage 1b_Abzüge, Pflicht, Boni'!$A$8:$D$104,4,FALSE),0)</f>
        <v>0</v>
      </c>
      <c r="F162" s="134">
        <f t="shared" si="11"/>
        <v>25811.280000000002</v>
      </c>
      <c r="G162" s="134">
        <f>SUMIFS('Anlage 1c_Korrekturen'!$L$10:$L$73,'Anlage 1c_Korrekturen'!$A$10:$A$73,'Anlage 3_Zusammenfassung'!$A162)</f>
        <v>0</v>
      </c>
      <c r="H162" s="212">
        <f t="shared" si="9"/>
        <v>25811.280000000002</v>
      </c>
      <c r="I162" t="s">
        <v>318</v>
      </c>
      <c r="J162" s="137"/>
      <c r="K162" s="13"/>
      <c r="L162" s="13"/>
    </row>
    <row r="163" spans="1:12" hidden="1" outlineLevel="1">
      <c r="A163" s="211" t="s">
        <v>319</v>
      </c>
      <c r="B163" s="134">
        <f>VLOOKUP($A163,'Anlage 1a_Zuschlagszahlungen'!$A$835:$E$1532,5,0)</f>
        <v>39891.550000000003</v>
      </c>
      <c r="C163" s="134">
        <f>_xlfn.IFNA(VLOOKUP($A163,'Anlage 1b_Abzüge, Pflicht, Boni'!$A$8:$D$104,2,FALSE),0)</f>
        <v>0</v>
      </c>
      <c r="D163" s="134">
        <f>_xlfn.IFNA(VLOOKUP(A163,'Anlage 1b_Abzüge, Pflicht, Boni'!$A$8:$D$104,3,FALSE),0)</f>
        <v>0</v>
      </c>
      <c r="E163" s="134">
        <f>_xlfn.IFNA(VLOOKUP(A163,'Anlage 1b_Abzüge, Pflicht, Boni'!$A$8:$D$104,4,FALSE),0)</f>
        <v>0</v>
      </c>
      <c r="F163" s="134">
        <f t="shared" si="11"/>
        <v>39891.550000000003</v>
      </c>
      <c r="G163" s="134">
        <f>SUMIFS('Anlage 1c_Korrekturen'!$L$10:$L$73,'Anlage 1c_Korrekturen'!$A$10:$A$73,'Anlage 3_Zusammenfassung'!$A163)</f>
        <v>0</v>
      </c>
      <c r="H163" s="212">
        <f t="shared" si="9"/>
        <v>39891.550000000003</v>
      </c>
      <c r="I163" t="s">
        <v>320</v>
      </c>
      <c r="J163" s="137"/>
      <c r="K163" s="13"/>
      <c r="L163" s="13"/>
    </row>
    <row r="164" spans="1:12" hidden="1" outlineLevel="1">
      <c r="A164" s="211" t="s">
        <v>321</v>
      </c>
      <c r="B164" s="134">
        <f>VLOOKUP($A164,'Anlage 1a_Zuschlagszahlungen'!$A$835:$E$1532,5,0)</f>
        <v>97378.89</v>
      </c>
      <c r="C164" s="134">
        <f>_xlfn.IFNA(VLOOKUP($A164,'Anlage 1b_Abzüge, Pflicht, Boni'!$A$8:$D$104,2,FALSE),0)</f>
        <v>-101.58</v>
      </c>
      <c r="D164" s="134">
        <f>_xlfn.IFNA(VLOOKUP(A164,'Anlage 1b_Abzüge, Pflicht, Boni'!$A$8:$D$104,3,FALSE),0)</f>
        <v>0</v>
      </c>
      <c r="E164" s="134">
        <f>_xlfn.IFNA(VLOOKUP(A164,'Anlage 1b_Abzüge, Pflicht, Boni'!$A$8:$D$104,4,FALSE),0)</f>
        <v>0</v>
      </c>
      <c r="F164" s="134">
        <f t="shared" si="11"/>
        <v>97277.31</v>
      </c>
      <c r="G164" s="134">
        <f>SUMIFS('Anlage 1c_Korrekturen'!$L$10:$L$73,'Anlage 1c_Korrekturen'!$A$10:$A$73,'Anlage 3_Zusammenfassung'!$A164)</f>
        <v>0</v>
      </c>
      <c r="H164" s="212">
        <f t="shared" si="9"/>
        <v>97277.31</v>
      </c>
      <c r="I164" t="s">
        <v>322</v>
      </c>
      <c r="J164" s="137"/>
      <c r="K164" s="13"/>
      <c r="L164" s="13"/>
    </row>
    <row r="165" spans="1:12" hidden="1" outlineLevel="1">
      <c r="A165" s="211" t="s">
        <v>323</v>
      </c>
      <c r="B165" s="134">
        <f>VLOOKUP($A165,'Anlage 1a_Zuschlagszahlungen'!$A$835:$E$1532,5,0)</f>
        <v>0</v>
      </c>
      <c r="C165" s="134">
        <f>_xlfn.IFNA(VLOOKUP($A165,'Anlage 1b_Abzüge, Pflicht, Boni'!$A$8:$D$104,2,FALSE),0)</f>
        <v>0</v>
      </c>
      <c r="D165" s="134">
        <f>_xlfn.IFNA(VLOOKUP(A165,'Anlage 1b_Abzüge, Pflicht, Boni'!$A$8:$D$104,3,FALSE),0)</f>
        <v>0</v>
      </c>
      <c r="E165" s="134">
        <f>_xlfn.IFNA(VLOOKUP(A165,'Anlage 1b_Abzüge, Pflicht, Boni'!$A$8:$D$104,4,FALSE),0)</f>
        <v>0</v>
      </c>
      <c r="F165" s="134">
        <f t="shared" si="11"/>
        <v>0</v>
      </c>
      <c r="G165" s="134">
        <f>SUMIFS('Anlage 1c_Korrekturen'!$L$10:$L$73,'Anlage 1c_Korrekturen'!$A$10:$A$73,'Anlage 3_Zusammenfassung'!$A165)</f>
        <v>0</v>
      </c>
      <c r="H165" s="212">
        <f t="shared" si="9"/>
        <v>0</v>
      </c>
      <c r="I165" t="s">
        <v>324</v>
      </c>
      <c r="J165" s="137"/>
      <c r="K165" s="13"/>
      <c r="L165" s="13"/>
    </row>
    <row r="166" spans="1:12" collapsed="1">
      <c r="A166" s="209" t="s">
        <v>325</v>
      </c>
      <c r="B166" s="134">
        <f>SUM(B167:B366)</f>
        <v>219149700.04000005</v>
      </c>
      <c r="C166" s="133">
        <f t="shared" ref="C166:G166" si="12">SUM(C167:C366)</f>
        <v>-772855.44000000018</v>
      </c>
      <c r="D166" s="133">
        <f t="shared" si="12"/>
        <v>-35242.44</v>
      </c>
      <c r="E166" s="133">
        <f t="shared" si="12"/>
        <v>0</v>
      </c>
      <c r="F166" s="133">
        <f>SUM(F167:F366)</f>
        <v>218341602.16000003</v>
      </c>
      <c r="G166" s="133">
        <f t="shared" si="12"/>
        <v>19197182.940000001</v>
      </c>
      <c r="H166" s="210">
        <f t="shared" ref="H166" si="13">F166+G166</f>
        <v>237538785.10000002</v>
      </c>
      <c r="J166" s="24"/>
    </row>
    <row r="167" spans="1:12" hidden="1" outlineLevel="1">
      <c r="A167" s="209" t="s">
        <v>326</v>
      </c>
      <c r="B167" s="134">
        <v>46601.549999999996</v>
      </c>
      <c r="C167" s="133"/>
      <c r="D167" s="133"/>
      <c r="E167" s="133"/>
      <c r="F167" s="133">
        <v>46601.549999999996</v>
      </c>
      <c r="G167" s="133">
        <v>0</v>
      </c>
      <c r="H167" s="210">
        <f t="shared" ref="H167:H230" si="14">F167+G167</f>
        <v>46601.549999999996</v>
      </c>
      <c r="I167" t="s">
        <v>327</v>
      </c>
      <c r="J167" s="24"/>
    </row>
    <row r="168" spans="1:12" hidden="1" outlineLevel="1">
      <c r="A168" s="209" t="s">
        <v>7</v>
      </c>
      <c r="B168" s="134">
        <v>81312.680000000008</v>
      </c>
      <c r="C168" s="133"/>
      <c r="D168" s="133"/>
      <c r="E168" s="133"/>
      <c r="F168" s="133">
        <v>81312.680000000008</v>
      </c>
      <c r="G168" s="133">
        <v>0</v>
      </c>
      <c r="H168" s="210">
        <f t="shared" si="14"/>
        <v>81312.680000000008</v>
      </c>
      <c r="I168" t="s">
        <v>8</v>
      </c>
      <c r="J168" s="24"/>
    </row>
    <row r="169" spans="1:12" hidden="1" outlineLevel="1">
      <c r="A169" s="209" t="s">
        <v>328</v>
      </c>
      <c r="B169" s="134">
        <v>172243.11</v>
      </c>
      <c r="C169" s="133"/>
      <c r="D169" s="133"/>
      <c r="E169" s="133"/>
      <c r="F169" s="133">
        <v>172243.11</v>
      </c>
      <c r="G169" s="133">
        <v>5439.6900000000005</v>
      </c>
      <c r="H169" s="210">
        <f t="shared" si="14"/>
        <v>177682.8</v>
      </c>
      <c r="I169" t="s">
        <v>329</v>
      </c>
      <c r="J169" s="24"/>
    </row>
    <row r="170" spans="1:12" hidden="1" outlineLevel="1">
      <c r="A170" s="209" t="s">
        <v>330</v>
      </c>
      <c r="B170" s="134">
        <v>154011.64000000001</v>
      </c>
      <c r="C170" s="133"/>
      <c r="D170" s="133"/>
      <c r="E170" s="133"/>
      <c r="F170" s="133">
        <v>154011.64000000001</v>
      </c>
      <c r="G170" s="133">
        <v>0</v>
      </c>
      <c r="H170" s="210">
        <f t="shared" si="14"/>
        <v>154011.64000000001</v>
      </c>
      <c r="I170" t="s">
        <v>331</v>
      </c>
      <c r="J170" s="24"/>
    </row>
    <row r="171" spans="1:12" hidden="1" outlineLevel="1">
      <c r="A171" s="209" t="s">
        <v>332</v>
      </c>
      <c r="B171" s="134">
        <v>709465.52</v>
      </c>
      <c r="C171" s="133">
        <v>-9.44</v>
      </c>
      <c r="D171" s="133">
        <v>0</v>
      </c>
      <c r="E171" s="133">
        <v>0</v>
      </c>
      <c r="F171" s="133">
        <v>709456.08000000007</v>
      </c>
      <c r="G171" s="133">
        <v>43683.83</v>
      </c>
      <c r="H171" s="210">
        <f t="shared" si="14"/>
        <v>753139.91</v>
      </c>
      <c r="I171" t="s">
        <v>333</v>
      </c>
      <c r="J171" s="24"/>
    </row>
    <row r="172" spans="1:12" hidden="1" outlineLevel="1">
      <c r="A172" s="209" t="s">
        <v>334</v>
      </c>
      <c r="B172" s="134">
        <v>584412.93999999994</v>
      </c>
      <c r="C172" s="133"/>
      <c r="D172" s="133"/>
      <c r="E172" s="133"/>
      <c r="F172" s="133">
        <v>584412.93999999994</v>
      </c>
      <c r="G172" s="133">
        <v>0</v>
      </c>
      <c r="H172" s="210">
        <f t="shared" si="14"/>
        <v>584412.93999999994</v>
      </c>
      <c r="I172" t="s">
        <v>335</v>
      </c>
      <c r="J172" s="24"/>
    </row>
    <row r="173" spans="1:12" hidden="1" outlineLevel="1">
      <c r="A173" s="209" t="s">
        <v>336</v>
      </c>
      <c r="B173" s="134">
        <v>243262.93999999997</v>
      </c>
      <c r="C173" s="133"/>
      <c r="D173" s="133"/>
      <c r="E173" s="133"/>
      <c r="F173" s="133">
        <v>243262.93999999997</v>
      </c>
      <c r="G173" s="133">
        <v>0</v>
      </c>
      <c r="H173" s="210">
        <f t="shared" si="14"/>
        <v>243262.93999999997</v>
      </c>
      <c r="I173" t="s">
        <v>337</v>
      </c>
      <c r="J173" s="24"/>
    </row>
    <row r="174" spans="1:12" hidden="1" outlineLevel="1">
      <c r="A174" s="209" t="s">
        <v>338</v>
      </c>
      <c r="B174" s="134">
        <v>1626074.1900000002</v>
      </c>
      <c r="C174" s="133"/>
      <c r="D174" s="133"/>
      <c r="E174" s="133"/>
      <c r="F174" s="133">
        <v>1626074.1900000002</v>
      </c>
      <c r="G174" s="133">
        <v>357267.24</v>
      </c>
      <c r="H174" s="210">
        <f t="shared" si="14"/>
        <v>1983341.4300000002</v>
      </c>
      <c r="I174" t="s">
        <v>339</v>
      </c>
      <c r="J174" s="24"/>
    </row>
    <row r="175" spans="1:12" hidden="1" outlineLevel="1">
      <c r="A175" s="209" t="s">
        <v>340</v>
      </c>
      <c r="B175" s="134">
        <v>5079683.82</v>
      </c>
      <c r="C175" s="133">
        <v>-408629.91000000003</v>
      </c>
      <c r="D175" s="133">
        <v>0</v>
      </c>
      <c r="E175" s="133">
        <v>0</v>
      </c>
      <c r="F175" s="133">
        <v>4671053.91</v>
      </c>
      <c r="G175" s="133">
        <v>837105.95</v>
      </c>
      <c r="H175" s="210">
        <f t="shared" si="14"/>
        <v>5508159.8600000003</v>
      </c>
      <c r="I175" t="s">
        <v>341</v>
      </c>
      <c r="J175" s="24"/>
    </row>
    <row r="176" spans="1:12" hidden="1" outlineLevel="1">
      <c r="A176" s="209" t="s">
        <v>342</v>
      </c>
      <c r="B176" s="134">
        <v>37278.61</v>
      </c>
      <c r="C176" s="133"/>
      <c r="D176" s="133"/>
      <c r="E176" s="133"/>
      <c r="F176" s="133">
        <v>37278.61</v>
      </c>
      <c r="G176" s="133">
        <v>54635.319999999992</v>
      </c>
      <c r="H176" s="210">
        <f t="shared" si="14"/>
        <v>91913.93</v>
      </c>
      <c r="I176" t="s">
        <v>343</v>
      </c>
      <c r="J176" s="24"/>
    </row>
    <row r="177" spans="1:10" hidden="1" outlineLevel="1">
      <c r="A177" s="209" t="s">
        <v>344</v>
      </c>
      <c r="B177" s="134">
        <v>300815.59999999998</v>
      </c>
      <c r="C177" s="133"/>
      <c r="D177" s="133"/>
      <c r="E177" s="133"/>
      <c r="F177" s="133">
        <v>300815.59999999998</v>
      </c>
      <c r="G177" s="133">
        <v>8580.48</v>
      </c>
      <c r="H177" s="210">
        <f t="shared" si="14"/>
        <v>309396.07999999996</v>
      </c>
      <c r="I177" t="s">
        <v>345</v>
      </c>
      <c r="J177" s="24"/>
    </row>
    <row r="178" spans="1:10" hidden="1" outlineLevel="1">
      <c r="A178" s="209" t="s">
        <v>346</v>
      </c>
      <c r="B178" s="134">
        <v>558498.67999999993</v>
      </c>
      <c r="C178" s="133">
        <v>-254.25</v>
      </c>
      <c r="D178" s="133">
        <v>0</v>
      </c>
      <c r="E178" s="133">
        <v>0</v>
      </c>
      <c r="F178" s="133">
        <v>558244.42999999993</v>
      </c>
      <c r="G178" s="133">
        <v>-17.16</v>
      </c>
      <c r="H178" s="210">
        <f t="shared" si="14"/>
        <v>558227.2699999999</v>
      </c>
      <c r="I178" t="s">
        <v>347</v>
      </c>
      <c r="J178" s="24"/>
    </row>
    <row r="179" spans="1:10" hidden="1" outlineLevel="1">
      <c r="A179" s="209" t="s">
        <v>348</v>
      </c>
      <c r="B179" s="134">
        <v>85920.919999999984</v>
      </c>
      <c r="C179" s="133"/>
      <c r="D179" s="133"/>
      <c r="E179" s="133"/>
      <c r="F179" s="133">
        <v>85920.919999999984</v>
      </c>
      <c r="G179" s="133">
        <v>0</v>
      </c>
      <c r="H179" s="210">
        <f t="shared" si="14"/>
        <v>85920.919999999984</v>
      </c>
      <c r="I179" t="s">
        <v>349</v>
      </c>
      <c r="J179" s="24"/>
    </row>
    <row r="180" spans="1:10" hidden="1" outlineLevel="1">
      <c r="A180" s="209" t="s">
        <v>350</v>
      </c>
      <c r="B180" s="134">
        <v>15062.88</v>
      </c>
      <c r="C180" s="133"/>
      <c r="D180" s="133"/>
      <c r="E180" s="133"/>
      <c r="F180" s="133">
        <v>15062.88</v>
      </c>
      <c r="G180" s="133">
        <v>0</v>
      </c>
      <c r="H180" s="210">
        <f t="shared" si="14"/>
        <v>15062.88</v>
      </c>
      <c r="I180" t="s">
        <v>351</v>
      </c>
      <c r="J180" s="24"/>
    </row>
    <row r="181" spans="1:10" hidden="1" outlineLevel="1">
      <c r="A181" s="209" t="s">
        <v>352</v>
      </c>
      <c r="B181" s="134">
        <v>1096088</v>
      </c>
      <c r="C181" s="133"/>
      <c r="D181" s="133"/>
      <c r="E181" s="133"/>
      <c r="F181" s="133">
        <v>1096088</v>
      </c>
      <c r="G181" s="133">
        <v>0</v>
      </c>
      <c r="H181" s="210">
        <f t="shared" si="14"/>
        <v>1096088</v>
      </c>
      <c r="I181" t="s">
        <v>353</v>
      </c>
      <c r="J181" s="24"/>
    </row>
    <row r="182" spans="1:10" hidden="1" outlineLevel="1">
      <c r="A182" s="209" t="s">
        <v>354</v>
      </c>
      <c r="B182" s="134">
        <v>130136.09000000001</v>
      </c>
      <c r="C182" s="133"/>
      <c r="D182" s="133"/>
      <c r="E182" s="133"/>
      <c r="F182" s="133">
        <v>130136.09000000001</v>
      </c>
      <c r="G182" s="133">
        <v>23550.069999999996</v>
      </c>
      <c r="H182" s="210">
        <f t="shared" si="14"/>
        <v>153686.16</v>
      </c>
      <c r="I182" t="s">
        <v>355</v>
      </c>
      <c r="J182" s="24"/>
    </row>
    <row r="183" spans="1:10" hidden="1" outlineLevel="1">
      <c r="A183" s="209" t="s">
        <v>356</v>
      </c>
      <c r="B183" s="134">
        <v>234299.36</v>
      </c>
      <c r="C183" s="133">
        <v>-39775.4</v>
      </c>
      <c r="D183" s="133">
        <v>0</v>
      </c>
      <c r="E183" s="133">
        <v>0</v>
      </c>
      <c r="F183" s="133">
        <v>194523.96</v>
      </c>
      <c r="G183" s="133">
        <v>722.8</v>
      </c>
      <c r="H183" s="210">
        <f t="shared" si="14"/>
        <v>195246.75999999998</v>
      </c>
      <c r="I183" t="s">
        <v>357</v>
      </c>
      <c r="J183" s="24"/>
    </row>
    <row r="184" spans="1:10" hidden="1" outlineLevel="1">
      <c r="A184" s="209" t="s">
        <v>358</v>
      </c>
      <c r="B184" s="134">
        <v>839018.91</v>
      </c>
      <c r="C184" s="133"/>
      <c r="D184" s="133"/>
      <c r="E184" s="133"/>
      <c r="F184" s="133">
        <v>839018.91</v>
      </c>
      <c r="G184" s="133">
        <v>2105013.39</v>
      </c>
      <c r="H184" s="210">
        <f t="shared" si="14"/>
        <v>2944032.3000000003</v>
      </c>
      <c r="I184" t="s">
        <v>359</v>
      </c>
      <c r="J184" s="24"/>
    </row>
    <row r="185" spans="1:10" hidden="1" outlineLevel="1">
      <c r="A185" s="209" t="s">
        <v>360</v>
      </c>
      <c r="B185" s="134">
        <v>20623.600000000002</v>
      </c>
      <c r="C185" s="133"/>
      <c r="D185" s="133"/>
      <c r="E185" s="133"/>
      <c r="F185" s="133">
        <v>20623.600000000002</v>
      </c>
      <c r="G185" s="133">
        <v>0</v>
      </c>
      <c r="H185" s="210">
        <f t="shared" si="14"/>
        <v>20623.600000000002</v>
      </c>
      <c r="I185" t="s">
        <v>361</v>
      </c>
      <c r="J185" s="24"/>
    </row>
    <row r="186" spans="1:10" hidden="1" outlineLevel="1">
      <c r="A186" s="209" t="s">
        <v>362</v>
      </c>
      <c r="B186" s="134">
        <v>146280.09999999998</v>
      </c>
      <c r="C186" s="133"/>
      <c r="D186" s="133"/>
      <c r="E186" s="133"/>
      <c r="F186" s="133">
        <v>146280.09999999998</v>
      </c>
      <c r="G186" s="133">
        <v>0</v>
      </c>
      <c r="H186" s="210">
        <f t="shared" si="14"/>
        <v>146280.09999999998</v>
      </c>
      <c r="I186" t="s">
        <v>363</v>
      </c>
      <c r="J186" s="24"/>
    </row>
    <row r="187" spans="1:10" hidden="1" outlineLevel="1">
      <c r="A187" s="209" t="s">
        <v>364</v>
      </c>
      <c r="B187" s="134">
        <v>39241.360000000001</v>
      </c>
      <c r="C187" s="133"/>
      <c r="D187" s="133"/>
      <c r="E187" s="133"/>
      <c r="F187" s="133">
        <v>39241.360000000001</v>
      </c>
      <c r="G187" s="133">
        <v>0</v>
      </c>
      <c r="H187" s="210">
        <f t="shared" si="14"/>
        <v>39241.360000000001</v>
      </c>
      <c r="I187" t="s">
        <v>365</v>
      </c>
      <c r="J187" s="24"/>
    </row>
    <row r="188" spans="1:10" hidden="1" outlineLevel="1">
      <c r="A188" s="209" t="s">
        <v>366</v>
      </c>
      <c r="B188" s="134">
        <v>12536547.599999998</v>
      </c>
      <c r="C188" s="133">
        <v>0</v>
      </c>
      <c r="D188" s="133">
        <v>-600</v>
      </c>
      <c r="E188" s="133">
        <v>0</v>
      </c>
      <c r="F188" s="133">
        <v>12535947.599999998</v>
      </c>
      <c r="G188" s="133">
        <v>1731630.2</v>
      </c>
      <c r="H188" s="210">
        <f t="shared" si="14"/>
        <v>14267577.799999997</v>
      </c>
      <c r="I188" t="s">
        <v>367</v>
      </c>
      <c r="J188" s="24"/>
    </row>
    <row r="189" spans="1:10" hidden="1" outlineLevel="1">
      <c r="A189" s="209" t="s">
        <v>368</v>
      </c>
      <c r="B189" s="134">
        <v>64857.13</v>
      </c>
      <c r="C189" s="133"/>
      <c r="D189" s="133"/>
      <c r="E189" s="133"/>
      <c r="F189" s="133">
        <v>64857.13</v>
      </c>
      <c r="G189" s="133">
        <v>0</v>
      </c>
      <c r="H189" s="210">
        <f t="shared" si="14"/>
        <v>64857.13</v>
      </c>
      <c r="I189" t="s">
        <v>369</v>
      </c>
      <c r="J189" s="24"/>
    </row>
    <row r="190" spans="1:10" hidden="1" outlineLevel="1">
      <c r="A190" s="209" t="s">
        <v>370</v>
      </c>
      <c r="B190" s="134">
        <v>170286.52000000002</v>
      </c>
      <c r="C190" s="133"/>
      <c r="D190" s="133"/>
      <c r="E190" s="133"/>
      <c r="F190" s="133">
        <v>170286.52000000002</v>
      </c>
      <c r="G190" s="133">
        <v>19809.16</v>
      </c>
      <c r="H190" s="210">
        <f t="shared" si="14"/>
        <v>190095.68000000002</v>
      </c>
      <c r="I190" t="s">
        <v>371</v>
      </c>
      <c r="J190" s="24"/>
    </row>
    <row r="191" spans="1:10" hidden="1" outlineLevel="1">
      <c r="A191" s="209" t="s">
        <v>372</v>
      </c>
      <c r="B191" s="134">
        <v>150216.68</v>
      </c>
      <c r="C191" s="133"/>
      <c r="D191" s="133"/>
      <c r="E191" s="133"/>
      <c r="F191" s="133">
        <v>150216.68</v>
      </c>
      <c r="G191" s="133">
        <v>0</v>
      </c>
      <c r="H191" s="210">
        <f t="shared" si="14"/>
        <v>150216.68</v>
      </c>
      <c r="I191" t="s">
        <v>373</v>
      </c>
      <c r="J191" s="24"/>
    </row>
    <row r="192" spans="1:10" hidden="1" outlineLevel="1">
      <c r="A192" s="209" t="s">
        <v>374</v>
      </c>
      <c r="B192" s="134">
        <v>115511.62</v>
      </c>
      <c r="C192" s="133"/>
      <c r="D192" s="133"/>
      <c r="E192" s="133"/>
      <c r="F192" s="133">
        <v>115511.62</v>
      </c>
      <c r="G192" s="133">
        <v>0</v>
      </c>
      <c r="H192" s="210">
        <f t="shared" si="14"/>
        <v>115511.62</v>
      </c>
      <c r="I192" t="s">
        <v>375</v>
      </c>
      <c r="J192" s="24"/>
    </row>
    <row r="193" spans="1:10" hidden="1" outlineLevel="1">
      <c r="A193" s="209" t="s">
        <v>376</v>
      </c>
      <c r="B193" s="134">
        <v>41863.230000000003</v>
      </c>
      <c r="C193" s="133"/>
      <c r="D193" s="133"/>
      <c r="E193" s="133"/>
      <c r="F193" s="133">
        <v>41863.230000000003</v>
      </c>
      <c r="G193" s="133">
        <v>0</v>
      </c>
      <c r="H193" s="210">
        <f t="shared" si="14"/>
        <v>41863.230000000003</v>
      </c>
      <c r="I193" t="s">
        <v>377</v>
      </c>
      <c r="J193" s="24"/>
    </row>
    <row r="194" spans="1:10" hidden="1" outlineLevel="1">
      <c r="A194" s="209" t="s">
        <v>378</v>
      </c>
      <c r="B194" s="134">
        <v>351171.36</v>
      </c>
      <c r="C194" s="133"/>
      <c r="D194" s="133"/>
      <c r="E194" s="133"/>
      <c r="F194" s="133">
        <v>351171.36</v>
      </c>
      <c r="G194" s="133">
        <v>-233009.73000000004</v>
      </c>
      <c r="H194" s="210">
        <f t="shared" si="14"/>
        <v>118161.62999999995</v>
      </c>
      <c r="I194" t="s">
        <v>379</v>
      </c>
      <c r="J194" s="24"/>
    </row>
    <row r="195" spans="1:10" hidden="1" outlineLevel="1">
      <c r="A195" s="209" t="s">
        <v>380</v>
      </c>
      <c r="B195" s="134">
        <v>2828.72</v>
      </c>
      <c r="C195" s="133"/>
      <c r="D195" s="133"/>
      <c r="E195" s="133"/>
      <c r="F195" s="133">
        <v>2828.72</v>
      </c>
      <c r="G195" s="133">
        <v>0</v>
      </c>
      <c r="H195" s="210">
        <f t="shared" si="14"/>
        <v>2828.72</v>
      </c>
      <c r="I195" t="s">
        <v>381</v>
      </c>
      <c r="J195" s="24"/>
    </row>
    <row r="196" spans="1:10" hidden="1" outlineLevel="1">
      <c r="A196" s="209" t="s">
        <v>382</v>
      </c>
      <c r="B196" s="134">
        <v>169392.62000000002</v>
      </c>
      <c r="C196" s="133">
        <v>-1.21</v>
      </c>
      <c r="D196" s="133">
        <v>0</v>
      </c>
      <c r="E196" s="133">
        <v>0</v>
      </c>
      <c r="F196" s="133">
        <v>169391.41000000003</v>
      </c>
      <c r="G196" s="133">
        <v>0</v>
      </c>
      <c r="H196" s="210">
        <f t="shared" si="14"/>
        <v>169391.41000000003</v>
      </c>
      <c r="I196" t="s">
        <v>383</v>
      </c>
      <c r="J196" s="24"/>
    </row>
    <row r="197" spans="1:10" hidden="1" outlineLevel="1">
      <c r="A197" s="209" t="s">
        <v>384</v>
      </c>
      <c r="B197" s="134">
        <v>10351131.299999999</v>
      </c>
      <c r="C197" s="133">
        <v>-7361.49</v>
      </c>
      <c r="D197" s="133">
        <v>-28542.44</v>
      </c>
      <c r="E197" s="133">
        <v>0</v>
      </c>
      <c r="F197" s="133">
        <v>10315227.369999999</v>
      </c>
      <c r="G197" s="133">
        <v>7730484.6099999994</v>
      </c>
      <c r="H197" s="210">
        <f t="shared" si="14"/>
        <v>18045711.979999997</v>
      </c>
      <c r="I197" t="s">
        <v>385</v>
      </c>
      <c r="J197" s="24"/>
    </row>
    <row r="198" spans="1:10" hidden="1" outlineLevel="1">
      <c r="A198" s="209" t="s">
        <v>386</v>
      </c>
      <c r="B198" s="134">
        <v>151707.42000000001</v>
      </c>
      <c r="C198" s="133"/>
      <c r="D198" s="133"/>
      <c r="E198" s="133"/>
      <c r="F198" s="133">
        <v>151707.42000000001</v>
      </c>
      <c r="G198" s="133">
        <v>59137.36</v>
      </c>
      <c r="H198" s="210">
        <f t="shared" si="14"/>
        <v>210844.78000000003</v>
      </c>
      <c r="I198" t="s">
        <v>387</v>
      </c>
      <c r="J198" s="24"/>
    </row>
    <row r="199" spans="1:10" hidden="1" outlineLevel="1">
      <c r="A199" s="209" t="s">
        <v>388</v>
      </c>
      <c r="B199" s="134">
        <v>112738.66</v>
      </c>
      <c r="C199" s="133"/>
      <c r="D199" s="133"/>
      <c r="E199" s="133"/>
      <c r="F199" s="133">
        <v>112738.66</v>
      </c>
      <c r="G199" s="133">
        <v>0</v>
      </c>
      <c r="H199" s="210">
        <f t="shared" si="14"/>
        <v>112738.66</v>
      </c>
      <c r="I199" t="s">
        <v>389</v>
      </c>
      <c r="J199" s="24"/>
    </row>
    <row r="200" spans="1:10" hidden="1" outlineLevel="1">
      <c r="A200" s="209" t="s">
        <v>390</v>
      </c>
      <c r="B200" s="134">
        <v>22398.31</v>
      </c>
      <c r="C200" s="133"/>
      <c r="D200" s="133"/>
      <c r="E200" s="133"/>
      <c r="F200" s="133">
        <v>22398.31</v>
      </c>
      <c r="G200" s="133">
        <v>0</v>
      </c>
      <c r="H200" s="210">
        <f t="shared" si="14"/>
        <v>22398.31</v>
      </c>
      <c r="I200" t="s">
        <v>391</v>
      </c>
      <c r="J200" s="24"/>
    </row>
    <row r="201" spans="1:10" hidden="1" outlineLevel="1">
      <c r="A201" s="209" t="s">
        <v>392</v>
      </c>
      <c r="B201" s="134">
        <v>3683757.16</v>
      </c>
      <c r="C201" s="133">
        <v>-2934.58</v>
      </c>
      <c r="D201" s="133">
        <v>0</v>
      </c>
      <c r="E201" s="133">
        <v>0</v>
      </c>
      <c r="F201" s="133">
        <v>3680822.58</v>
      </c>
      <c r="G201" s="133">
        <v>-150134.41000000003</v>
      </c>
      <c r="H201" s="210">
        <f t="shared" si="14"/>
        <v>3530688.17</v>
      </c>
      <c r="I201" t="s">
        <v>393</v>
      </c>
      <c r="J201" s="24"/>
    </row>
    <row r="202" spans="1:10" hidden="1" outlineLevel="1">
      <c r="A202" s="209" t="s">
        <v>394</v>
      </c>
      <c r="B202" s="134">
        <v>111020.29000000001</v>
      </c>
      <c r="C202" s="133"/>
      <c r="D202" s="133"/>
      <c r="E202" s="133"/>
      <c r="F202" s="133">
        <v>111020.29000000001</v>
      </c>
      <c r="G202" s="133">
        <v>0</v>
      </c>
      <c r="H202" s="210">
        <f t="shared" si="14"/>
        <v>111020.29000000001</v>
      </c>
      <c r="I202" t="s">
        <v>395</v>
      </c>
      <c r="J202" s="24"/>
    </row>
    <row r="203" spans="1:10" hidden="1" outlineLevel="1">
      <c r="A203" s="209" t="s">
        <v>396</v>
      </c>
      <c r="B203" s="134">
        <v>404657.9</v>
      </c>
      <c r="C203" s="133"/>
      <c r="D203" s="133"/>
      <c r="E203" s="133"/>
      <c r="F203" s="133">
        <v>404657.9</v>
      </c>
      <c r="G203" s="133">
        <v>0</v>
      </c>
      <c r="H203" s="210">
        <f t="shared" si="14"/>
        <v>404657.9</v>
      </c>
      <c r="I203" t="s">
        <v>397</v>
      </c>
      <c r="J203" s="24"/>
    </row>
    <row r="204" spans="1:10" hidden="1" outlineLevel="1">
      <c r="A204" s="209" t="s">
        <v>398</v>
      </c>
      <c r="B204" s="134">
        <v>41221325.339999996</v>
      </c>
      <c r="C204" s="133">
        <v>-1461.61</v>
      </c>
      <c r="D204" s="133">
        <v>0</v>
      </c>
      <c r="E204" s="133">
        <v>0</v>
      </c>
      <c r="F204" s="133">
        <v>41219863.729999997</v>
      </c>
      <c r="G204" s="133">
        <v>1395058.5399999998</v>
      </c>
      <c r="H204" s="210">
        <f t="shared" si="14"/>
        <v>42614922.269999996</v>
      </c>
      <c r="I204" t="s">
        <v>399</v>
      </c>
      <c r="J204" s="24"/>
    </row>
    <row r="205" spans="1:10" hidden="1" outlineLevel="1">
      <c r="A205" s="209" t="s">
        <v>400</v>
      </c>
      <c r="B205" s="134">
        <v>138183.5</v>
      </c>
      <c r="C205" s="133"/>
      <c r="D205" s="133"/>
      <c r="E205" s="133"/>
      <c r="F205" s="133">
        <v>138183.5</v>
      </c>
      <c r="G205" s="133">
        <v>0</v>
      </c>
      <c r="H205" s="210">
        <f t="shared" si="14"/>
        <v>138183.5</v>
      </c>
      <c r="I205" t="s">
        <v>401</v>
      </c>
      <c r="J205" s="24"/>
    </row>
    <row r="206" spans="1:10" hidden="1" outlineLevel="1">
      <c r="A206" s="209" t="s">
        <v>402</v>
      </c>
      <c r="B206" s="134">
        <v>11959.48</v>
      </c>
      <c r="C206" s="133"/>
      <c r="D206" s="133"/>
      <c r="E206" s="133"/>
      <c r="F206" s="133">
        <v>11959.48</v>
      </c>
      <c r="G206" s="133">
        <v>0</v>
      </c>
      <c r="H206" s="210">
        <f t="shared" si="14"/>
        <v>11959.48</v>
      </c>
      <c r="I206" t="s">
        <v>403</v>
      </c>
      <c r="J206" s="24"/>
    </row>
    <row r="207" spans="1:10" hidden="1" outlineLevel="1">
      <c r="A207" s="209" t="s">
        <v>404</v>
      </c>
      <c r="B207" s="134">
        <v>429987.12</v>
      </c>
      <c r="C207" s="133"/>
      <c r="D207" s="133"/>
      <c r="E207" s="133"/>
      <c r="F207" s="133">
        <v>429987.12</v>
      </c>
      <c r="G207" s="133">
        <v>24846.800000000003</v>
      </c>
      <c r="H207" s="210">
        <f t="shared" si="14"/>
        <v>454833.91999999998</v>
      </c>
      <c r="I207" t="s">
        <v>405</v>
      </c>
      <c r="J207" s="24"/>
    </row>
    <row r="208" spans="1:10" hidden="1" outlineLevel="1">
      <c r="A208" s="209" t="s">
        <v>406</v>
      </c>
      <c r="B208" s="134">
        <v>61019.19999999999</v>
      </c>
      <c r="C208" s="133"/>
      <c r="D208" s="133"/>
      <c r="E208" s="133"/>
      <c r="F208" s="133">
        <v>61019.19999999999</v>
      </c>
      <c r="G208" s="133">
        <v>0</v>
      </c>
      <c r="H208" s="210">
        <f t="shared" si="14"/>
        <v>61019.19999999999</v>
      </c>
      <c r="I208" t="s">
        <v>407</v>
      </c>
      <c r="J208" s="24"/>
    </row>
    <row r="209" spans="1:10" hidden="1" outlineLevel="1">
      <c r="A209" s="209" t="s">
        <v>408</v>
      </c>
      <c r="B209" s="134">
        <v>560863.81000000006</v>
      </c>
      <c r="C209" s="133">
        <v>-18910.060000000001</v>
      </c>
      <c r="D209" s="133">
        <v>0</v>
      </c>
      <c r="E209" s="133">
        <v>0</v>
      </c>
      <c r="F209" s="133">
        <v>541953.75</v>
      </c>
      <c r="G209" s="133">
        <v>0</v>
      </c>
      <c r="H209" s="210">
        <f t="shared" si="14"/>
        <v>541953.75</v>
      </c>
      <c r="I209" t="s">
        <v>409</v>
      </c>
      <c r="J209" s="24"/>
    </row>
    <row r="210" spans="1:10" hidden="1" outlineLevel="1">
      <c r="A210" s="209" t="s">
        <v>410</v>
      </c>
      <c r="B210" s="134">
        <v>748158.90999999992</v>
      </c>
      <c r="C210" s="133"/>
      <c r="D210" s="133"/>
      <c r="E210" s="133"/>
      <c r="F210" s="133">
        <v>748158.90999999992</v>
      </c>
      <c r="G210" s="133">
        <v>3695.13</v>
      </c>
      <c r="H210" s="210">
        <f t="shared" si="14"/>
        <v>751854.03999999992</v>
      </c>
      <c r="I210" t="s">
        <v>411</v>
      </c>
      <c r="J210" s="24"/>
    </row>
    <row r="211" spans="1:10" hidden="1" outlineLevel="1">
      <c r="A211" s="209" t="s">
        <v>412</v>
      </c>
      <c r="B211" s="134">
        <v>7038.83</v>
      </c>
      <c r="C211" s="133"/>
      <c r="D211" s="133"/>
      <c r="E211" s="133"/>
      <c r="F211" s="133">
        <v>7038.83</v>
      </c>
      <c r="G211" s="133">
        <v>0</v>
      </c>
      <c r="H211" s="210">
        <f t="shared" si="14"/>
        <v>7038.83</v>
      </c>
      <c r="I211" t="s">
        <v>413</v>
      </c>
      <c r="J211" s="24"/>
    </row>
    <row r="212" spans="1:10" hidden="1" outlineLevel="1">
      <c r="A212" s="209" t="s">
        <v>414</v>
      </c>
      <c r="B212" s="134">
        <v>146655.31000000003</v>
      </c>
      <c r="C212" s="133"/>
      <c r="D212" s="133"/>
      <c r="E212" s="133"/>
      <c r="F212" s="133">
        <v>146655.31000000003</v>
      </c>
      <c r="G212" s="133">
        <v>0</v>
      </c>
      <c r="H212" s="210">
        <f t="shared" si="14"/>
        <v>146655.31000000003</v>
      </c>
      <c r="I212" t="s">
        <v>415</v>
      </c>
      <c r="J212" s="24"/>
    </row>
    <row r="213" spans="1:10" hidden="1" outlineLevel="1">
      <c r="A213" s="209" t="s">
        <v>416</v>
      </c>
      <c r="B213" s="134">
        <v>280996.33999999997</v>
      </c>
      <c r="C213" s="133">
        <v>-2031.11</v>
      </c>
      <c r="D213" s="133">
        <v>0</v>
      </c>
      <c r="E213" s="133">
        <v>0</v>
      </c>
      <c r="F213" s="133">
        <v>278965.23</v>
      </c>
      <c r="G213" s="133">
        <v>27443.360000000001</v>
      </c>
      <c r="H213" s="210">
        <f t="shared" si="14"/>
        <v>306408.58999999997</v>
      </c>
      <c r="I213" t="s">
        <v>417</v>
      </c>
      <c r="J213" s="24"/>
    </row>
    <row r="214" spans="1:10" hidden="1" outlineLevel="1">
      <c r="A214" s="209" t="s">
        <v>418</v>
      </c>
      <c r="B214" s="134">
        <v>83645.2</v>
      </c>
      <c r="C214" s="133">
        <v>-24.32</v>
      </c>
      <c r="D214" s="133">
        <v>0</v>
      </c>
      <c r="E214" s="133">
        <v>0</v>
      </c>
      <c r="F214" s="133">
        <v>83620.87999999999</v>
      </c>
      <c r="G214" s="133">
        <v>0</v>
      </c>
      <c r="H214" s="210">
        <f t="shared" si="14"/>
        <v>83620.87999999999</v>
      </c>
      <c r="I214" t="s">
        <v>419</v>
      </c>
      <c r="J214" s="24"/>
    </row>
    <row r="215" spans="1:10" hidden="1" outlineLevel="1">
      <c r="A215" s="209" t="s">
        <v>420</v>
      </c>
      <c r="B215" s="134">
        <v>90721.25</v>
      </c>
      <c r="C215" s="133"/>
      <c r="D215" s="133"/>
      <c r="E215" s="133"/>
      <c r="F215" s="133">
        <v>90721.25</v>
      </c>
      <c r="G215" s="133">
        <v>0</v>
      </c>
      <c r="H215" s="210">
        <f t="shared" si="14"/>
        <v>90721.25</v>
      </c>
      <c r="I215" t="s">
        <v>421</v>
      </c>
      <c r="J215" s="24"/>
    </row>
    <row r="216" spans="1:10" hidden="1" outlineLevel="1">
      <c r="A216" s="209" t="s">
        <v>422</v>
      </c>
      <c r="B216" s="134">
        <v>30288.27</v>
      </c>
      <c r="C216" s="133">
        <v>-26.16</v>
      </c>
      <c r="D216" s="133">
        <v>0</v>
      </c>
      <c r="E216" s="133">
        <v>0</v>
      </c>
      <c r="F216" s="133">
        <v>30262.11</v>
      </c>
      <c r="G216" s="133">
        <v>32366.58</v>
      </c>
      <c r="H216" s="210">
        <f t="shared" si="14"/>
        <v>62628.69</v>
      </c>
      <c r="I216" t="s">
        <v>423</v>
      </c>
      <c r="J216" s="24"/>
    </row>
    <row r="217" spans="1:10" hidden="1" outlineLevel="1">
      <c r="A217" s="209" t="s">
        <v>424</v>
      </c>
      <c r="B217" s="134">
        <v>283551.18000000005</v>
      </c>
      <c r="C217" s="133"/>
      <c r="D217" s="133"/>
      <c r="E217" s="133"/>
      <c r="F217" s="133">
        <v>283551.18000000005</v>
      </c>
      <c r="G217" s="133">
        <v>-127668.85999999999</v>
      </c>
      <c r="H217" s="210">
        <f t="shared" si="14"/>
        <v>155882.32000000007</v>
      </c>
      <c r="I217" t="s">
        <v>425</v>
      </c>
      <c r="J217" s="24"/>
    </row>
    <row r="218" spans="1:10" hidden="1" outlineLevel="1">
      <c r="A218" s="209" t="s">
        <v>426</v>
      </c>
      <c r="B218" s="134">
        <v>2810.83</v>
      </c>
      <c r="C218" s="133"/>
      <c r="D218" s="133"/>
      <c r="E218" s="133"/>
      <c r="F218" s="133">
        <v>2810.83</v>
      </c>
      <c r="G218" s="133">
        <v>0</v>
      </c>
      <c r="H218" s="210">
        <f t="shared" si="14"/>
        <v>2810.83</v>
      </c>
      <c r="I218" t="s">
        <v>427</v>
      </c>
      <c r="J218" s="24"/>
    </row>
    <row r="219" spans="1:10" hidden="1" outlineLevel="1">
      <c r="A219" s="209" t="s">
        <v>428</v>
      </c>
      <c r="B219" s="134">
        <v>61357.3</v>
      </c>
      <c r="C219" s="133"/>
      <c r="D219" s="133"/>
      <c r="E219" s="133"/>
      <c r="F219" s="133">
        <v>61357.3</v>
      </c>
      <c r="G219" s="133">
        <v>0</v>
      </c>
      <c r="H219" s="210">
        <f t="shared" si="14"/>
        <v>61357.3</v>
      </c>
      <c r="I219" t="s">
        <v>429</v>
      </c>
      <c r="J219" s="24"/>
    </row>
    <row r="220" spans="1:10" hidden="1" outlineLevel="1">
      <c r="A220" s="209" t="s">
        <v>430</v>
      </c>
      <c r="B220" s="134">
        <v>126318.68</v>
      </c>
      <c r="C220" s="133"/>
      <c r="D220" s="133"/>
      <c r="E220" s="133"/>
      <c r="F220" s="133">
        <v>126318.68</v>
      </c>
      <c r="G220" s="133">
        <v>45374.799999999996</v>
      </c>
      <c r="H220" s="210">
        <f t="shared" si="14"/>
        <v>171693.47999999998</v>
      </c>
      <c r="I220" t="s">
        <v>431</v>
      </c>
      <c r="J220" s="24"/>
    </row>
    <row r="221" spans="1:10" hidden="1" outlineLevel="1">
      <c r="A221" s="209" t="s">
        <v>432</v>
      </c>
      <c r="B221" s="134">
        <v>118113.84000000001</v>
      </c>
      <c r="C221" s="133"/>
      <c r="D221" s="133"/>
      <c r="E221" s="133"/>
      <c r="F221" s="133">
        <v>118113.84000000001</v>
      </c>
      <c r="G221" s="133">
        <v>22188.28</v>
      </c>
      <c r="H221" s="210">
        <f t="shared" si="14"/>
        <v>140302.12</v>
      </c>
      <c r="I221" t="s">
        <v>433</v>
      </c>
      <c r="J221" s="24"/>
    </row>
    <row r="222" spans="1:10" hidden="1" outlineLevel="1">
      <c r="A222" s="209" t="s">
        <v>434</v>
      </c>
      <c r="B222" s="134">
        <v>33114.769999999997</v>
      </c>
      <c r="C222" s="133"/>
      <c r="D222" s="133"/>
      <c r="E222" s="133"/>
      <c r="F222" s="133">
        <v>33114.769999999997</v>
      </c>
      <c r="G222" s="133">
        <v>0</v>
      </c>
      <c r="H222" s="210">
        <f t="shared" si="14"/>
        <v>33114.769999999997</v>
      </c>
      <c r="I222" t="s">
        <v>435</v>
      </c>
      <c r="J222" s="24"/>
    </row>
    <row r="223" spans="1:10" hidden="1" outlineLevel="1">
      <c r="A223" s="209" t="s">
        <v>436</v>
      </c>
      <c r="B223" s="134">
        <v>7333.74</v>
      </c>
      <c r="C223" s="133"/>
      <c r="D223" s="133"/>
      <c r="E223" s="133"/>
      <c r="F223" s="133">
        <v>7333.74</v>
      </c>
      <c r="G223" s="133">
        <v>0</v>
      </c>
      <c r="H223" s="210">
        <f t="shared" si="14"/>
        <v>7333.74</v>
      </c>
      <c r="I223" t="s">
        <v>437</v>
      </c>
      <c r="J223" s="24"/>
    </row>
    <row r="224" spans="1:10" hidden="1" outlineLevel="1">
      <c r="A224" s="209" t="s">
        <v>438</v>
      </c>
      <c r="B224" s="134">
        <v>133327.94</v>
      </c>
      <c r="C224" s="133"/>
      <c r="D224" s="133"/>
      <c r="E224" s="133"/>
      <c r="F224" s="133">
        <v>133327.94</v>
      </c>
      <c r="G224" s="133">
        <v>0</v>
      </c>
      <c r="H224" s="210">
        <f t="shared" si="14"/>
        <v>133327.94</v>
      </c>
      <c r="I224" t="s">
        <v>439</v>
      </c>
      <c r="J224" s="24"/>
    </row>
    <row r="225" spans="1:10" hidden="1" outlineLevel="1">
      <c r="A225" s="209" t="s">
        <v>440</v>
      </c>
      <c r="B225" s="134">
        <v>209074.08000000002</v>
      </c>
      <c r="C225" s="133"/>
      <c r="D225" s="133"/>
      <c r="E225" s="133"/>
      <c r="F225" s="133">
        <v>209074.08000000002</v>
      </c>
      <c r="G225" s="133">
        <v>0</v>
      </c>
      <c r="H225" s="210">
        <f t="shared" si="14"/>
        <v>209074.08000000002</v>
      </c>
      <c r="I225" t="s">
        <v>441</v>
      </c>
      <c r="J225" s="24"/>
    </row>
    <row r="226" spans="1:10" hidden="1" outlineLevel="1">
      <c r="A226" s="209" t="s">
        <v>442</v>
      </c>
      <c r="B226" s="134">
        <v>234233.68999999997</v>
      </c>
      <c r="C226" s="133"/>
      <c r="D226" s="133"/>
      <c r="E226" s="133"/>
      <c r="F226" s="133">
        <v>234233.68999999997</v>
      </c>
      <c r="G226" s="133">
        <v>0</v>
      </c>
      <c r="H226" s="210">
        <f t="shared" si="14"/>
        <v>234233.68999999997</v>
      </c>
      <c r="I226" t="s">
        <v>443</v>
      </c>
      <c r="J226" s="24"/>
    </row>
    <row r="227" spans="1:10" hidden="1" outlineLevel="1">
      <c r="A227" s="209" t="s">
        <v>444</v>
      </c>
      <c r="B227" s="134">
        <v>143318.85999999999</v>
      </c>
      <c r="C227" s="133"/>
      <c r="D227" s="133"/>
      <c r="E227" s="133"/>
      <c r="F227" s="133">
        <v>143318.85999999999</v>
      </c>
      <c r="G227" s="133">
        <v>8664.32</v>
      </c>
      <c r="H227" s="210">
        <f t="shared" si="14"/>
        <v>151983.18</v>
      </c>
      <c r="I227" t="s">
        <v>445</v>
      </c>
      <c r="J227" s="24"/>
    </row>
    <row r="228" spans="1:10" hidden="1" outlineLevel="1">
      <c r="A228" s="209" t="s">
        <v>446</v>
      </c>
      <c r="B228" s="134">
        <v>9829.08</v>
      </c>
      <c r="C228" s="133"/>
      <c r="D228" s="133"/>
      <c r="E228" s="133"/>
      <c r="F228" s="133">
        <v>9829.08</v>
      </c>
      <c r="G228" s="133">
        <v>0</v>
      </c>
      <c r="H228" s="210">
        <f t="shared" si="14"/>
        <v>9829.08</v>
      </c>
      <c r="I228" t="s">
        <v>447</v>
      </c>
      <c r="J228" s="24"/>
    </row>
    <row r="229" spans="1:10" hidden="1" outlineLevel="1">
      <c r="A229" s="209" t="s">
        <v>448</v>
      </c>
      <c r="B229" s="134">
        <v>141532.15000000002</v>
      </c>
      <c r="C229" s="133">
        <v>-214.05</v>
      </c>
      <c r="D229" s="133">
        <v>0</v>
      </c>
      <c r="E229" s="133">
        <v>0</v>
      </c>
      <c r="F229" s="133">
        <v>141318.10000000003</v>
      </c>
      <c r="G229" s="133">
        <v>0</v>
      </c>
      <c r="H229" s="210">
        <f t="shared" si="14"/>
        <v>141318.10000000003</v>
      </c>
      <c r="I229" t="s">
        <v>449</v>
      </c>
      <c r="J229" s="24"/>
    </row>
    <row r="230" spans="1:10" hidden="1" outlineLevel="1">
      <c r="A230" s="209" t="s">
        <v>450</v>
      </c>
      <c r="B230" s="134">
        <v>28424302.140000004</v>
      </c>
      <c r="C230" s="133"/>
      <c r="D230" s="133"/>
      <c r="E230" s="133"/>
      <c r="F230" s="133">
        <v>28424302.140000004</v>
      </c>
      <c r="G230" s="133">
        <v>344784.62</v>
      </c>
      <c r="H230" s="210">
        <f t="shared" si="14"/>
        <v>28769086.760000005</v>
      </c>
      <c r="I230" t="s">
        <v>451</v>
      </c>
      <c r="J230" s="24"/>
    </row>
    <row r="231" spans="1:10" hidden="1" outlineLevel="1">
      <c r="A231" s="209" t="s">
        <v>452</v>
      </c>
      <c r="B231" s="134">
        <v>1736964.29</v>
      </c>
      <c r="C231" s="133"/>
      <c r="D231" s="133"/>
      <c r="E231" s="133"/>
      <c r="F231" s="133">
        <v>1736964.29</v>
      </c>
      <c r="G231" s="133">
        <v>0</v>
      </c>
      <c r="H231" s="210">
        <f t="shared" ref="H231:H294" si="15">F231+G231</f>
        <v>1736964.29</v>
      </c>
      <c r="I231" t="s">
        <v>453</v>
      </c>
      <c r="J231" s="24"/>
    </row>
    <row r="232" spans="1:10" hidden="1" outlineLevel="1">
      <c r="A232" s="209" t="s">
        <v>454</v>
      </c>
      <c r="B232" s="134">
        <v>23909.239999999998</v>
      </c>
      <c r="C232" s="133"/>
      <c r="D232" s="133"/>
      <c r="E232" s="133"/>
      <c r="F232" s="133">
        <v>23909.239999999998</v>
      </c>
      <c r="G232" s="133">
        <v>0</v>
      </c>
      <c r="H232" s="210">
        <f t="shared" si="15"/>
        <v>23909.239999999998</v>
      </c>
      <c r="I232" t="s">
        <v>455</v>
      </c>
      <c r="J232" s="24"/>
    </row>
    <row r="233" spans="1:10" hidden="1" outlineLevel="1">
      <c r="A233" s="209" t="s">
        <v>456</v>
      </c>
      <c r="B233" s="134">
        <v>229302.44</v>
      </c>
      <c r="C233" s="133">
        <v>-1557.81</v>
      </c>
      <c r="D233" s="133">
        <v>0</v>
      </c>
      <c r="E233" s="133">
        <v>0</v>
      </c>
      <c r="F233" s="133">
        <v>227744.63</v>
      </c>
      <c r="G233" s="133">
        <v>0</v>
      </c>
      <c r="H233" s="210">
        <f t="shared" si="15"/>
        <v>227744.63</v>
      </c>
      <c r="I233" t="s">
        <v>457</v>
      </c>
      <c r="J233" s="24"/>
    </row>
    <row r="234" spans="1:10" hidden="1" outlineLevel="1">
      <c r="A234" s="209" t="s">
        <v>458</v>
      </c>
      <c r="B234" s="134">
        <v>137846.76</v>
      </c>
      <c r="C234" s="133"/>
      <c r="D234" s="133"/>
      <c r="E234" s="133"/>
      <c r="F234" s="133">
        <v>137846.76</v>
      </c>
      <c r="G234" s="133">
        <v>0</v>
      </c>
      <c r="H234" s="210">
        <f t="shared" si="15"/>
        <v>137846.76</v>
      </c>
      <c r="I234" t="s">
        <v>459</v>
      </c>
      <c r="J234" s="24"/>
    </row>
    <row r="235" spans="1:10" hidden="1" outlineLevel="1">
      <c r="A235" s="209" t="s">
        <v>460</v>
      </c>
      <c r="B235" s="134">
        <v>224745.72999999998</v>
      </c>
      <c r="C235" s="133"/>
      <c r="D235" s="133"/>
      <c r="E235" s="133"/>
      <c r="F235" s="133">
        <v>224745.72999999998</v>
      </c>
      <c r="G235" s="133">
        <v>-1481.92</v>
      </c>
      <c r="H235" s="210">
        <f t="shared" si="15"/>
        <v>223263.80999999997</v>
      </c>
      <c r="I235" t="s">
        <v>461</v>
      </c>
      <c r="J235" s="24"/>
    </row>
    <row r="236" spans="1:10" hidden="1" outlineLevel="1">
      <c r="A236" s="209" t="s">
        <v>462</v>
      </c>
      <c r="B236" s="134">
        <v>84417.19</v>
      </c>
      <c r="C236" s="133"/>
      <c r="D236" s="133"/>
      <c r="E236" s="133"/>
      <c r="F236" s="133">
        <v>84417.19</v>
      </c>
      <c r="G236" s="133">
        <v>0</v>
      </c>
      <c r="H236" s="210">
        <f t="shared" si="15"/>
        <v>84417.19</v>
      </c>
      <c r="I236" t="s">
        <v>463</v>
      </c>
      <c r="J236" s="24"/>
    </row>
    <row r="237" spans="1:10" hidden="1" outlineLevel="1">
      <c r="A237" s="209" t="s">
        <v>464</v>
      </c>
      <c r="B237" s="134">
        <v>84698.590000000011</v>
      </c>
      <c r="C237" s="133"/>
      <c r="D237" s="133"/>
      <c r="E237" s="133"/>
      <c r="F237" s="133">
        <v>84698.590000000011</v>
      </c>
      <c r="G237" s="133">
        <v>0</v>
      </c>
      <c r="H237" s="210">
        <f t="shared" si="15"/>
        <v>84698.590000000011</v>
      </c>
      <c r="I237" t="s">
        <v>465</v>
      </c>
      <c r="J237" s="24"/>
    </row>
    <row r="238" spans="1:10" hidden="1" outlineLevel="1">
      <c r="A238" s="209" t="s">
        <v>466</v>
      </c>
      <c r="B238" s="134">
        <v>387.41</v>
      </c>
      <c r="C238" s="133"/>
      <c r="D238" s="133"/>
      <c r="E238" s="133"/>
      <c r="F238" s="133">
        <v>387.41</v>
      </c>
      <c r="G238" s="133">
        <v>0</v>
      </c>
      <c r="H238" s="210">
        <f t="shared" si="15"/>
        <v>387.41</v>
      </c>
      <c r="I238" t="s">
        <v>467</v>
      </c>
      <c r="J238" s="24"/>
    </row>
    <row r="239" spans="1:10" hidden="1" outlineLevel="1">
      <c r="A239" s="209" t="s">
        <v>468</v>
      </c>
      <c r="B239" s="134">
        <v>3955596.06</v>
      </c>
      <c r="C239" s="133"/>
      <c r="D239" s="133"/>
      <c r="E239" s="133"/>
      <c r="F239" s="133">
        <v>3955596.06</v>
      </c>
      <c r="G239" s="133">
        <v>0</v>
      </c>
      <c r="H239" s="210">
        <f t="shared" si="15"/>
        <v>3955596.06</v>
      </c>
      <c r="I239" t="s">
        <v>469</v>
      </c>
      <c r="J239" s="24"/>
    </row>
    <row r="240" spans="1:10" hidden="1" outlineLevel="1">
      <c r="A240" s="209" t="s">
        <v>470</v>
      </c>
      <c r="B240" s="134">
        <v>689887.01</v>
      </c>
      <c r="C240" s="133"/>
      <c r="D240" s="133"/>
      <c r="E240" s="133"/>
      <c r="F240" s="133">
        <v>689887.01</v>
      </c>
      <c r="G240" s="133">
        <v>27453.38</v>
      </c>
      <c r="H240" s="210">
        <f t="shared" si="15"/>
        <v>717340.39</v>
      </c>
      <c r="I240" t="s">
        <v>471</v>
      </c>
      <c r="J240" s="24"/>
    </row>
    <row r="241" spans="1:10" hidden="1" outlineLevel="1">
      <c r="A241" s="209" t="s">
        <v>472</v>
      </c>
      <c r="B241" s="134">
        <v>71416.510000000009</v>
      </c>
      <c r="C241" s="133"/>
      <c r="D241" s="133"/>
      <c r="E241" s="133"/>
      <c r="F241" s="133">
        <v>71416.510000000009</v>
      </c>
      <c r="G241" s="133">
        <v>0</v>
      </c>
      <c r="H241" s="210">
        <f t="shared" si="15"/>
        <v>71416.510000000009</v>
      </c>
      <c r="I241" t="s">
        <v>473</v>
      </c>
      <c r="J241" s="24"/>
    </row>
    <row r="242" spans="1:10" hidden="1" outlineLevel="1">
      <c r="A242" s="209" t="s">
        <v>474</v>
      </c>
      <c r="B242" s="134">
        <v>886920.78</v>
      </c>
      <c r="C242" s="133"/>
      <c r="D242" s="133"/>
      <c r="E242" s="133"/>
      <c r="F242" s="133">
        <v>886920.78</v>
      </c>
      <c r="G242" s="133">
        <v>0</v>
      </c>
      <c r="H242" s="210">
        <f t="shared" si="15"/>
        <v>886920.78</v>
      </c>
      <c r="I242" t="s">
        <v>475</v>
      </c>
      <c r="J242" s="24"/>
    </row>
    <row r="243" spans="1:10" hidden="1" outlineLevel="1">
      <c r="A243" s="209" t="s">
        <v>476</v>
      </c>
      <c r="B243" s="134">
        <v>123249.98</v>
      </c>
      <c r="C243" s="133"/>
      <c r="D243" s="133"/>
      <c r="E243" s="133"/>
      <c r="F243" s="133">
        <v>123249.98</v>
      </c>
      <c r="G243" s="133">
        <v>0</v>
      </c>
      <c r="H243" s="210">
        <f t="shared" si="15"/>
        <v>123249.98</v>
      </c>
      <c r="I243" t="s">
        <v>477</v>
      </c>
      <c r="J243" s="24"/>
    </row>
    <row r="244" spans="1:10" hidden="1" outlineLevel="1">
      <c r="A244" s="209" t="s">
        <v>478</v>
      </c>
      <c r="B244" s="134">
        <v>142431.88</v>
      </c>
      <c r="C244" s="133">
        <v>-42.94</v>
      </c>
      <c r="D244" s="133">
        <v>0</v>
      </c>
      <c r="E244" s="133">
        <v>0</v>
      </c>
      <c r="F244" s="133">
        <v>142388.94</v>
      </c>
      <c r="G244" s="133">
        <v>0</v>
      </c>
      <c r="H244" s="210">
        <f t="shared" si="15"/>
        <v>142388.94</v>
      </c>
      <c r="I244" t="s">
        <v>479</v>
      </c>
      <c r="J244" s="24"/>
    </row>
    <row r="245" spans="1:10" hidden="1" outlineLevel="1">
      <c r="A245" s="209" t="s">
        <v>480</v>
      </c>
      <c r="B245" s="134">
        <v>604968.49000000011</v>
      </c>
      <c r="C245" s="133"/>
      <c r="D245" s="133"/>
      <c r="E245" s="133"/>
      <c r="F245" s="133">
        <v>604968.49000000011</v>
      </c>
      <c r="G245" s="133">
        <v>0</v>
      </c>
      <c r="H245" s="210">
        <f t="shared" si="15"/>
        <v>604968.49000000011</v>
      </c>
      <c r="I245" t="s">
        <v>481</v>
      </c>
      <c r="J245" s="24"/>
    </row>
    <row r="246" spans="1:10" hidden="1" outlineLevel="1">
      <c r="A246" s="209" t="s">
        <v>482</v>
      </c>
      <c r="B246" s="134">
        <v>13842.16</v>
      </c>
      <c r="C246" s="133">
        <v>-24.8</v>
      </c>
      <c r="D246" s="133">
        <v>0</v>
      </c>
      <c r="E246" s="133">
        <v>0</v>
      </c>
      <c r="F246" s="133">
        <v>13817.36</v>
      </c>
      <c r="G246" s="133">
        <v>0</v>
      </c>
      <c r="H246" s="210">
        <f t="shared" si="15"/>
        <v>13817.36</v>
      </c>
      <c r="I246" t="s">
        <v>483</v>
      </c>
      <c r="J246" s="24"/>
    </row>
    <row r="247" spans="1:10" hidden="1" outlineLevel="1">
      <c r="A247" s="209" t="s">
        <v>484</v>
      </c>
      <c r="B247" s="134">
        <v>1278347.1100000001</v>
      </c>
      <c r="C247" s="133">
        <v>-96.74</v>
      </c>
      <c r="D247" s="133">
        <v>0</v>
      </c>
      <c r="E247" s="133">
        <v>0</v>
      </c>
      <c r="F247" s="133">
        <v>1278250.3700000001</v>
      </c>
      <c r="G247" s="133">
        <v>0</v>
      </c>
      <c r="H247" s="210">
        <f t="shared" si="15"/>
        <v>1278250.3700000001</v>
      </c>
      <c r="I247" t="s">
        <v>485</v>
      </c>
      <c r="J247" s="24"/>
    </row>
    <row r="248" spans="1:10" hidden="1" outlineLevel="1">
      <c r="A248" s="209" t="s">
        <v>486</v>
      </c>
      <c r="B248" s="134">
        <v>143954.14000000001</v>
      </c>
      <c r="C248" s="133"/>
      <c r="D248" s="133"/>
      <c r="E248" s="133"/>
      <c r="F248" s="133">
        <v>143954.14000000001</v>
      </c>
      <c r="G248" s="133">
        <v>0</v>
      </c>
      <c r="H248" s="210">
        <f t="shared" si="15"/>
        <v>143954.14000000001</v>
      </c>
      <c r="I248" t="s">
        <v>487</v>
      </c>
      <c r="J248" s="24"/>
    </row>
    <row r="249" spans="1:10" hidden="1" outlineLevel="1">
      <c r="A249" s="209" t="s">
        <v>488</v>
      </c>
      <c r="B249" s="134">
        <v>69361.84</v>
      </c>
      <c r="C249" s="133">
        <v>-24.32</v>
      </c>
      <c r="D249" s="133">
        <v>0</v>
      </c>
      <c r="E249" s="133">
        <v>0</v>
      </c>
      <c r="F249" s="133">
        <v>69337.51999999999</v>
      </c>
      <c r="G249" s="133">
        <v>1759.15</v>
      </c>
      <c r="H249" s="210">
        <f t="shared" si="15"/>
        <v>71096.669999999984</v>
      </c>
      <c r="I249" t="s">
        <v>489</v>
      </c>
      <c r="J249" s="24"/>
    </row>
    <row r="250" spans="1:10" hidden="1" outlineLevel="1">
      <c r="A250" s="209" t="s">
        <v>490</v>
      </c>
      <c r="B250" s="134">
        <v>704489.69</v>
      </c>
      <c r="C250" s="133"/>
      <c r="D250" s="133"/>
      <c r="E250" s="133"/>
      <c r="F250" s="133">
        <v>704489.69</v>
      </c>
      <c r="G250" s="133">
        <v>0</v>
      </c>
      <c r="H250" s="210">
        <f t="shared" si="15"/>
        <v>704489.69</v>
      </c>
      <c r="I250" t="s">
        <v>491</v>
      </c>
      <c r="J250" s="24"/>
    </row>
    <row r="251" spans="1:10" hidden="1" outlineLevel="1">
      <c r="A251" s="209" t="s">
        <v>492</v>
      </c>
      <c r="B251" s="134">
        <v>41745.910000000003</v>
      </c>
      <c r="C251" s="133"/>
      <c r="D251" s="133"/>
      <c r="E251" s="133"/>
      <c r="F251" s="133">
        <v>41745.910000000003</v>
      </c>
      <c r="G251" s="133">
        <v>0</v>
      </c>
      <c r="H251" s="210">
        <f t="shared" si="15"/>
        <v>41745.910000000003</v>
      </c>
      <c r="I251" t="s">
        <v>493</v>
      </c>
      <c r="J251" s="24"/>
    </row>
    <row r="252" spans="1:10" hidden="1" outlineLevel="1">
      <c r="A252" s="209" t="s">
        <v>494</v>
      </c>
      <c r="B252" s="134">
        <v>61149.08</v>
      </c>
      <c r="C252" s="133"/>
      <c r="D252" s="133"/>
      <c r="E252" s="133"/>
      <c r="F252" s="133">
        <v>61149.08</v>
      </c>
      <c r="G252" s="133">
        <v>0</v>
      </c>
      <c r="H252" s="210">
        <f t="shared" si="15"/>
        <v>61149.08</v>
      </c>
      <c r="I252" t="s">
        <v>495</v>
      </c>
      <c r="J252" s="24"/>
    </row>
    <row r="253" spans="1:10" hidden="1" outlineLevel="1">
      <c r="A253" s="209" t="s">
        <v>496</v>
      </c>
      <c r="B253" s="134">
        <v>53031.39</v>
      </c>
      <c r="C253" s="133"/>
      <c r="D253" s="133"/>
      <c r="E253" s="133"/>
      <c r="F253" s="133">
        <v>53031.39</v>
      </c>
      <c r="G253" s="133">
        <v>0</v>
      </c>
      <c r="H253" s="210">
        <f t="shared" si="15"/>
        <v>53031.39</v>
      </c>
      <c r="I253" t="s">
        <v>497</v>
      </c>
      <c r="J253" s="24"/>
    </row>
    <row r="254" spans="1:10" hidden="1" outlineLevel="1">
      <c r="A254" s="209" t="s">
        <v>498</v>
      </c>
      <c r="B254" s="134">
        <v>93677.950000000012</v>
      </c>
      <c r="C254" s="133">
        <v>-17.170000000000002</v>
      </c>
      <c r="D254" s="133">
        <v>0</v>
      </c>
      <c r="E254" s="133">
        <v>0</v>
      </c>
      <c r="F254" s="133">
        <v>93660.780000000013</v>
      </c>
      <c r="G254" s="133">
        <v>0</v>
      </c>
      <c r="H254" s="210">
        <f t="shared" si="15"/>
        <v>93660.780000000013</v>
      </c>
      <c r="I254" t="s">
        <v>499</v>
      </c>
      <c r="J254" s="24"/>
    </row>
    <row r="255" spans="1:10" hidden="1" outlineLevel="1">
      <c r="A255" s="209" t="s">
        <v>500</v>
      </c>
      <c r="B255" s="134">
        <v>58294.92</v>
      </c>
      <c r="C255" s="133"/>
      <c r="D255" s="133"/>
      <c r="E255" s="133"/>
      <c r="F255" s="133">
        <v>58294.92</v>
      </c>
      <c r="G255" s="133">
        <v>0</v>
      </c>
      <c r="H255" s="210">
        <f t="shared" si="15"/>
        <v>58294.92</v>
      </c>
      <c r="I255" t="s">
        <v>501</v>
      </c>
      <c r="J255" s="24"/>
    </row>
    <row r="256" spans="1:10" hidden="1" outlineLevel="1">
      <c r="A256" s="209" t="s">
        <v>502</v>
      </c>
      <c r="B256" s="134">
        <v>15913.890000000001</v>
      </c>
      <c r="C256" s="133"/>
      <c r="D256" s="133"/>
      <c r="E256" s="133"/>
      <c r="F256" s="133">
        <v>15913.890000000001</v>
      </c>
      <c r="G256" s="133">
        <v>0</v>
      </c>
      <c r="H256" s="210">
        <f t="shared" si="15"/>
        <v>15913.890000000001</v>
      </c>
      <c r="I256" t="s">
        <v>503</v>
      </c>
      <c r="J256" s="24"/>
    </row>
    <row r="257" spans="1:10" hidden="1" outlineLevel="1">
      <c r="A257" s="209" t="s">
        <v>504</v>
      </c>
      <c r="B257" s="134">
        <v>244542.06</v>
      </c>
      <c r="C257" s="133"/>
      <c r="D257" s="133"/>
      <c r="E257" s="133"/>
      <c r="F257" s="133">
        <v>244542.06</v>
      </c>
      <c r="G257" s="133">
        <v>0</v>
      </c>
      <c r="H257" s="210">
        <f t="shared" si="15"/>
        <v>244542.06</v>
      </c>
      <c r="I257" t="s">
        <v>505</v>
      </c>
      <c r="J257" s="24"/>
    </row>
    <row r="258" spans="1:10" hidden="1" outlineLevel="1">
      <c r="A258" s="209" t="s">
        <v>506</v>
      </c>
      <c r="B258" s="134">
        <v>11568.32</v>
      </c>
      <c r="C258" s="133"/>
      <c r="D258" s="133"/>
      <c r="E258" s="133"/>
      <c r="F258" s="133">
        <v>11568.32</v>
      </c>
      <c r="G258" s="133">
        <v>0</v>
      </c>
      <c r="H258" s="210">
        <f t="shared" si="15"/>
        <v>11568.32</v>
      </c>
      <c r="I258" t="s">
        <v>507</v>
      </c>
      <c r="J258" s="24"/>
    </row>
    <row r="259" spans="1:10" hidden="1" outlineLevel="1">
      <c r="A259" s="209" t="s">
        <v>508</v>
      </c>
      <c r="B259" s="134">
        <v>742213.10000000009</v>
      </c>
      <c r="C259" s="133">
        <v>-463.86</v>
      </c>
      <c r="D259" s="133">
        <v>0</v>
      </c>
      <c r="E259" s="133">
        <v>0</v>
      </c>
      <c r="F259" s="133">
        <v>741749.24000000011</v>
      </c>
      <c r="G259" s="133">
        <v>0</v>
      </c>
      <c r="H259" s="210">
        <f t="shared" si="15"/>
        <v>741749.24000000011</v>
      </c>
      <c r="I259" t="s">
        <v>509</v>
      </c>
      <c r="J259" s="24"/>
    </row>
    <row r="260" spans="1:10" hidden="1" outlineLevel="1">
      <c r="A260" s="209" t="s">
        <v>510</v>
      </c>
      <c r="B260" s="134">
        <v>171747.42</v>
      </c>
      <c r="C260" s="133">
        <v>-15873.28</v>
      </c>
      <c r="D260" s="133">
        <v>0</v>
      </c>
      <c r="E260" s="133">
        <v>0</v>
      </c>
      <c r="F260" s="133">
        <v>155874.14000000001</v>
      </c>
      <c r="G260" s="133">
        <v>0</v>
      </c>
      <c r="H260" s="210">
        <f t="shared" si="15"/>
        <v>155874.14000000001</v>
      </c>
      <c r="I260" t="s">
        <v>511</v>
      </c>
      <c r="J260" s="24"/>
    </row>
    <row r="261" spans="1:10" hidden="1" outlineLevel="1">
      <c r="A261" s="209" t="s">
        <v>512</v>
      </c>
      <c r="B261" s="134">
        <v>96806.720000000001</v>
      </c>
      <c r="C261" s="133"/>
      <c r="D261" s="133"/>
      <c r="E261" s="133"/>
      <c r="F261" s="133">
        <v>96806.720000000001</v>
      </c>
      <c r="G261" s="133">
        <v>0</v>
      </c>
      <c r="H261" s="210">
        <f t="shared" si="15"/>
        <v>96806.720000000001</v>
      </c>
      <c r="I261" t="s">
        <v>513</v>
      </c>
      <c r="J261" s="24"/>
    </row>
    <row r="262" spans="1:10" hidden="1" outlineLevel="1">
      <c r="A262" s="209" t="s">
        <v>514</v>
      </c>
      <c r="B262" s="134">
        <v>327125.54000000004</v>
      </c>
      <c r="C262" s="133"/>
      <c r="D262" s="133"/>
      <c r="E262" s="133"/>
      <c r="F262" s="133">
        <v>327125.54000000004</v>
      </c>
      <c r="G262" s="133">
        <v>0</v>
      </c>
      <c r="H262" s="210">
        <f t="shared" si="15"/>
        <v>327125.54000000004</v>
      </c>
      <c r="I262" t="s">
        <v>515</v>
      </c>
      <c r="J262" s="24"/>
    </row>
    <row r="263" spans="1:10" hidden="1" outlineLevel="1">
      <c r="A263" s="209" t="s">
        <v>516</v>
      </c>
      <c r="B263" s="134">
        <v>291876.92</v>
      </c>
      <c r="C263" s="133"/>
      <c r="D263" s="133"/>
      <c r="E263" s="133"/>
      <c r="F263" s="133">
        <v>291876.92</v>
      </c>
      <c r="G263" s="133">
        <v>26866.039999999997</v>
      </c>
      <c r="H263" s="210">
        <f t="shared" si="15"/>
        <v>318742.95999999996</v>
      </c>
      <c r="I263" t="s">
        <v>517</v>
      </c>
      <c r="J263" s="24"/>
    </row>
    <row r="264" spans="1:10" hidden="1" outlineLevel="1">
      <c r="A264" s="209" t="s">
        <v>518</v>
      </c>
      <c r="B264" s="134">
        <v>5888</v>
      </c>
      <c r="C264" s="133"/>
      <c r="D264" s="133"/>
      <c r="E264" s="133"/>
      <c r="F264" s="133">
        <v>5888</v>
      </c>
      <c r="G264" s="133">
        <v>0</v>
      </c>
      <c r="H264" s="210">
        <f t="shared" si="15"/>
        <v>5888</v>
      </c>
      <c r="I264" t="s">
        <v>519</v>
      </c>
      <c r="J264" s="24"/>
    </row>
    <row r="265" spans="1:10" hidden="1" outlineLevel="1">
      <c r="A265" s="209" t="s">
        <v>520</v>
      </c>
      <c r="B265" s="134">
        <v>32754.12</v>
      </c>
      <c r="C265" s="133"/>
      <c r="D265" s="133"/>
      <c r="E265" s="133"/>
      <c r="F265" s="133">
        <v>32754.12</v>
      </c>
      <c r="G265" s="133">
        <v>0</v>
      </c>
      <c r="H265" s="210">
        <f t="shared" si="15"/>
        <v>32754.12</v>
      </c>
      <c r="I265" t="s">
        <v>521</v>
      </c>
      <c r="J265" s="24"/>
    </row>
    <row r="266" spans="1:10" hidden="1" outlineLevel="1">
      <c r="A266" s="209" t="s">
        <v>522</v>
      </c>
      <c r="B266" s="134">
        <v>550968.59</v>
      </c>
      <c r="C266" s="133"/>
      <c r="D266" s="133"/>
      <c r="E266" s="133"/>
      <c r="F266" s="133">
        <v>550968.59</v>
      </c>
      <c r="G266" s="133">
        <v>0</v>
      </c>
      <c r="H266" s="210">
        <f t="shared" si="15"/>
        <v>550968.59</v>
      </c>
      <c r="I266" t="s">
        <v>523</v>
      </c>
      <c r="J266" s="24"/>
    </row>
    <row r="267" spans="1:10" hidden="1" outlineLevel="1">
      <c r="A267" s="209" t="s">
        <v>524</v>
      </c>
      <c r="B267" s="134">
        <v>429234.3</v>
      </c>
      <c r="C267" s="133"/>
      <c r="D267" s="133"/>
      <c r="E267" s="133"/>
      <c r="F267" s="133">
        <v>429234.3</v>
      </c>
      <c r="G267" s="133">
        <v>0</v>
      </c>
      <c r="H267" s="210">
        <f t="shared" si="15"/>
        <v>429234.3</v>
      </c>
      <c r="I267" t="s">
        <v>525</v>
      </c>
      <c r="J267" s="24"/>
    </row>
    <row r="268" spans="1:10" hidden="1" outlineLevel="1">
      <c r="A268" s="209" t="s">
        <v>526</v>
      </c>
      <c r="B268" s="134">
        <v>108989.20000000001</v>
      </c>
      <c r="C268" s="133"/>
      <c r="D268" s="133"/>
      <c r="E268" s="133"/>
      <c r="F268" s="133">
        <v>108989.20000000001</v>
      </c>
      <c r="G268" s="133">
        <v>0</v>
      </c>
      <c r="H268" s="210">
        <f t="shared" si="15"/>
        <v>108989.20000000001</v>
      </c>
      <c r="I268" t="s">
        <v>527</v>
      </c>
      <c r="J268" s="24"/>
    </row>
    <row r="269" spans="1:10" hidden="1" outlineLevel="1">
      <c r="A269" s="209" t="s">
        <v>528</v>
      </c>
      <c r="B269" s="134">
        <v>47689.37</v>
      </c>
      <c r="C269" s="133"/>
      <c r="D269" s="133"/>
      <c r="E269" s="133"/>
      <c r="F269" s="133">
        <v>47689.37</v>
      </c>
      <c r="G269" s="133">
        <v>0</v>
      </c>
      <c r="H269" s="210">
        <f t="shared" si="15"/>
        <v>47689.37</v>
      </c>
      <c r="I269" t="s">
        <v>529</v>
      </c>
      <c r="J269" s="24"/>
    </row>
    <row r="270" spans="1:10" hidden="1" outlineLevel="1">
      <c r="A270" s="209" t="s">
        <v>530</v>
      </c>
      <c r="B270" s="134">
        <v>593.20000000000005</v>
      </c>
      <c r="C270" s="133"/>
      <c r="D270" s="133"/>
      <c r="E270" s="133"/>
      <c r="F270" s="133">
        <v>593.20000000000005</v>
      </c>
      <c r="G270" s="133">
        <v>0</v>
      </c>
      <c r="H270" s="210">
        <f t="shared" si="15"/>
        <v>593.20000000000005</v>
      </c>
      <c r="I270" t="s">
        <v>531</v>
      </c>
      <c r="J270" s="24"/>
    </row>
    <row r="271" spans="1:10" hidden="1" outlineLevel="1">
      <c r="A271" s="209" t="s">
        <v>532</v>
      </c>
      <c r="B271" s="134">
        <v>29111.63</v>
      </c>
      <c r="C271" s="133"/>
      <c r="D271" s="133"/>
      <c r="E271" s="133"/>
      <c r="F271" s="133">
        <v>29111.63</v>
      </c>
      <c r="G271" s="133">
        <v>0</v>
      </c>
      <c r="H271" s="210">
        <f t="shared" si="15"/>
        <v>29111.63</v>
      </c>
      <c r="I271" t="s">
        <v>533</v>
      </c>
      <c r="J271" s="24"/>
    </row>
    <row r="272" spans="1:10" hidden="1" outlineLevel="1">
      <c r="A272" s="209" t="s">
        <v>534</v>
      </c>
      <c r="B272" s="134">
        <v>17382303.77</v>
      </c>
      <c r="C272" s="133"/>
      <c r="D272" s="133"/>
      <c r="E272" s="133"/>
      <c r="F272" s="133">
        <v>17382303.77</v>
      </c>
      <c r="G272" s="133">
        <v>2947536.13</v>
      </c>
      <c r="H272" s="210">
        <f t="shared" si="15"/>
        <v>20329839.899999999</v>
      </c>
      <c r="I272" t="s">
        <v>535</v>
      </c>
      <c r="J272" s="24"/>
    </row>
    <row r="273" spans="1:10" hidden="1" outlineLevel="1">
      <c r="A273" s="209" t="s">
        <v>536</v>
      </c>
      <c r="B273" s="134">
        <v>1105546.19</v>
      </c>
      <c r="C273" s="133"/>
      <c r="D273" s="133"/>
      <c r="E273" s="133"/>
      <c r="F273" s="133">
        <v>1105546.19</v>
      </c>
      <c r="G273" s="133">
        <v>237905.52000000002</v>
      </c>
      <c r="H273" s="210">
        <f t="shared" si="15"/>
        <v>1343451.71</v>
      </c>
      <c r="I273" t="s">
        <v>537</v>
      </c>
      <c r="J273" s="24"/>
    </row>
    <row r="274" spans="1:10" hidden="1" outlineLevel="1">
      <c r="A274" s="209" t="s">
        <v>538</v>
      </c>
      <c r="B274" s="134">
        <v>10320.789999999999</v>
      </c>
      <c r="C274" s="133"/>
      <c r="D274" s="133"/>
      <c r="E274" s="133"/>
      <c r="F274" s="133">
        <v>10320.789999999999</v>
      </c>
      <c r="G274" s="133">
        <v>0</v>
      </c>
      <c r="H274" s="210">
        <f t="shared" si="15"/>
        <v>10320.789999999999</v>
      </c>
      <c r="I274" t="s">
        <v>539</v>
      </c>
      <c r="J274" s="24"/>
    </row>
    <row r="275" spans="1:10" hidden="1" outlineLevel="1">
      <c r="A275" s="209" t="s">
        <v>540</v>
      </c>
      <c r="B275" s="134">
        <v>33442.74</v>
      </c>
      <c r="C275" s="133"/>
      <c r="D275" s="133"/>
      <c r="E275" s="133"/>
      <c r="F275" s="133">
        <v>33442.74</v>
      </c>
      <c r="G275" s="133">
        <v>0</v>
      </c>
      <c r="H275" s="210">
        <f t="shared" si="15"/>
        <v>33442.74</v>
      </c>
      <c r="I275" t="s">
        <v>541</v>
      </c>
      <c r="J275" s="24"/>
    </row>
    <row r="276" spans="1:10" hidden="1" outlineLevel="1">
      <c r="A276" s="209" t="s">
        <v>542</v>
      </c>
      <c r="B276" s="134">
        <v>431782.22</v>
      </c>
      <c r="C276" s="133">
        <v>-888.51</v>
      </c>
      <c r="D276" s="133">
        <v>0</v>
      </c>
      <c r="E276" s="133">
        <v>0</v>
      </c>
      <c r="F276" s="133">
        <v>430893.70999999996</v>
      </c>
      <c r="G276" s="133">
        <v>0</v>
      </c>
      <c r="H276" s="210">
        <f t="shared" si="15"/>
        <v>430893.70999999996</v>
      </c>
      <c r="I276" t="s">
        <v>543</v>
      </c>
      <c r="J276" s="24"/>
    </row>
    <row r="277" spans="1:10" hidden="1" outlineLevel="1">
      <c r="A277" s="209" t="s">
        <v>544</v>
      </c>
      <c r="B277" s="134">
        <v>169295.71000000002</v>
      </c>
      <c r="C277" s="133"/>
      <c r="D277" s="133"/>
      <c r="E277" s="133"/>
      <c r="F277" s="133">
        <v>169295.71000000002</v>
      </c>
      <c r="G277" s="133">
        <v>0</v>
      </c>
      <c r="H277" s="210">
        <f t="shared" si="15"/>
        <v>169295.71000000002</v>
      </c>
      <c r="I277" t="s">
        <v>545</v>
      </c>
      <c r="J277" s="24"/>
    </row>
    <row r="278" spans="1:10" hidden="1" outlineLevel="1">
      <c r="A278" s="209" t="s">
        <v>546</v>
      </c>
      <c r="B278" s="134">
        <v>5937205.040000001</v>
      </c>
      <c r="C278" s="133"/>
      <c r="D278" s="133"/>
      <c r="E278" s="133"/>
      <c r="F278" s="133">
        <v>5937205.040000001</v>
      </c>
      <c r="G278" s="133">
        <v>7905.9500000000044</v>
      </c>
      <c r="H278" s="210">
        <f t="shared" si="15"/>
        <v>5945110.9900000012</v>
      </c>
      <c r="I278" t="s">
        <v>547</v>
      </c>
      <c r="J278" s="24"/>
    </row>
    <row r="279" spans="1:10" hidden="1" outlineLevel="1">
      <c r="A279" s="209" t="s">
        <v>548</v>
      </c>
      <c r="B279" s="134">
        <v>831.04</v>
      </c>
      <c r="C279" s="133"/>
      <c r="D279" s="133"/>
      <c r="E279" s="133"/>
      <c r="F279" s="133">
        <v>831.04</v>
      </c>
      <c r="G279" s="133">
        <v>0</v>
      </c>
      <c r="H279" s="210">
        <f t="shared" si="15"/>
        <v>831.04</v>
      </c>
      <c r="I279" t="s">
        <v>549</v>
      </c>
      <c r="J279" s="24"/>
    </row>
    <row r="280" spans="1:10" hidden="1" outlineLevel="1">
      <c r="A280" s="209" t="s">
        <v>550</v>
      </c>
      <c r="B280" s="134">
        <v>94915.92</v>
      </c>
      <c r="C280" s="133"/>
      <c r="D280" s="133"/>
      <c r="E280" s="133"/>
      <c r="F280" s="133">
        <v>94915.92</v>
      </c>
      <c r="G280" s="133">
        <v>0</v>
      </c>
      <c r="H280" s="210">
        <f t="shared" si="15"/>
        <v>94915.92</v>
      </c>
      <c r="I280" t="s">
        <v>551</v>
      </c>
      <c r="J280" s="24"/>
    </row>
    <row r="281" spans="1:10" hidden="1" outlineLevel="1">
      <c r="A281" s="209" t="s">
        <v>552</v>
      </c>
      <c r="B281" s="134">
        <v>8438158.8300000001</v>
      </c>
      <c r="C281" s="133"/>
      <c r="D281" s="133"/>
      <c r="E281" s="133"/>
      <c r="F281" s="133">
        <v>8438158.8300000001</v>
      </c>
      <c r="G281" s="133">
        <v>0</v>
      </c>
      <c r="H281" s="210">
        <f t="shared" si="15"/>
        <v>8438158.8300000001</v>
      </c>
      <c r="I281" t="s">
        <v>553</v>
      </c>
      <c r="J281" s="24"/>
    </row>
    <row r="282" spans="1:10" hidden="1" outlineLevel="1">
      <c r="A282" s="209" t="s">
        <v>554</v>
      </c>
      <c r="B282" s="134">
        <v>49540.799999999996</v>
      </c>
      <c r="C282" s="133"/>
      <c r="D282" s="133"/>
      <c r="E282" s="133"/>
      <c r="F282" s="133">
        <v>49540.799999999996</v>
      </c>
      <c r="G282" s="133">
        <v>17.28</v>
      </c>
      <c r="H282" s="210">
        <f t="shared" si="15"/>
        <v>49558.079999999994</v>
      </c>
      <c r="I282" t="s">
        <v>555</v>
      </c>
      <c r="J282" s="24"/>
    </row>
    <row r="283" spans="1:10" hidden="1" outlineLevel="1">
      <c r="A283" s="209" t="s">
        <v>556</v>
      </c>
      <c r="B283" s="134">
        <v>5505039.1500000004</v>
      </c>
      <c r="C283" s="133">
        <v>-236542.53</v>
      </c>
      <c r="D283" s="133">
        <v>0</v>
      </c>
      <c r="E283" s="133">
        <v>0</v>
      </c>
      <c r="F283" s="133">
        <v>5268496.62</v>
      </c>
      <c r="G283" s="133">
        <v>0</v>
      </c>
      <c r="H283" s="210">
        <f t="shared" si="15"/>
        <v>5268496.62</v>
      </c>
      <c r="I283" t="s">
        <v>557</v>
      </c>
      <c r="J283" s="24"/>
    </row>
    <row r="284" spans="1:10" hidden="1" outlineLevel="1">
      <c r="A284" s="209" t="s">
        <v>558</v>
      </c>
      <c r="B284" s="134">
        <v>8518.2999999999993</v>
      </c>
      <c r="C284" s="133"/>
      <c r="D284" s="133"/>
      <c r="E284" s="133"/>
      <c r="F284" s="133">
        <v>8518.2999999999993</v>
      </c>
      <c r="G284" s="133">
        <v>0</v>
      </c>
      <c r="H284" s="210">
        <f t="shared" si="15"/>
        <v>8518.2999999999993</v>
      </c>
      <c r="I284" t="s">
        <v>559</v>
      </c>
      <c r="J284" s="24"/>
    </row>
    <row r="285" spans="1:10" hidden="1" outlineLevel="1">
      <c r="A285" s="209" t="s">
        <v>560</v>
      </c>
      <c r="B285" s="134">
        <v>84559.88</v>
      </c>
      <c r="C285" s="133"/>
      <c r="D285" s="133"/>
      <c r="E285" s="133"/>
      <c r="F285" s="133">
        <v>84559.88</v>
      </c>
      <c r="G285" s="133">
        <v>0</v>
      </c>
      <c r="H285" s="210">
        <f t="shared" si="15"/>
        <v>84559.88</v>
      </c>
      <c r="I285" t="s">
        <v>561</v>
      </c>
      <c r="J285" s="24"/>
    </row>
    <row r="286" spans="1:10" hidden="1" outlineLevel="1">
      <c r="A286" s="209" t="s">
        <v>562</v>
      </c>
      <c r="B286" s="134">
        <v>141852.44000000003</v>
      </c>
      <c r="C286" s="133"/>
      <c r="D286" s="133"/>
      <c r="E286" s="133"/>
      <c r="F286" s="133">
        <v>141852.44000000003</v>
      </c>
      <c r="G286" s="133">
        <v>0</v>
      </c>
      <c r="H286" s="210">
        <f t="shared" si="15"/>
        <v>141852.44000000003</v>
      </c>
      <c r="I286" t="s">
        <v>563</v>
      </c>
      <c r="J286" s="24"/>
    </row>
    <row r="287" spans="1:10" hidden="1" outlineLevel="1">
      <c r="A287" s="209" t="s">
        <v>564</v>
      </c>
      <c r="B287" s="134">
        <v>3747.62</v>
      </c>
      <c r="C287" s="133"/>
      <c r="D287" s="133"/>
      <c r="E287" s="133"/>
      <c r="F287" s="133">
        <v>3747.62</v>
      </c>
      <c r="G287" s="133">
        <v>0</v>
      </c>
      <c r="H287" s="210">
        <f t="shared" si="15"/>
        <v>3747.62</v>
      </c>
      <c r="I287" t="s">
        <v>565</v>
      </c>
      <c r="J287" s="24"/>
    </row>
    <row r="288" spans="1:10" hidden="1" outlineLevel="1">
      <c r="A288" s="209" t="s">
        <v>566</v>
      </c>
      <c r="B288" s="134">
        <v>69151.12</v>
      </c>
      <c r="C288" s="133"/>
      <c r="D288" s="133"/>
      <c r="E288" s="133"/>
      <c r="F288" s="133">
        <v>69151.12</v>
      </c>
      <c r="G288" s="133">
        <v>0</v>
      </c>
      <c r="H288" s="210">
        <f t="shared" si="15"/>
        <v>69151.12</v>
      </c>
      <c r="I288" t="s">
        <v>567</v>
      </c>
      <c r="J288" s="24"/>
    </row>
    <row r="289" spans="1:10" hidden="1" outlineLevel="1">
      <c r="A289" s="209" t="s">
        <v>568</v>
      </c>
      <c r="B289" s="134">
        <v>398331.97</v>
      </c>
      <c r="C289" s="133">
        <v>-2243.77</v>
      </c>
      <c r="D289" s="133">
        <v>0</v>
      </c>
      <c r="E289" s="133">
        <v>0</v>
      </c>
      <c r="F289" s="133">
        <v>396088.19999999995</v>
      </c>
      <c r="G289" s="133">
        <v>0</v>
      </c>
      <c r="H289" s="210">
        <f t="shared" si="15"/>
        <v>396088.19999999995</v>
      </c>
      <c r="I289" t="s">
        <v>569</v>
      </c>
      <c r="J289" s="24"/>
    </row>
    <row r="290" spans="1:10" hidden="1" outlineLevel="1">
      <c r="A290" s="209" t="s">
        <v>570</v>
      </c>
      <c r="B290" s="134">
        <v>133843.53</v>
      </c>
      <c r="C290" s="133"/>
      <c r="D290" s="133"/>
      <c r="E290" s="133"/>
      <c r="F290" s="133">
        <v>133843.53</v>
      </c>
      <c r="G290" s="133">
        <v>0</v>
      </c>
      <c r="H290" s="210">
        <f t="shared" si="15"/>
        <v>133843.53</v>
      </c>
      <c r="I290" t="s">
        <v>571</v>
      </c>
      <c r="J290" s="24"/>
    </row>
    <row r="291" spans="1:10" hidden="1" outlineLevel="1">
      <c r="A291" s="209" t="s">
        <v>572</v>
      </c>
      <c r="B291" s="134">
        <v>232477.85000000003</v>
      </c>
      <c r="C291" s="133"/>
      <c r="D291" s="133"/>
      <c r="E291" s="133"/>
      <c r="F291" s="133">
        <v>232477.85000000003</v>
      </c>
      <c r="G291" s="133">
        <v>0</v>
      </c>
      <c r="H291" s="210">
        <f t="shared" si="15"/>
        <v>232477.85000000003</v>
      </c>
      <c r="I291" t="s">
        <v>573</v>
      </c>
      <c r="J291" s="24"/>
    </row>
    <row r="292" spans="1:10" hidden="1" outlineLevel="1">
      <c r="A292" s="209" t="s">
        <v>574</v>
      </c>
      <c r="B292" s="134">
        <v>1075068.0899999999</v>
      </c>
      <c r="C292" s="133"/>
      <c r="D292" s="133"/>
      <c r="E292" s="133"/>
      <c r="F292" s="133">
        <v>1075068.0899999999</v>
      </c>
      <c r="G292" s="133">
        <v>0</v>
      </c>
      <c r="H292" s="210">
        <f t="shared" si="15"/>
        <v>1075068.0899999999</v>
      </c>
      <c r="I292" t="s">
        <v>575</v>
      </c>
      <c r="J292" s="24"/>
    </row>
    <row r="293" spans="1:10" hidden="1" outlineLevel="1">
      <c r="A293" s="209" t="s">
        <v>576</v>
      </c>
      <c r="B293" s="134">
        <v>292070.18</v>
      </c>
      <c r="C293" s="133"/>
      <c r="D293" s="133"/>
      <c r="E293" s="133"/>
      <c r="F293" s="133">
        <v>292070.18</v>
      </c>
      <c r="G293" s="133">
        <v>0</v>
      </c>
      <c r="H293" s="210">
        <f t="shared" si="15"/>
        <v>292070.18</v>
      </c>
      <c r="I293" t="s">
        <v>577</v>
      </c>
      <c r="J293" s="24"/>
    </row>
    <row r="294" spans="1:10" hidden="1" outlineLevel="1">
      <c r="A294" s="209" t="s">
        <v>578</v>
      </c>
      <c r="B294" s="134">
        <v>108109.83</v>
      </c>
      <c r="C294" s="133"/>
      <c r="D294" s="133"/>
      <c r="E294" s="133"/>
      <c r="F294" s="133">
        <v>108109.83</v>
      </c>
      <c r="G294" s="133">
        <v>0</v>
      </c>
      <c r="H294" s="210">
        <f t="shared" si="15"/>
        <v>108109.83</v>
      </c>
      <c r="I294" t="s">
        <v>579</v>
      </c>
      <c r="J294" s="24"/>
    </row>
    <row r="295" spans="1:10" hidden="1" outlineLevel="1">
      <c r="A295" s="209" t="s">
        <v>580</v>
      </c>
      <c r="B295" s="134">
        <v>235678.16999999998</v>
      </c>
      <c r="C295" s="133"/>
      <c r="D295" s="133"/>
      <c r="E295" s="133"/>
      <c r="F295" s="133">
        <v>235678.16999999998</v>
      </c>
      <c r="G295" s="133">
        <v>0</v>
      </c>
      <c r="H295" s="210">
        <f t="shared" ref="H295:H359" si="16">F295+G295</f>
        <v>235678.16999999998</v>
      </c>
      <c r="I295" t="s">
        <v>581</v>
      </c>
      <c r="J295" s="24"/>
    </row>
    <row r="296" spans="1:10" hidden="1" outlineLevel="1">
      <c r="A296" s="209" t="s">
        <v>582</v>
      </c>
      <c r="B296" s="134">
        <v>206298.16999999998</v>
      </c>
      <c r="C296" s="133"/>
      <c r="D296" s="133"/>
      <c r="E296" s="133"/>
      <c r="F296" s="133">
        <v>206298.16999999998</v>
      </c>
      <c r="G296" s="133">
        <v>0</v>
      </c>
      <c r="H296" s="210">
        <f t="shared" si="16"/>
        <v>206298.16999999998</v>
      </c>
      <c r="I296" t="s">
        <v>583</v>
      </c>
      <c r="J296" s="24"/>
    </row>
    <row r="297" spans="1:10" hidden="1" outlineLevel="1">
      <c r="A297" s="209" t="s">
        <v>584</v>
      </c>
      <c r="B297" s="134">
        <v>292695.09000000003</v>
      </c>
      <c r="C297" s="133">
        <v>0</v>
      </c>
      <c r="D297" s="133">
        <v>-5600</v>
      </c>
      <c r="E297" s="133">
        <v>0</v>
      </c>
      <c r="F297" s="133">
        <v>287095.09000000003</v>
      </c>
      <c r="G297" s="133">
        <v>0</v>
      </c>
      <c r="H297" s="210">
        <f t="shared" si="16"/>
        <v>287095.09000000003</v>
      </c>
      <c r="I297" t="s">
        <v>585</v>
      </c>
      <c r="J297" s="24"/>
    </row>
    <row r="298" spans="1:10" hidden="1" outlineLevel="1">
      <c r="A298" s="209" t="s">
        <v>586</v>
      </c>
      <c r="B298" s="134">
        <v>2919.8</v>
      </c>
      <c r="C298" s="133">
        <v>-375.3</v>
      </c>
      <c r="D298" s="133">
        <v>0</v>
      </c>
      <c r="E298" s="133">
        <v>0</v>
      </c>
      <c r="F298" s="133">
        <v>2544.5</v>
      </c>
      <c r="G298" s="133">
        <v>0</v>
      </c>
      <c r="H298" s="210">
        <f t="shared" si="16"/>
        <v>2544.5</v>
      </c>
      <c r="I298" t="s">
        <v>587</v>
      </c>
      <c r="J298" s="24"/>
    </row>
    <row r="299" spans="1:10" hidden="1" outlineLevel="1">
      <c r="A299" s="209" t="s">
        <v>588</v>
      </c>
      <c r="B299" s="134">
        <v>255033.27999999997</v>
      </c>
      <c r="C299" s="133"/>
      <c r="D299" s="133"/>
      <c r="E299" s="133"/>
      <c r="F299" s="133">
        <v>255033.27999999997</v>
      </c>
      <c r="G299" s="133">
        <v>0</v>
      </c>
      <c r="H299" s="210">
        <f t="shared" si="16"/>
        <v>255033.27999999997</v>
      </c>
      <c r="I299" t="s">
        <v>589</v>
      </c>
      <c r="J299" s="24"/>
    </row>
    <row r="300" spans="1:10" hidden="1" outlineLevel="1">
      <c r="A300" s="209" t="s">
        <v>590</v>
      </c>
      <c r="B300" s="134">
        <v>44485</v>
      </c>
      <c r="C300" s="133">
        <v>-184.35</v>
      </c>
      <c r="D300" s="133">
        <v>0</v>
      </c>
      <c r="E300" s="133">
        <v>0</v>
      </c>
      <c r="F300" s="133">
        <v>44300.65</v>
      </c>
      <c r="G300" s="133">
        <v>0</v>
      </c>
      <c r="H300" s="210">
        <f t="shared" si="16"/>
        <v>44300.65</v>
      </c>
      <c r="I300" t="s">
        <v>591</v>
      </c>
      <c r="J300" s="24"/>
    </row>
    <row r="301" spans="1:10" hidden="1" outlineLevel="1">
      <c r="A301" s="209" t="s">
        <v>592</v>
      </c>
      <c r="B301" s="134">
        <v>628377.63</v>
      </c>
      <c r="C301" s="133"/>
      <c r="D301" s="133"/>
      <c r="E301" s="133"/>
      <c r="F301" s="133">
        <v>628377.63</v>
      </c>
      <c r="G301" s="133">
        <v>0</v>
      </c>
      <c r="H301" s="210">
        <f t="shared" si="16"/>
        <v>628377.63</v>
      </c>
      <c r="I301" t="s">
        <v>593</v>
      </c>
      <c r="J301" s="24"/>
    </row>
    <row r="302" spans="1:10" hidden="1" outlineLevel="1">
      <c r="A302" s="209" t="s">
        <v>594</v>
      </c>
      <c r="B302" s="134">
        <v>548742.40999999992</v>
      </c>
      <c r="C302" s="133"/>
      <c r="D302" s="133"/>
      <c r="E302" s="133"/>
      <c r="F302" s="133">
        <v>548742.40999999992</v>
      </c>
      <c r="G302" s="133">
        <v>302743.77999999997</v>
      </c>
      <c r="H302" s="210">
        <f t="shared" si="16"/>
        <v>851486.19</v>
      </c>
      <c r="I302" t="s">
        <v>595</v>
      </c>
      <c r="J302" s="24"/>
    </row>
    <row r="303" spans="1:10" hidden="1" outlineLevel="1">
      <c r="A303" s="209" t="s">
        <v>596</v>
      </c>
      <c r="B303" s="134">
        <v>118180.44</v>
      </c>
      <c r="C303" s="133">
        <v>-65.540000000000006</v>
      </c>
      <c r="D303" s="133">
        <v>0</v>
      </c>
      <c r="E303" s="133">
        <v>0</v>
      </c>
      <c r="F303" s="133">
        <v>118114.90000000001</v>
      </c>
      <c r="G303" s="133">
        <v>281.52999999999997</v>
      </c>
      <c r="H303" s="210">
        <f t="shared" si="16"/>
        <v>118396.43000000001</v>
      </c>
      <c r="I303" t="s">
        <v>597</v>
      </c>
      <c r="J303" s="24"/>
    </row>
    <row r="304" spans="1:10" hidden="1" outlineLevel="1">
      <c r="A304" s="209" t="s">
        <v>598</v>
      </c>
      <c r="B304" s="134">
        <v>239391.40000000002</v>
      </c>
      <c r="C304" s="133"/>
      <c r="D304" s="133"/>
      <c r="E304" s="133"/>
      <c r="F304" s="133">
        <v>239391.40000000002</v>
      </c>
      <c r="G304" s="133">
        <v>59682.009999999995</v>
      </c>
      <c r="H304" s="210">
        <f t="shared" si="16"/>
        <v>299073.41000000003</v>
      </c>
      <c r="I304" t="s">
        <v>599</v>
      </c>
      <c r="J304" s="24"/>
    </row>
    <row r="305" spans="1:10" hidden="1" outlineLevel="1">
      <c r="A305" s="209" t="s">
        <v>600</v>
      </c>
      <c r="B305" s="134">
        <v>9980.489999999998</v>
      </c>
      <c r="C305" s="133"/>
      <c r="D305" s="133"/>
      <c r="E305" s="133"/>
      <c r="F305" s="133">
        <v>9980.489999999998</v>
      </c>
      <c r="G305" s="133">
        <v>0</v>
      </c>
      <c r="H305" s="210">
        <f t="shared" si="16"/>
        <v>9980.489999999998</v>
      </c>
      <c r="I305" t="s">
        <v>601</v>
      </c>
      <c r="J305" s="24"/>
    </row>
    <row r="306" spans="1:10" hidden="1" outlineLevel="1">
      <c r="A306" s="209" t="s">
        <v>602</v>
      </c>
      <c r="B306" s="134">
        <v>65511.73</v>
      </c>
      <c r="C306" s="133"/>
      <c r="D306" s="133"/>
      <c r="E306" s="133"/>
      <c r="F306" s="133">
        <v>65511.73</v>
      </c>
      <c r="G306" s="133">
        <v>-3783.079999999999</v>
      </c>
      <c r="H306" s="210">
        <f t="shared" si="16"/>
        <v>61728.65</v>
      </c>
      <c r="I306" t="s">
        <v>603</v>
      </c>
      <c r="J306" s="24"/>
    </row>
    <row r="307" spans="1:10" hidden="1" outlineLevel="1">
      <c r="A307" s="209" t="s">
        <v>604</v>
      </c>
      <c r="B307" s="134">
        <v>64477.89</v>
      </c>
      <c r="C307" s="133"/>
      <c r="D307" s="133"/>
      <c r="E307" s="133"/>
      <c r="F307" s="133">
        <v>64477.89</v>
      </c>
      <c r="G307" s="133">
        <v>0</v>
      </c>
      <c r="H307" s="210">
        <f t="shared" si="16"/>
        <v>64477.89</v>
      </c>
      <c r="I307" t="s">
        <v>605</v>
      </c>
      <c r="J307" s="24"/>
    </row>
    <row r="308" spans="1:10" hidden="1" outlineLevel="1">
      <c r="A308" s="209" t="s">
        <v>606</v>
      </c>
      <c r="B308" s="134">
        <v>98269.19</v>
      </c>
      <c r="C308" s="133"/>
      <c r="D308" s="133"/>
      <c r="E308" s="133"/>
      <c r="F308" s="133">
        <v>98269.19</v>
      </c>
      <c r="G308" s="133">
        <v>0</v>
      </c>
      <c r="H308" s="210">
        <f t="shared" si="16"/>
        <v>98269.19</v>
      </c>
      <c r="I308" t="s">
        <v>607</v>
      </c>
      <c r="J308" s="24"/>
    </row>
    <row r="309" spans="1:10" hidden="1" outlineLevel="1">
      <c r="A309" s="209" t="s">
        <v>608</v>
      </c>
      <c r="B309" s="134">
        <v>76241.69</v>
      </c>
      <c r="C309" s="133"/>
      <c r="D309" s="133"/>
      <c r="E309" s="133"/>
      <c r="F309" s="133">
        <v>76241.69</v>
      </c>
      <c r="G309" s="133">
        <v>0</v>
      </c>
      <c r="H309" s="210">
        <f t="shared" si="16"/>
        <v>76241.69</v>
      </c>
      <c r="I309" t="s">
        <v>609</v>
      </c>
      <c r="J309" s="24"/>
    </row>
    <row r="310" spans="1:10" hidden="1" outlineLevel="1">
      <c r="A310" s="209" t="s">
        <v>610</v>
      </c>
      <c r="B310" s="134">
        <v>87622.399999999994</v>
      </c>
      <c r="C310" s="133"/>
      <c r="D310" s="133"/>
      <c r="E310" s="133"/>
      <c r="F310" s="133">
        <v>87622.399999999994</v>
      </c>
      <c r="G310" s="133">
        <v>17391.239999999998</v>
      </c>
      <c r="H310" s="210">
        <f t="shared" si="16"/>
        <v>105013.63999999998</v>
      </c>
      <c r="I310" t="s">
        <v>611</v>
      </c>
      <c r="J310" s="24"/>
    </row>
    <row r="311" spans="1:10" hidden="1" outlineLevel="1">
      <c r="A311" s="209" t="s">
        <v>612</v>
      </c>
      <c r="B311" s="134">
        <v>203470.28</v>
      </c>
      <c r="C311" s="133"/>
      <c r="D311" s="133"/>
      <c r="E311" s="133"/>
      <c r="F311" s="133">
        <v>203470.28</v>
      </c>
      <c r="G311" s="133">
        <v>48020.810000000005</v>
      </c>
      <c r="H311" s="210">
        <f t="shared" si="16"/>
        <v>251491.09</v>
      </c>
      <c r="I311" t="s">
        <v>613</v>
      </c>
      <c r="J311" s="24"/>
    </row>
    <row r="312" spans="1:10" hidden="1" outlineLevel="1">
      <c r="A312" s="209" t="s">
        <v>614</v>
      </c>
      <c r="B312" s="134">
        <v>16050.56</v>
      </c>
      <c r="C312" s="133"/>
      <c r="D312" s="133"/>
      <c r="E312" s="133"/>
      <c r="F312" s="133">
        <v>16050.56</v>
      </c>
      <c r="G312" s="133">
        <v>0</v>
      </c>
      <c r="H312" s="210">
        <f t="shared" si="16"/>
        <v>16050.56</v>
      </c>
      <c r="I312" t="s">
        <v>615</v>
      </c>
      <c r="J312" s="24"/>
    </row>
    <row r="313" spans="1:10" hidden="1" outlineLevel="1">
      <c r="A313" s="209" t="s">
        <v>616</v>
      </c>
      <c r="B313" s="134">
        <v>42912.54</v>
      </c>
      <c r="C313" s="133"/>
      <c r="D313" s="133"/>
      <c r="E313" s="133"/>
      <c r="F313" s="133">
        <v>42912.54</v>
      </c>
      <c r="G313" s="133">
        <v>95431.249999999985</v>
      </c>
      <c r="H313" s="210">
        <f t="shared" si="16"/>
        <v>138343.78999999998</v>
      </c>
      <c r="I313" t="s">
        <v>617</v>
      </c>
      <c r="J313" s="24"/>
    </row>
    <row r="314" spans="1:10" hidden="1" outlineLevel="1">
      <c r="A314" s="209" t="s">
        <v>618</v>
      </c>
      <c r="B314" s="134">
        <v>442672.6</v>
      </c>
      <c r="C314" s="133">
        <v>-1028.73</v>
      </c>
      <c r="D314" s="133">
        <v>0</v>
      </c>
      <c r="E314" s="133">
        <v>0</v>
      </c>
      <c r="F314" s="133">
        <v>441643.87</v>
      </c>
      <c r="G314" s="133">
        <v>4874.4700000000012</v>
      </c>
      <c r="H314" s="210">
        <f t="shared" si="16"/>
        <v>446518.33999999997</v>
      </c>
      <c r="I314" t="s">
        <v>619</v>
      </c>
      <c r="J314" s="24"/>
    </row>
    <row r="315" spans="1:10" hidden="1" outlineLevel="1">
      <c r="A315" s="209" t="s">
        <v>620</v>
      </c>
      <c r="B315" s="134">
        <v>139146.34</v>
      </c>
      <c r="C315" s="133"/>
      <c r="D315" s="133"/>
      <c r="E315" s="133"/>
      <c r="F315" s="133">
        <v>139146.34</v>
      </c>
      <c r="G315" s="133">
        <v>0</v>
      </c>
      <c r="H315" s="210">
        <f t="shared" si="16"/>
        <v>139146.34</v>
      </c>
      <c r="I315" t="s">
        <v>621</v>
      </c>
      <c r="J315" s="24"/>
    </row>
    <row r="316" spans="1:10" hidden="1" outlineLevel="1">
      <c r="A316" s="209" t="s">
        <v>622</v>
      </c>
      <c r="B316" s="134">
        <v>26180.5</v>
      </c>
      <c r="C316" s="133"/>
      <c r="D316" s="133"/>
      <c r="E316" s="133"/>
      <c r="F316" s="133">
        <v>26180.5</v>
      </c>
      <c r="G316" s="133">
        <v>0</v>
      </c>
      <c r="H316" s="210">
        <f t="shared" si="16"/>
        <v>26180.5</v>
      </c>
      <c r="I316" t="s">
        <v>623</v>
      </c>
      <c r="J316" s="24"/>
    </row>
    <row r="317" spans="1:10" hidden="1" outlineLevel="1">
      <c r="A317" s="209" t="s">
        <v>624</v>
      </c>
      <c r="B317" s="134">
        <v>158940.03</v>
      </c>
      <c r="C317" s="133"/>
      <c r="D317" s="133"/>
      <c r="E317" s="133"/>
      <c r="F317" s="133">
        <v>158940.03</v>
      </c>
      <c r="G317" s="133">
        <v>3134.12</v>
      </c>
      <c r="H317" s="210">
        <f t="shared" si="16"/>
        <v>162074.15</v>
      </c>
      <c r="I317" t="s">
        <v>625</v>
      </c>
      <c r="J317" s="24"/>
    </row>
    <row r="318" spans="1:10" hidden="1" outlineLevel="1">
      <c r="A318" s="209" t="s">
        <v>626</v>
      </c>
      <c r="B318" s="134">
        <v>32206.659999999996</v>
      </c>
      <c r="C318" s="133"/>
      <c r="D318" s="133"/>
      <c r="E318" s="133"/>
      <c r="F318" s="133">
        <v>32206.659999999996</v>
      </c>
      <c r="G318" s="133">
        <v>0</v>
      </c>
      <c r="H318" s="210">
        <f t="shared" si="16"/>
        <v>32206.659999999996</v>
      </c>
      <c r="I318" t="s">
        <v>627</v>
      </c>
      <c r="J318" s="24"/>
    </row>
    <row r="319" spans="1:10" hidden="1" outlineLevel="1">
      <c r="A319" s="209" t="s">
        <v>628</v>
      </c>
      <c r="B319" s="134">
        <v>51087.62</v>
      </c>
      <c r="C319" s="133"/>
      <c r="D319" s="133"/>
      <c r="E319" s="133"/>
      <c r="F319" s="133">
        <v>51087.62</v>
      </c>
      <c r="G319" s="133">
        <v>0</v>
      </c>
      <c r="H319" s="210">
        <f t="shared" si="16"/>
        <v>51087.62</v>
      </c>
      <c r="I319" t="s">
        <v>629</v>
      </c>
      <c r="J319" s="24"/>
    </row>
    <row r="320" spans="1:10" hidden="1" outlineLevel="1">
      <c r="A320" s="209" t="s">
        <v>630</v>
      </c>
      <c r="B320" s="134">
        <v>15420.079999999998</v>
      </c>
      <c r="C320" s="133"/>
      <c r="D320" s="133"/>
      <c r="E320" s="133"/>
      <c r="F320" s="133">
        <v>15420.079999999998</v>
      </c>
      <c r="G320" s="133">
        <v>0</v>
      </c>
      <c r="H320" s="210">
        <f t="shared" si="16"/>
        <v>15420.079999999998</v>
      </c>
      <c r="I320" t="s">
        <v>631</v>
      </c>
      <c r="J320" s="24"/>
    </row>
    <row r="321" spans="1:10" hidden="1" outlineLevel="1">
      <c r="A321" s="209" t="s">
        <v>632</v>
      </c>
      <c r="B321" s="134">
        <v>426608.94</v>
      </c>
      <c r="C321" s="133">
        <v>-151.75</v>
      </c>
      <c r="D321" s="133">
        <v>0</v>
      </c>
      <c r="E321" s="133">
        <v>0</v>
      </c>
      <c r="F321" s="133">
        <v>426457.19</v>
      </c>
      <c r="G321" s="133">
        <v>0</v>
      </c>
      <c r="H321" s="210">
        <f t="shared" si="16"/>
        <v>426457.19</v>
      </c>
      <c r="I321" t="s">
        <v>633</v>
      </c>
      <c r="J321" s="24"/>
    </row>
    <row r="322" spans="1:10" hidden="1" outlineLevel="1">
      <c r="A322" s="209" t="s">
        <v>634</v>
      </c>
      <c r="B322" s="134">
        <v>23228328.309999999</v>
      </c>
      <c r="C322" s="133"/>
      <c r="D322" s="133"/>
      <c r="E322" s="133"/>
      <c r="F322" s="133">
        <v>23228328.309999999</v>
      </c>
      <c r="G322" s="133">
        <v>1215034.56</v>
      </c>
      <c r="H322" s="210">
        <f t="shared" si="16"/>
        <v>24443362.869999997</v>
      </c>
      <c r="I322" t="s">
        <v>635</v>
      </c>
      <c r="J322" s="24"/>
    </row>
    <row r="323" spans="1:10" hidden="1" outlineLevel="1">
      <c r="A323" s="209" t="s">
        <v>636</v>
      </c>
      <c r="B323" s="134">
        <v>106000.78</v>
      </c>
      <c r="C323" s="133"/>
      <c r="D323" s="133"/>
      <c r="E323" s="133"/>
      <c r="F323" s="133">
        <v>106000.78</v>
      </c>
      <c r="G323" s="133">
        <v>-7.25</v>
      </c>
      <c r="H323" s="210">
        <f t="shared" si="16"/>
        <v>105993.53</v>
      </c>
      <c r="I323" t="s">
        <v>637</v>
      </c>
      <c r="J323" s="24"/>
    </row>
    <row r="324" spans="1:10" hidden="1" outlineLevel="1">
      <c r="A324" s="209" t="s">
        <v>638</v>
      </c>
      <c r="B324" s="134">
        <v>232639.55000000002</v>
      </c>
      <c r="C324" s="133"/>
      <c r="D324" s="133"/>
      <c r="E324" s="133"/>
      <c r="F324" s="133">
        <v>232639.55000000002</v>
      </c>
      <c r="G324" s="133">
        <v>0</v>
      </c>
      <c r="H324" s="210">
        <f t="shared" si="16"/>
        <v>232639.55000000002</v>
      </c>
      <c r="I324" t="s">
        <v>639</v>
      </c>
      <c r="J324" s="24"/>
    </row>
    <row r="325" spans="1:10" hidden="1" outlineLevel="1">
      <c r="A325" s="209" t="s">
        <v>640</v>
      </c>
      <c r="B325" s="134">
        <v>118707.63999999998</v>
      </c>
      <c r="C325" s="133"/>
      <c r="D325" s="133"/>
      <c r="E325" s="133"/>
      <c r="F325" s="133">
        <v>118707.63999999998</v>
      </c>
      <c r="G325" s="133">
        <v>0</v>
      </c>
      <c r="H325" s="210">
        <f t="shared" si="16"/>
        <v>118707.63999999998</v>
      </c>
      <c r="I325" t="s">
        <v>641</v>
      </c>
      <c r="J325" s="24"/>
    </row>
    <row r="326" spans="1:10" hidden="1" outlineLevel="1">
      <c r="A326" s="209" t="s">
        <v>642</v>
      </c>
      <c r="B326" s="134">
        <v>15792.259999999998</v>
      </c>
      <c r="C326" s="133"/>
      <c r="D326" s="133"/>
      <c r="E326" s="133"/>
      <c r="F326" s="133">
        <v>15792.259999999998</v>
      </c>
      <c r="G326" s="133">
        <v>0</v>
      </c>
      <c r="H326" s="210">
        <f t="shared" si="16"/>
        <v>15792.259999999998</v>
      </c>
      <c r="I326" t="s">
        <v>643</v>
      </c>
      <c r="J326" s="24"/>
    </row>
    <row r="327" spans="1:10" hidden="1" outlineLevel="1">
      <c r="A327" s="209" t="s">
        <v>644</v>
      </c>
      <c r="B327" s="134">
        <v>76673.179999999993</v>
      </c>
      <c r="C327" s="133"/>
      <c r="D327" s="133"/>
      <c r="E327" s="133"/>
      <c r="F327" s="133">
        <v>76673.179999999993</v>
      </c>
      <c r="G327" s="133">
        <v>0</v>
      </c>
      <c r="H327" s="210">
        <f t="shared" si="16"/>
        <v>76673.179999999993</v>
      </c>
      <c r="I327" t="s">
        <v>645</v>
      </c>
      <c r="J327" s="24"/>
    </row>
    <row r="328" spans="1:10" hidden="1" outlineLevel="1">
      <c r="A328" s="209" t="s">
        <v>646</v>
      </c>
      <c r="B328" s="134">
        <v>49481.09</v>
      </c>
      <c r="C328" s="133"/>
      <c r="D328" s="133"/>
      <c r="E328" s="133"/>
      <c r="F328" s="133">
        <v>49481.09</v>
      </c>
      <c r="G328" s="133">
        <v>0</v>
      </c>
      <c r="H328" s="210">
        <f t="shared" si="16"/>
        <v>49481.09</v>
      </c>
      <c r="I328" t="s">
        <v>647</v>
      </c>
      <c r="J328" s="24"/>
    </row>
    <row r="329" spans="1:10" hidden="1" outlineLevel="1">
      <c r="A329" s="209" t="s">
        <v>648</v>
      </c>
      <c r="B329" s="134">
        <v>66492</v>
      </c>
      <c r="C329" s="133"/>
      <c r="D329" s="133"/>
      <c r="E329" s="133"/>
      <c r="F329" s="133">
        <v>66492</v>
      </c>
      <c r="G329" s="133">
        <v>29997.08</v>
      </c>
      <c r="H329" s="210">
        <f t="shared" si="16"/>
        <v>96489.08</v>
      </c>
      <c r="I329" t="s">
        <v>649</v>
      </c>
      <c r="J329" s="24"/>
    </row>
    <row r="330" spans="1:10" hidden="1" outlineLevel="1">
      <c r="A330" s="209" t="s">
        <v>650</v>
      </c>
      <c r="B330" s="134">
        <v>554945.1</v>
      </c>
      <c r="C330" s="133"/>
      <c r="D330" s="133"/>
      <c r="E330" s="133"/>
      <c r="F330" s="133">
        <v>554945.1</v>
      </c>
      <c r="G330" s="133">
        <v>36939.75</v>
      </c>
      <c r="H330" s="210">
        <f t="shared" si="16"/>
        <v>591884.85</v>
      </c>
      <c r="I330" t="s">
        <v>651</v>
      </c>
      <c r="J330" s="24"/>
    </row>
    <row r="331" spans="1:10" hidden="1" outlineLevel="1">
      <c r="A331" s="209" t="s">
        <v>652</v>
      </c>
      <c r="B331" s="134">
        <v>951741.38000000012</v>
      </c>
      <c r="C331" s="133"/>
      <c r="D331" s="133"/>
      <c r="E331" s="133"/>
      <c r="F331" s="133">
        <v>951741.38000000012</v>
      </c>
      <c r="G331" s="133">
        <v>-505883.24</v>
      </c>
      <c r="H331" s="210">
        <f t="shared" si="16"/>
        <v>445858.14000000013</v>
      </c>
      <c r="I331" t="s">
        <v>653</v>
      </c>
      <c r="J331" s="24"/>
    </row>
    <row r="332" spans="1:10" hidden="1" outlineLevel="1">
      <c r="A332" s="209" t="s">
        <v>654</v>
      </c>
      <c r="B332" s="134">
        <v>624459.33000000007</v>
      </c>
      <c r="C332" s="133">
        <v>-688.62</v>
      </c>
      <c r="D332" s="133">
        <v>0</v>
      </c>
      <c r="E332" s="133">
        <v>0</v>
      </c>
      <c r="F332" s="133">
        <v>623770.71000000008</v>
      </c>
      <c r="G332" s="133">
        <v>239876.06</v>
      </c>
      <c r="H332" s="210">
        <f t="shared" si="16"/>
        <v>863646.77</v>
      </c>
      <c r="I332" t="s">
        <v>655</v>
      </c>
      <c r="J332" s="24"/>
    </row>
    <row r="333" spans="1:10" hidden="1" outlineLevel="1">
      <c r="A333" s="209" t="s">
        <v>656</v>
      </c>
      <c r="B333" s="134">
        <v>76921</v>
      </c>
      <c r="C333" s="133"/>
      <c r="D333" s="133"/>
      <c r="E333" s="133"/>
      <c r="F333" s="133">
        <v>76921</v>
      </c>
      <c r="G333" s="133">
        <v>5083.1400000000003</v>
      </c>
      <c r="H333" s="210">
        <f t="shared" si="16"/>
        <v>82004.14</v>
      </c>
      <c r="I333" t="s">
        <v>657</v>
      </c>
      <c r="J333" s="24"/>
    </row>
    <row r="334" spans="1:10" hidden="1" outlineLevel="1">
      <c r="A334" s="209" t="s">
        <v>658</v>
      </c>
      <c r="B334" s="134">
        <v>201895.40999999997</v>
      </c>
      <c r="C334" s="133">
        <v>0</v>
      </c>
      <c r="D334" s="133">
        <v>-500</v>
      </c>
      <c r="E334" s="133">
        <v>0</v>
      </c>
      <c r="F334" s="133">
        <v>201395.40999999997</v>
      </c>
      <c r="G334" s="133">
        <v>-492</v>
      </c>
      <c r="H334" s="210">
        <f t="shared" si="16"/>
        <v>200903.40999999997</v>
      </c>
      <c r="I334" t="s">
        <v>659</v>
      </c>
      <c r="J334" s="24"/>
    </row>
    <row r="335" spans="1:10" hidden="1" outlineLevel="1">
      <c r="A335" s="209" t="s">
        <v>660</v>
      </c>
      <c r="B335" s="134">
        <v>47590.189999999988</v>
      </c>
      <c r="C335" s="133">
        <v>-1435.65</v>
      </c>
      <c r="D335" s="133">
        <v>0</v>
      </c>
      <c r="E335" s="133">
        <v>0</v>
      </c>
      <c r="F335" s="133">
        <v>46154.539999999986</v>
      </c>
      <c r="G335" s="133">
        <v>0</v>
      </c>
      <c r="H335" s="210">
        <f t="shared" si="16"/>
        <v>46154.539999999986</v>
      </c>
      <c r="I335" t="s">
        <v>661</v>
      </c>
      <c r="J335" s="24"/>
    </row>
    <row r="336" spans="1:10" hidden="1" outlineLevel="1">
      <c r="A336" s="209" t="s">
        <v>662</v>
      </c>
      <c r="B336" s="134">
        <v>5244187.5199999996</v>
      </c>
      <c r="C336" s="133"/>
      <c r="D336" s="133"/>
      <c r="E336" s="133"/>
      <c r="F336" s="133">
        <v>5244187.5199999996</v>
      </c>
      <c r="G336" s="133">
        <v>0</v>
      </c>
      <c r="H336" s="210">
        <f t="shared" si="16"/>
        <v>5244187.5199999996</v>
      </c>
      <c r="I336" t="s">
        <v>663</v>
      </c>
      <c r="J336" s="24"/>
    </row>
    <row r="337" spans="1:10" hidden="1" outlineLevel="1">
      <c r="A337" s="209" t="s">
        <v>664</v>
      </c>
      <c r="B337" s="134">
        <v>589592.36</v>
      </c>
      <c r="C337" s="133"/>
      <c r="D337" s="133"/>
      <c r="E337" s="133"/>
      <c r="F337" s="133">
        <v>589592.36</v>
      </c>
      <c r="G337" s="133">
        <v>0</v>
      </c>
      <c r="H337" s="210">
        <f t="shared" si="16"/>
        <v>589592.36</v>
      </c>
      <c r="I337" t="s">
        <v>665</v>
      </c>
      <c r="J337" s="24"/>
    </row>
    <row r="338" spans="1:10" hidden="1" outlineLevel="1">
      <c r="A338" s="209" t="s">
        <v>666</v>
      </c>
      <c r="B338" s="134">
        <v>1562620.09</v>
      </c>
      <c r="C338" s="133"/>
      <c r="D338" s="133"/>
      <c r="E338" s="133"/>
      <c r="F338" s="133">
        <v>1562620.09</v>
      </c>
      <c r="G338" s="133">
        <v>0</v>
      </c>
      <c r="H338" s="210">
        <f t="shared" si="16"/>
        <v>1562620.09</v>
      </c>
      <c r="I338" t="s">
        <v>667</v>
      </c>
      <c r="J338" s="24"/>
    </row>
    <row r="339" spans="1:10" hidden="1" outlineLevel="1">
      <c r="A339" s="209" t="s">
        <v>668</v>
      </c>
      <c r="B339" s="134">
        <v>241507.54</v>
      </c>
      <c r="C339" s="133"/>
      <c r="D339" s="133"/>
      <c r="E339" s="133"/>
      <c r="F339" s="133">
        <v>241507.54</v>
      </c>
      <c r="G339" s="133">
        <v>0</v>
      </c>
      <c r="H339" s="210">
        <f t="shared" si="16"/>
        <v>241507.54</v>
      </c>
      <c r="I339" t="s">
        <v>669</v>
      </c>
      <c r="J339" s="24"/>
    </row>
    <row r="340" spans="1:10" hidden="1" outlineLevel="1">
      <c r="A340" s="209" t="s">
        <v>670</v>
      </c>
      <c r="B340" s="134">
        <v>127982.14</v>
      </c>
      <c r="C340" s="133"/>
      <c r="D340" s="133"/>
      <c r="E340" s="133"/>
      <c r="F340" s="133">
        <v>127982.14</v>
      </c>
      <c r="G340" s="133">
        <v>12537.439999999999</v>
      </c>
      <c r="H340" s="210">
        <f t="shared" si="16"/>
        <v>140519.57999999999</v>
      </c>
      <c r="I340" t="s">
        <v>671</v>
      </c>
      <c r="J340" s="24"/>
    </row>
    <row r="341" spans="1:10" hidden="1" outlineLevel="1">
      <c r="A341" s="209" t="s">
        <v>672</v>
      </c>
      <c r="B341" s="134">
        <v>13250.73</v>
      </c>
      <c r="C341" s="133"/>
      <c r="D341" s="133"/>
      <c r="E341" s="133"/>
      <c r="F341" s="133">
        <v>13250.73</v>
      </c>
      <c r="G341" s="133">
        <v>0</v>
      </c>
      <c r="H341" s="210">
        <f t="shared" si="16"/>
        <v>13250.73</v>
      </c>
      <c r="I341" t="s">
        <v>673</v>
      </c>
      <c r="J341" s="24"/>
    </row>
    <row r="342" spans="1:10" hidden="1" outlineLevel="1">
      <c r="A342" s="209" t="s">
        <v>1635</v>
      </c>
      <c r="B342" s="134">
        <v>0</v>
      </c>
      <c r="C342" s="133"/>
      <c r="D342" s="133"/>
      <c r="E342" s="133"/>
      <c r="F342" s="133"/>
      <c r="G342" s="133">
        <v>-308.97000000000003</v>
      </c>
      <c r="H342" s="210">
        <f t="shared" si="16"/>
        <v>-308.97000000000003</v>
      </c>
      <c r="J342" s="24"/>
    </row>
    <row r="343" spans="1:10" hidden="1" outlineLevel="1">
      <c r="A343" s="209" t="s">
        <v>674</v>
      </c>
      <c r="B343" s="134">
        <v>55472.909999999996</v>
      </c>
      <c r="C343" s="133"/>
      <c r="D343" s="133"/>
      <c r="E343" s="133"/>
      <c r="F343" s="133">
        <v>55472.909999999996</v>
      </c>
      <c r="G343" s="133">
        <v>0</v>
      </c>
      <c r="H343" s="210">
        <f t="shared" si="16"/>
        <v>55472.909999999996</v>
      </c>
      <c r="I343" t="s">
        <v>675</v>
      </c>
      <c r="J343" s="24"/>
    </row>
    <row r="344" spans="1:10" hidden="1" outlineLevel="1">
      <c r="A344" s="209" t="s">
        <v>676</v>
      </c>
      <c r="B344" s="134">
        <v>103344.13999999998</v>
      </c>
      <c r="C344" s="133"/>
      <c r="D344" s="133"/>
      <c r="E344" s="133"/>
      <c r="F344" s="133">
        <v>103344.13999999998</v>
      </c>
      <c r="G344" s="133">
        <v>292.32000000000005</v>
      </c>
      <c r="H344" s="210">
        <f t="shared" si="16"/>
        <v>103636.45999999999</v>
      </c>
      <c r="I344" t="s">
        <v>677</v>
      </c>
      <c r="J344" s="24"/>
    </row>
    <row r="345" spans="1:10" hidden="1" outlineLevel="1">
      <c r="A345" s="209" t="s">
        <v>678</v>
      </c>
      <c r="B345" s="134">
        <v>35144.86</v>
      </c>
      <c r="C345" s="133"/>
      <c r="D345" s="133"/>
      <c r="E345" s="133"/>
      <c r="F345" s="133">
        <v>35144.86</v>
      </c>
      <c r="G345" s="133">
        <v>0</v>
      </c>
      <c r="H345" s="210">
        <f t="shared" si="16"/>
        <v>35144.86</v>
      </c>
      <c r="I345" t="s">
        <v>679</v>
      </c>
      <c r="J345" s="24"/>
    </row>
    <row r="346" spans="1:10" hidden="1" outlineLevel="1">
      <c r="A346" s="209" t="s">
        <v>680</v>
      </c>
      <c r="B346" s="134">
        <v>5051853.3500000006</v>
      </c>
      <c r="C346" s="133"/>
      <c r="D346" s="133"/>
      <c r="E346" s="133"/>
      <c r="F346" s="133">
        <v>5051853.3500000006</v>
      </c>
      <c r="G346" s="133">
        <v>0</v>
      </c>
      <c r="H346" s="210">
        <f t="shared" si="16"/>
        <v>5051853.3500000006</v>
      </c>
      <c r="I346" t="s">
        <v>681</v>
      </c>
      <c r="J346" s="24"/>
    </row>
    <row r="347" spans="1:10" hidden="1" outlineLevel="1">
      <c r="A347" s="209" t="s">
        <v>682</v>
      </c>
      <c r="B347" s="134">
        <v>301839.33999999997</v>
      </c>
      <c r="C347" s="133">
        <v>-29516.18</v>
      </c>
      <c r="D347" s="133">
        <v>0</v>
      </c>
      <c r="E347" s="133">
        <v>0</v>
      </c>
      <c r="F347" s="133">
        <v>272323.15999999997</v>
      </c>
      <c r="G347" s="133">
        <v>15843.64</v>
      </c>
      <c r="H347" s="210">
        <f t="shared" si="16"/>
        <v>288166.8</v>
      </c>
      <c r="I347" t="s">
        <v>683</v>
      </c>
      <c r="J347" s="24"/>
    </row>
    <row r="348" spans="1:10" hidden="1" outlineLevel="1">
      <c r="A348" s="209" t="s">
        <v>684</v>
      </c>
      <c r="B348" s="134">
        <v>104857.78</v>
      </c>
      <c r="C348" s="133"/>
      <c r="D348" s="133"/>
      <c r="E348" s="133"/>
      <c r="F348" s="133">
        <v>104857.78</v>
      </c>
      <c r="G348" s="133">
        <v>0</v>
      </c>
      <c r="H348" s="210">
        <f t="shared" si="16"/>
        <v>104857.78</v>
      </c>
      <c r="I348" t="s">
        <v>685</v>
      </c>
      <c r="J348" s="24"/>
    </row>
    <row r="349" spans="1:10" hidden="1" outlineLevel="1">
      <c r="A349" s="209" t="s">
        <v>686</v>
      </c>
      <c r="B349" s="134">
        <v>145266.34000000003</v>
      </c>
      <c r="C349" s="133"/>
      <c r="D349" s="133"/>
      <c r="E349" s="133"/>
      <c r="F349" s="133">
        <v>145266.34000000003</v>
      </c>
      <c r="G349" s="133">
        <v>0</v>
      </c>
      <c r="H349" s="210">
        <f t="shared" si="16"/>
        <v>145266.34000000003</v>
      </c>
      <c r="I349" t="s">
        <v>687</v>
      </c>
      <c r="J349" s="24"/>
    </row>
    <row r="350" spans="1:10" hidden="1" outlineLevel="1">
      <c r="A350" s="209" t="s">
        <v>688</v>
      </c>
      <c r="B350" s="134">
        <v>180992.87</v>
      </c>
      <c r="C350" s="133"/>
      <c r="D350" s="133"/>
      <c r="E350" s="133"/>
      <c r="F350" s="133">
        <v>180992.87</v>
      </c>
      <c r="G350" s="133">
        <v>0</v>
      </c>
      <c r="H350" s="210">
        <f t="shared" si="16"/>
        <v>180992.87</v>
      </c>
      <c r="I350" t="s">
        <v>689</v>
      </c>
      <c r="J350" s="24"/>
    </row>
    <row r="351" spans="1:10" hidden="1" outlineLevel="1">
      <c r="A351" s="209" t="s">
        <v>690</v>
      </c>
      <c r="B351" s="134">
        <v>14128.520000000002</v>
      </c>
      <c r="C351" s="133"/>
      <c r="D351" s="133"/>
      <c r="E351" s="133"/>
      <c r="F351" s="133">
        <v>14128.520000000002</v>
      </c>
      <c r="G351" s="133">
        <v>0</v>
      </c>
      <c r="H351" s="210">
        <f t="shared" si="16"/>
        <v>14128.520000000002</v>
      </c>
      <c r="I351" t="s">
        <v>691</v>
      </c>
      <c r="J351" s="24"/>
    </row>
    <row r="352" spans="1:10" hidden="1" outlineLevel="1">
      <c r="A352" s="209" t="s">
        <v>692</v>
      </c>
      <c r="B352" s="134">
        <v>37861.96</v>
      </c>
      <c r="C352" s="133"/>
      <c r="D352" s="133"/>
      <c r="E352" s="133"/>
      <c r="F352" s="133">
        <v>37861.96</v>
      </c>
      <c r="G352" s="133">
        <v>0</v>
      </c>
      <c r="H352" s="210">
        <f t="shared" si="16"/>
        <v>37861.96</v>
      </c>
      <c r="I352" t="s">
        <v>693</v>
      </c>
      <c r="J352" s="24"/>
    </row>
    <row r="353" spans="1:10" hidden="1" outlineLevel="1">
      <c r="A353" s="209" t="s">
        <v>694</v>
      </c>
      <c r="B353" s="134">
        <v>44341.619999999995</v>
      </c>
      <c r="C353" s="133"/>
      <c r="D353" s="133"/>
      <c r="E353" s="133"/>
      <c r="F353" s="133">
        <v>44341.619999999995</v>
      </c>
      <c r="G353" s="133">
        <v>0</v>
      </c>
      <c r="H353" s="210">
        <f t="shared" si="16"/>
        <v>44341.619999999995</v>
      </c>
      <c r="I353" t="s">
        <v>695</v>
      </c>
      <c r="J353" s="24"/>
    </row>
    <row r="354" spans="1:10" hidden="1" outlineLevel="1">
      <c r="A354" s="209" t="s">
        <v>696</v>
      </c>
      <c r="B354" s="134">
        <v>37493.64</v>
      </c>
      <c r="C354" s="133"/>
      <c r="D354" s="133"/>
      <c r="E354" s="133"/>
      <c r="F354" s="133">
        <v>37493.64</v>
      </c>
      <c r="G354" s="133">
        <v>0</v>
      </c>
      <c r="H354" s="210">
        <f t="shared" si="16"/>
        <v>37493.64</v>
      </c>
      <c r="I354" t="s">
        <v>697</v>
      </c>
      <c r="J354" s="24"/>
    </row>
    <row r="355" spans="1:10" hidden="1" outlineLevel="1">
      <c r="A355" s="209" t="s">
        <v>698</v>
      </c>
      <c r="B355" s="134">
        <v>49169.07</v>
      </c>
      <c r="C355" s="133"/>
      <c r="D355" s="133"/>
      <c r="E355" s="133"/>
      <c r="F355" s="133">
        <v>49169.07</v>
      </c>
      <c r="G355" s="133">
        <v>0</v>
      </c>
      <c r="H355" s="210">
        <f t="shared" si="16"/>
        <v>49169.07</v>
      </c>
      <c r="I355" t="s">
        <v>699</v>
      </c>
      <c r="J355" s="24"/>
    </row>
    <row r="356" spans="1:10" hidden="1" outlineLevel="1">
      <c r="A356" s="209" t="s">
        <v>700</v>
      </c>
      <c r="B356" s="134">
        <v>44875.23000000001</v>
      </c>
      <c r="C356" s="133"/>
      <c r="D356" s="133"/>
      <c r="E356" s="133"/>
      <c r="F356" s="133">
        <v>44875.23000000001</v>
      </c>
      <c r="G356" s="133">
        <v>0</v>
      </c>
      <c r="H356" s="210">
        <f t="shared" si="16"/>
        <v>44875.23000000001</v>
      </c>
      <c r="I356" t="s">
        <v>701</v>
      </c>
      <c r="J356" s="24"/>
    </row>
    <row r="357" spans="1:10" hidden="1" outlineLevel="1">
      <c r="A357" s="209" t="s">
        <v>702</v>
      </c>
      <c r="B357" s="134">
        <v>94254.79</v>
      </c>
      <c r="C357" s="133"/>
      <c r="D357" s="133"/>
      <c r="E357" s="133"/>
      <c r="F357" s="133">
        <v>94254.79</v>
      </c>
      <c r="G357" s="133">
        <v>0</v>
      </c>
      <c r="H357" s="210">
        <f t="shared" si="16"/>
        <v>94254.79</v>
      </c>
      <c r="I357" t="s">
        <v>703</v>
      </c>
      <c r="J357" s="24"/>
    </row>
    <row r="358" spans="1:10" hidden="1" outlineLevel="1">
      <c r="A358" s="209" t="s">
        <v>704</v>
      </c>
      <c r="B358" s="134">
        <v>15842.339999999998</v>
      </c>
      <c r="C358" s="133"/>
      <c r="D358" s="133"/>
      <c r="E358" s="133"/>
      <c r="F358" s="133">
        <v>15842.339999999998</v>
      </c>
      <c r="G358" s="133">
        <v>0</v>
      </c>
      <c r="H358" s="210">
        <f t="shared" si="16"/>
        <v>15842.339999999998</v>
      </c>
      <c r="I358" t="s">
        <v>705</v>
      </c>
      <c r="J358" s="24"/>
    </row>
    <row r="359" spans="1:10" hidden="1" outlineLevel="1">
      <c r="A359" s="209" t="s">
        <v>706</v>
      </c>
      <c r="B359" s="134">
        <v>30720</v>
      </c>
      <c r="C359" s="133"/>
      <c r="D359" s="133"/>
      <c r="E359" s="133"/>
      <c r="F359" s="133">
        <v>30720</v>
      </c>
      <c r="G359" s="133">
        <v>0</v>
      </c>
      <c r="H359" s="210">
        <f t="shared" si="16"/>
        <v>30720</v>
      </c>
      <c r="I359" t="s">
        <v>707</v>
      </c>
      <c r="J359" s="24"/>
    </row>
    <row r="360" spans="1:10" hidden="1" outlineLevel="1">
      <c r="A360" s="209" t="s">
        <v>708</v>
      </c>
      <c r="B360" s="134">
        <v>82807.929999999993</v>
      </c>
      <c r="C360" s="133"/>
      <c r="D360" s="133"/>
      <c r="E360" s="133"/>
      <c r="F360" s="133">
        <v>82807.929999999993</v>
      </c>
      <c r="G360" s="133">
        <v>729.36</v>
      </c>
      <c r="H360" s="210">
        <f t="shared" ref="H360:H366" si="17">F360+G360</f>
        <v>83537.289999999994</v>
      </c>
      <c r="I360" t="s">
        <v>709</v>
      </c>
      <c r="J360" s="24"/>
    </row>
    <row r="361" spans="1:10" hidden="1" outlineLevel="1">
      <c r="A361" s="209" t="s">
        <v>710</v>
      </c>
      <c r="B361" s="134">
        <v>17065.53</v>
      </c>
      <c r="C361" s="133"/>
      <c r="D361" s="133"/>
      <c r="E361" s="133"/>
      <c r="F361" s="133">
        <v>17065.53</v>
      </c>
      <c r="G361" s="133">
        <v>0</v>
      </c>
      <c r="H361" s="210">
        <f t="shared" si="17"/>
        <v>17065.53</v>
      </c>
      <c r="I361" t="s">
        <v>711</v>
      </c>
      <c r="J361" s="24"/>
    </row>
    <row r="362" spans="1:10" hidden="1" outlineLevel="1">
      <c r="A362" s="209" t="s">
        <v>712</v>
      </c>
      <c r="B362" s="134">
        <v>2595840.11</v>
      </c>
      <c r="C362" s="133"/>
      <c r="D362" s="133"/>
      <c r="E362" s="133"/>
      <c r="F362" s="133">
        <v>2595840.11</v>
      </c>
      <c r="G362" s="133">
        <v>0</v>
      </c>
      <c r="H362" s="210">
        <f t="shared" si="17"/>
        <v>2595840.11</v>
      </c>
      <c r="I362" t="s">
        <v>713</v>
      </c>
      <c r="J362" s="24"/>
    </row>
    <row r="363" spans="1:10" hidden="1" outlineLevel="1">
      <c r="A363" s="209" t="s">
        <v>714</v>
      </c>
      <c r="B363" s="134">
        <v>128945.43000000001</v>
      </c>
      <c r="C363" s="133"/>
      <c r="D363" s="133"/>
      <c r="E363" s="133"/>
      <c r="F363" s="133">
        <v>128945.43000000001</v>
      </c>
      <c r="G363" s="133">
        <v>0</v>
      </c>
      <c r="H363" s="210">
        <f t="shared" si="17"/>
        <v>128945.43000000001</v>
      </c>
      <c r="I363" t="s">
        <v>715</v>
      </c>
      <c r="J363" s="24"/>
    </row>
    <row r="364" spans="1:10" hidden="1" outlineLevel="1">
      <c r="A364" s="209" t="s">
        <v>716</v>
      </c>
      <c r="B364" s="134">
        <v>539582.59</v>
      </c>
      <c r="C364" s="133"/>
      <c r="D364" s="133"/>
      <c r="E364" s="133"/>
      <c r="F364" s="133">
        <v>539582.59</v>
      </c>
      <c r="G364" s="133">
        <v>0</v>
      </c>
      <c r="H364" s="210">
        <f t="shared" si="17"/>
        <v>539582.59</v>
      </c>
      <c r="I364" t="s">
        <v>717</v>
      </c>
      <c r="J364" s="24"/>
    </row>
    <row r="365" spans="1:10" hidden="1" outlineLevel="1">
      <c r="A365" s="209" t="s">
        <v>319</v>
      </c>
      <c r="B365" s="134">
        <v>30676.539999999997</v>
      </c>
      <c r="C365" s="133"/>
      <c r="D365" s="133"/>
      <c r="E365" s="133"/>
      <c r="F365" s="133">
        <v>30676.539999999997</v>
      </c>
      <c r="G365" s="133">
        <v>0</v>
      </c>
      <c r="H365" s="210">
        <f t="shared" si="17"/>
        <v>30676.539999999997</v>
      </c>
      <c r="I365" t="s">
        <v>320</v>
      </c>
      <c r="J365" s="24"/>
    </row>
    <row r="366" spans="1:10" hidden="1" outlineLevel="1">
      <c r="A366" s="209" t="s">
        <v>718</v>
      </c>
      <c r="B366" s="134">
        <v>40662.82</v>
      </c>
      <c r="C366" s="133"/>
      <c r="D366" s="133"/>
      <c r="E366" s="133"/>
      <c r="F366" s="133">
        <v>40662.82</v>
      </c>
      <c r="G366" s="133">
        <v>1151.02</v>
      </c>
      <c r="H366" s="210">
        <f t="shared" si="17"/>
        <v>41813.839999999997</v>
      </c>
      <c r="I366" t="s">
        <v>719</v>
      </c>
      <c r="J366" s="24"/>
    </row>
    <row r="367" spans="1:10" collapsed="1">
      <c r="A367" s="209" t="s">
        <v>720</v>
      </c>
      <c r="B367" s="133">
        <f t="shared" ref="B367:G367" si="18">SUM(B368:B704)</f>
        <v>220982199.50999999</v>
      </c>
      <c r="C367" s="133">
        <f t="shared" si="18"/>
        <v>-227698.35999999996</v>
      </c>
      <c r="D367" s="133">
        <f t="shared" si="18"/>
        <v>-87376</v>
      </c>
      <c r="E367" s="133">
        <f t="shared" si="18"/>
        <v>7214703.0199999996</v>
      </c>
      <c r="F367" s="133">
        <f>SUM(F368:F704)</f>
        <v>227881828.16999993</v>
      </c>
      <c r="G367" s="133">
        <f t="shared" si="18"/>
        <v>8681825.1200000048</v>
      </c>
      <c r="H367" s="210">
        <f t="shared" ref="H367" si="19">F367+G367</f>
        <v>236563653.28999993</v>
      </c>
      <c r="J367" s="24"/>
    </row>
    <row r="368" spans="1:10" hidden="1" outlineLevel="1">
      <c r="A368" s="209" t="s">
        <v>330</v>
      </c>
      <c r="B368" s="133">
        <v>6395.14</v>
      </c>
      <c r="C368" s="133">
        <v>0</v>
      </c>
      <c r="D368" s="133">
        <v>0</v>
      </c>
      <c r="E368" s="133">
        <v>0</v>
      </c>
      <c r="F368" s="133">
        <f>SUM(B368:E368)</f>
        <v>6395.14</v>
      </c>
      <c r="G368" s="133">
        <v>0</v>
      </c>
      <c r="H368" s="210">
        <f>F368+G368</f>
        <v>6395.14</v>
      </c>
      <c r="I368" t="s">
        <v>721</v>
      </c>
      <c r="J368" s="24"/>
    </row>
    <row r="369" spans="1:10" hidden="1" outlineLevel="1">
      <c r="A369" s="209" t="s">
        <v>309</v>
      </c>
      <c r="B369" s="133">
        <v>2707219.24</v>
      </c>
      <c r="C369" s="133">
        <v>-27.33</v>
      </c>
      <c r="D369" s="133">
        <v>0</v>
      </c>
      <c r="E369" s="133">
        <v>0</v>
      </c>
      <c r="F369" s="133">
        <f t="shared" ref="F369:F433" si="20">SUM(B369:E369)</f>
        <v>2707191.91</v>
      </c>
      <c r="G369" s="133">
        <v>370564.64</v>
      </c>
      <c r="H369" s="210">
        <f t="shared" ref="H369:H433" si="21">F369+G369</f>
        <v>3077756.5500000003</v>
      </c>
      <c r="I369" t="s">
        <v>310</v>
      </c>
      <c r="J369" s="24"/>
    </row>
    <row r="370" spans="1:10" hidden="1" outlineLevel="1">
      <c r="A370" s="209" t="s">
        <v>722</v>
      </c>
      <c r="B370" s="133">
        <v>2399.67</v>
      </c>
      <c r="C370" s="133">
        <v>0</v>
      </c>
      <c r="D370" s="133">
        <v>0</v>
      </c>
      <c r="E370" s="133">
        <v>0</v>
      </c>
      <c r="F370" s="133">
        <f t="shared" si="20"/>
        <v>2399.67</v>
      </c>
      <c r="G370" s="133">
        <v>0</v>
      </c>
      <c r="H370" s="210">
        <f t="shared" si="21"/>
        <v>2399.67</v>
      </c>
      <c r="I370" t="s">
        <v>723</v>
      </c>
      <c r="J370" s="24"/>
    </row>
    <row r="371" spans="1:10" hidden="1" outlineLevel="1">
      <c r="A371" s="209" t="s">
        <v>724</v>
      </c>
      <c r="B371" s="133">
        <v>16627949.160000004</v>
      </c>
      <c r="C371" s="133">
        <v>-992.6</v>
      </c>
      <c r="D371" s="133">
        <v>-600</v>
      </c>
      <c r="E371" s="133">
        <v>0</v>
      </c>
      <c r="F371" s="133">
        <f t="shared" si="20"/>
        <v>16626356.560000004</v>
      </c>
      <c r="G371" s="133">
        <v>628482.06000000006</v>
      </c>
      <c r="H371" s="210">
        <f t="shared" si="21"/>
        <v>17254838.620000005</v>
      </c>
      <c r="I371" t="s">
        <v>725</v>
      </c>
      <c r="J371" s="24"/>
    </row>
    <row r="372" spans="1:10" hidden="1" outlineLevel="1">
      <c r="A372" s="209" t="s">
        <v>726</v>
      </c>
      <c r="B372" s="133">
        <v>417470.82000000007</v>
      </c>
      <c r="C372" s="133">
        <v>0</v>
      </c>
      <c r="D372" s="133">
        <v>-1540</v>
      </c>
      <c r="E372" s="133">
        <v>0</v>
      </c>
      <c r="F372" s="133">
        <f t="shared" si="20"/>
        <v>415930.82000000007</v>
      </c>
      <c r="G372" s="133">
        <v>0</v>
      </c>
      <c r="H372" s="210">
        <f t="shared" si="21"/>
        <v>415930.82000000007</v>
      </c>
      <c r="I372" t="s">
        <v>727</v>
      </c>
      <c r="J372" s="24"/>
    </row>
    <row r="373" spans="1:10" hidden="1" outlineLevel="1">
      <c r="A373" s="209" t="s">
        <v>728</v>
      </c>
      <c r="B373" s="133">
        <v>36563.03</v>
      </c>
      <c r="C373" s="133">
        <v>0</v>
      </c>
      <c r="D373" s="133">
        <v>0</v>
      </c>
      <c r="E373" s="133">
        <v>0</v>
      </c>
      <c r="F373" s="133">
        <f t="shared" si="20"/>
        <v>36563.03</v>
      </c>
      <c r="G373" s="133">
        <v>0</v>
      </c>
      <c r="H373" s="210">
        <f t="shared" si="21"/>
        <v>36563.03</v>
      </c>
      <c r="I373" t="s">
        <v>729</v>
      </c>
      <c r="J373" s="24"/>
    </row>
    <row r="374" spans="1:10" hidden="1" outlineLevel="1">
      <c r="A374" s="209" t="s">
        <v>730</v>
      </c>
      <c r="B374" s="133">
        <v>981930.18</v>
      </c>
      <c r="C374" s="133">
        <v>0</v>
      </c>
      <c r="D374" s="133">
        <v>0</v>
      </c>
      <c r="E374" s="133">
        <v>0</v>
      </c>
      <c r="F374" s="133">
        <f t="shared" si="20"/>
        <v>981930.18</v>
      </c>
      <c r="G374" s="133">
        <v>0</v>
      </c>
      <c r="H374" s="210">
        <f t="shared" si="21"/>
        <v>981930.18</v>
      </c>
      <c r="I374" t="s">
        <v>731</v>
      </c>
      <c r="J374" s="24"/>
    </row>
    <row r="375" spans="1:10" hidden="1" outlineLevel="1">
      <c r="A375" s="209" t="s">
        <v>732</v>
      </c>
      <c r="B375" s="133">
        <v>75572.039999999994</v>
      </c>
      <c r="C375" s="133">
        <v>0</v>
      </c>
      <c r="D375" s="133">
        <v>0</v>
      </c>
      <c r="E375" s="133">
        <v>0</v>
      </c>
      <c r="F375" s="133">
        <f t="shared" si="20"/>
        <v>75572.039999999994</v>
      </c>
      <c r="G375" s="133">
        <v>66162.94</v>
      </c>
      <c r="H375" s="210">
        <f t="shared" si="21"/>
        <v>141734.97999999998</v>
      </c>
      <c r="I375" t="s">
        <v>733</v>
      </c>
      <c r="J375" s="24"/>
    </row>
    <row r="376" spans="1:10" hidden="1" outlineLevel="1">
      <c r="A376" s="209" t="s">
        <v>734</v>
      </c>
      <c r="B376" s="133">
        <v>345197.21</v>
      </c>
      <c r="C376" s="133">
        <v>0</v>
      </c>
      <c r="D376" s="133">
        <v>0</v>
      </c>
      <c r="E376" s="133">
        <v>0</v>
      </c>
      <c r="F376" s="133">
        <f t="shared" si="20"/>
        <v>345197.21</v>
      </c>
      <c r="G376" s="133">
        <v>0</v>
      </c>
      <c r="H376" s="210">
        <f t="shared" si="21"/>
        <v>345197.21</v>
      </c>
      <c r="I376" t="s">
        <v>735</v>
      </c>
      <c r="J376" s="24"/>
    </row>
    <row r="377" spans="1:10" hidden="1" outlineLevel="1">
      <c r="A377" s="209" t="s">
        <v>736</v>
      </c>
      <c r="B377" s="133">
        <v>7958.9500000000007</v>
      </c>
      <c r="C377" s="133">
        <v>0</v>
      </c>
      <c r="D377" s="133">
        <v>0</v>
      </c>
      <c r="E377" s="133">
        <v>0</v>
      </c>
      <c r="F377" s="133">
        <f t="shared" si="20"/>
        <v>7958.9500000000007</v>
      </c>
      <c r="G377" s="133">
        <v>0</v>
      </c>
      <c r="H377" s="210">
        <f t="shared" si="21"/>
        <v>7958.9500000000007</v>
      </c>
      <c r="I377" t="s">
        <v>737</v>
      </c>
      <c r="J377" s="24"/>
    </row>
    <row r="378" spans="1:10" hidden="1" outlineLevel="1">
      <c r="A378" s="209" t="s">
        <v>610</v>
      </c>
      <c r="B378" s="133">
        <v>1657270.33</v>
      </c>
      <c r="C378" s="133">
        <v>-2373.48</v>
      </c>
      <c r="D378" s="133">
        <v>0</v>
      </c>
      <c r="E378" s="133">
        <v>0</v>
      </c>
      <c r="F378" s="133">
        <f t="shared" si="20"/>
        <v>1654896.85</v>
      </c>
      <c r="G378" s="133">
        <v>65177.200000000012</v>
      </c>
      <c r="H378" s="210">
        <f t="shared" si="21"/>
        <v>1720074.05</v>
      </c>
      <c r="I378" t="s">
        <v>611</v>
      </c>
      <c r="J378" s="24"/>
    </row>
    <row r="379" spans="1:10" hidden="1" outlineLevel="1">
      <c r="A379" s="209" t="s">
        <v>738</v>
      </c>
      <c r="B379" s="133">
        <v>13328.72</v>
      </c>
      <c r="C379" s="133">
        <v>0</v>
      </c>
      <c r="D379" s="133">
        <v>0</v>
      </c>
      <c r="E379" s="133">
        <v>0</v>
      </c>
      <c r="F379" s="133">
        <f t="shared" si="20"/>
        <v>13328.72</v>
      </c>
      <c r="G379" s="133">
        <v>0</v>
      </c>
      <c r="H379" s="210">
        <f t="shared" si="21"/>
        <v>13328.72</v>
      </c>
      <c r="I379" t="s">
        <v>739</v>
      </c>
      <c r="J379" s="24"/>
    </row>
    <row r="380" spans="1:10" hidden="1" outlineLevel="1">
      <c r="A380" s="209" t="s">
        <v>740</v>
      </c>
      <c r="B380" s="133">
        <v>3058.2</v>
      </c>
      <c r="C380" s="133">
        <v>0</v>
      </c>
      <c r="D380" s="133">
        <v>0</v>
      </c>
      <c r="E380" s="133">
        <v>0</v>
      </c>
      <c r="F380" s="133">
        <f t="shared" si="20"/>
        <v>3058.2</v>
      </c>
      <c r="G380" s="133">
        <v>0</v>
      </c>
      <c r="H380" s="210">
        <f t="shared" si="21"/>
        <v>3058.2</v>
      </c>
      <c r="I380" t="s">
        <v>741</v>
      </c>
      <c r="J380" s="24"/>
    </row>
    <row r="381" spans="1:10" hidden="1" outlineLevel="1">
      <c r="A381" s="209" t="s">
        <v>742</v>
      </c>
      <c r="B381" s="133">
        <v>52307.64</v>
      </c>
      <c r="C381" s="133">
        <v>0</v>
      </c>
      <c r="D381" s="133">
        <v>0</v>
      </c>
      <c r="E381" s="133">
        <v>0</v>
      </c>
      <c r="F381" s="133">
        <f t="shared" si="20"/>
        <v>52307.64</v>
      </c>
      <c r="G381" s="133">
        <v>0</v>
      </c>
      <c r="H381" s="210">
        <f t="shared" si="21"/>
        <v>52307.64</v>
      </c>
      <c r="I381" t="s">
        <v>743</v>
      </c>
      <c r="J381" s="24"/>
    </row>
    <row r="382" spans="1:10" hidden="1" outlineLevel="1">
      <c r="A382" s="209" t="s">
        <v>744</v>
      </c>
      <c r="B382" s="133">
        <v>4076.1200000000003</v>
      </c>
      <c r="C382" s="133">
        <v>0</v>
      </c>
      <c r="D382" s="133">
        <v>0</v>
      </c>
      <c r="E382" s="133">
        <v>0</v>
      </c>
      <c r="F382" s="133">
        <f t="shared" si="20"/>
        <v>4076.1200000000003</v>
      </c>
      <c r="G382" s="133">
        <v>0</v>
      </c>
      <c r="H382" s="210">
        <f t="shared" si="21"/>
        <v>4076.1200000000003</v>
      </c>
      <c r="I382" t="s">
        <v>745</v>
      </c>
      <c r="J382" s="24"/>
    </row>
    <row r="383" spans="1:10" hidden="1" outlineLevel="1">
      <c r="A383" s="209" t="s">
        <v>746</v>
      </c>
      <c r="B383" s="133">
        <v>5166.3600000000006</v>
      </c>
      <c r="C383" s="133">
        <v>0</v>
      </c>
      <c r="D383" s="133">
        <v>0</v>
      </c>
      <c r="E383" s="133">
        <v>0</v>
      </c>
      <c r="F383" s="133">
        <f t="shared" si="20"/>
        <v>5166.3600000000006</v>
      </c>
      <c r="G383" s="133">
        <v>0</v>
      </c>
      <c r="H383" s="210">
        <f t="shared" si="21"/>
        <v>5166.3600000000006</v>
      </c>
      <c r="I383" t="s">
        <v>747</v>
      </c>
      <c r="J383" s="24"/>
    </row>
    <row r="384" spans="1:10" hidden="1" outlineLevel="1">
      <c r="A384" s="209" t="s">
        <v>748</v>
      </c>
      <c r="B384" s="133">
        <v>13390.33</v>
      </c>
      <c r="C384" s="133">
        <v>0</v>
      </c>
      <c r="D384" s="133">
        <v>0</v>
      </c>
      <c r="E384" s="133">
        <v>0</v>
      </c>
      <c r="F384" s="133">
        <f t="shared" si="20"/>
        <v>13390.33</v>
      </c>
      <c r="G384" s="133">
        <v>0</v>
      </c>
      <c r="H384" s="210">
        <f t="shared" si="21"/>
        <v>13390.33</v>
      </c>
      <c r="I384" t="s">
        <v>749</v>
      </c>
      <c r="J384" s="24"/>
    </row>
    <row r="385" spans="1:10" hidden="1" outlineLevel="1">
      <c r="A385" s="209" t="s">
        <v>750</v>
      </c>
      <c r="B385" s="133">
        <v>7140.32</v>
      </c>
      <c r="C385" s="133">
        <v>0</v>
      </c>
      <c r="D385" s="133">
        <v>0</v>
      </c>
      <c r="E385" s="133">
        <v>0</v>
      </c>
      <c r="F385" s="133">
        <f t="shared" si="20"/>
        <v>7140.32</v>
      </c>
      <c r="G385" s="133">
        <v>0</v>
      </c>
      <c r="H385" s="210">
        <f t="shared" si="21"/>
        <v>7140.32</v>
      </c>
      <c r="I385" t="s">
        <v>751</v>
      </c>
      <c r="J385" s="24"/>
    </row>
    <row r="386" spans="1:10" hidden="1" outlineLevel="1">
      <c r="A386" s="209" t="s">
        <v>752</v>
      </c>
      <c r="B386" s="133">
        <v>23253.870000000003</v>
      </c>
      <c r="C386" s="133">
        <v>0</v>
      </c>
      <c r="D386" s="133">
        <v>0</v>
      </c>
      <c r="E386" s="133">
        <v>0</v>
      </c>
      <c r="F386" s="133">
        <f t="shared" si="20"/>
        <v>23253.870000000003</v>
      </c>
      <c r="G386" s="133">
        <v>0</v>
      </c>
      <c r="H386" s="210">
        <f t="shared" si="21"/>
        <v>23253.870000000003</v>
      </c>
      <c r="I386" t="s">
        <v>753</v>
      </c>
      <c r="J386" s="24"/>
    </row>
    <row r="387" spans="1:10" hidden="1" outlineLevel="1">
      <c r="A387" s="209" t="s">
        <v>754</v>
      </c>
      <c r="B387" s="133">
        <v>14975.44</v>
      </c>
      <c r="C387" s="133">
        <v>0</v>
      </c>
      <c r="D387" s="133">
        <v>0</v>
      </c>
      <c r="E387" s="133">
        <v>0</v>
      </c>
      <c r="F387" s="133">
        <f t="shared" si="20"/>
        <v>14975.44</v>
      </c>
      <c r="G387" s="133">
        <v>0</v>
      </c>
      <c r="H387" s="210">
        <f t="shared" si="21"/>
        <v>14975.44</v>
      </c>
      <c r="I387" t="s">
        <v>755</v>
      </c>
      <c r="J387" s="24"/>
    </row>
    <row r="388" spans="1:10" hidden="1" outlineLevel="1">
      <c r="A388" s="209" t="s">
        <v>756</v>
      </c>
      <c r="B388" s="133">
        <v>3687.8900000000003</v>
      </c>
      <c r="C388" s="133">
        <v>0</v>
      </c>
      <c r="D388" s="133">
        <v>0</v>
      </c>
      <c r="E388" s="133">
        <v>0</v>
      </c>
      <c r="F388" s="133">
        <f t="shared" si="20"/>
        <v>3687.8900000000003</v>
      </c>
      <c r="G388" s="133">
        <v>0</v>
      </c>
      <c r="H388" s="210">
        <f t="shared" si="21"/>
        <v>3687.8900000000003</v>
      </c>
      <c r="I388" t="s">
        <v>757</v>
      </c>
      <c r="J388" s="24"/>
    </row>
    <row r="389" spans="1:10" hidden="1" outlineLevel="1">
      <c r="A389" s="209" t="s">
        <v>758</v>
      </c>
      <c r="B389" s="133">
        <v>1470.44</v>
      </c>
      <c r="C389" s="133">
        <v>0</v>
      </c>
      <c r="D389" s="133">
        <v>0</v>
      </c>
      <c r="E389" s="133">
        <v>0</v>
      </c>
      <c r="F389" s="133">
        <f t="shared" si="20"/>
        <v>1470.44</v>
      </c>
      <c r="G389" s="133">
        <v>0</v>
      </c>
      <c r="H389" s="210">
        <f t="shared" si="21"/>
        <v>1470.44</v>
      </c>
      <c r="I389" t="s">
        <v>759</v>
      </c>
      <c r="J389" s="24"/>
    </row>
    <row r="390" spans="1:10" hidden="1" outlineLevel="1">
      <c r="A390" s="209" t="s">
        <v>760</v>
      </c>
      <c r="B390" s="133">
        <v>56366.240000000005</v>
      </c>
      <c r="C390" s="133">
        <v>0</v>
      </c>
      <c r="D390" s="133">
        <v>0</v>
      </c>
      <c r="E390" s="133">
        <v>0</v>
      </c>
      <c r="F390" s="133">
        <f t="shared" si="20"/>
        <v>56366.240000000005</v>
      </c>
      <c r="G390" s="133">
        <v>0</v>
      </c>
      <c r="H390" s="210">
        <f t="shared" si="21"/>
        <v>56366.240000000005</v>
      </c>
      <c r="I390" t="s">
        <v>761</v>
      </c>
      <c r="J390" s="24"/>
    </row>
    <row r="391" spans="1:10" hidden="1" outlineLevel="1">
      <c r="A391" s="209" t="s">
        <v>762</v>
      </c>
      <c r="B391" s="133">
        <v>53729.37</v>
      </c>
      <c r="C391" s="133">
        <v>0</v>
      </c>
      <c r="D391" s="133">
        <v>0</v>
      </c>
      <c r="E391" s="133">
        <v>0</v>
      </c>
      <c r="F391" s="133">
        <f t="shared" si="20"/>
        <v>53729.37</v>
      </c>
      <c r="G391" s="133">
        <v>0</v>
      </c>
      <c r="H391" s="210">
        <f t="shared" si="21"/>
        <v>53729.37</v>
      </c>
      <c r="I391" t="s">
        <v>763</v>
      </c>
      <c r="J391" s="24"/>
    </row>
    <row r="392" spans="1:10" hidden="1" outlineLevel="1">
      <c r="A392" s="209" t="s">
        <v>764</v>
      </c>
      <c r="B392" s="133">
        <v>583.19000000000005</v>
      </c>
      <c r="C392" s="133">
        <v>0</v>
      </c>
      <c r="D392" s="133">
        <v>0</v>
      </c>
      <c r="E392" s="133">
        <v>0</v>
      </c>
      <c r="F392" s="133">
        <f t="shared" si="20"/>
        <v>583.19000000000005</v>
      </c>
      <c r="G392" s="133">
        <v>0</v>
      </c>
      <c r="H392" s="210">
        <f t="shared" si="21"/>
        <v>583.19000000000005</v>
      </c>
      <c r="I392" t="s">
        <v>765</v>
      </c>
      <c r="J392" s="24"/>
    </row>
    <row r="393" spans="1:10" hidden="1" outlineLevel="1">
      <c r="A393" s="209" t="s">
        <v>766</v>
      </c>
      <c r="B393" s="133">
        <v>25904.57</v>
      </c>
      <c r="C393" s="133">
        <v>0</v>
      </c>
      <c r="D393" s="133">
        <v>0</v>
      </c>
      <c r="E393" s="133">
        <v>0</v>
      </c>
      <c r="F393" s="133">
        <f t="shared" si="20"/>
        <v>25904.57</v>
      </c>
      <c r="G393" s="133">
        <v>0</v>
      </c>
      <c r="H393" s="210">
        <f t="shared" si="21"/>
        <v>25904.57</v>
      </c>
      <c r="I393" t="s">
        <v>767</v>
      </c>
      <c r="J393" s="24"/>
    </row>
    <row r="394" spans="1:10" hidden="1" outlineLevel="1">
      <c r="A394" s="209" t="s">
        <v>768</v>
      </c>
      <c r="B394" s="133">
        <v>22497.47</v>
      </c>
      <c r="C394" s="133">
        <v>0</v>
      </c>
      <c r="D394" s="133">
        <v>0</v>
      </c>
      <c r="E394" s="133">
        <v>0</v>
      </c>
      <c r="F394" s="133">
        <f t="shared" si="20"/>
        <v>22497.47</v>
      </c>
      <c r="G394" s="133">
        <v>0</v>
      </c>
      <c r="H394" s="210">
        <f t="shared" si="21"/>
        <v>22497.47</v>
      </c>
      <c r="I394" t="s">
        <v>769</v>
      </c>
      <c r="J394" s="24"/>
    </row>
    <row r="395" spans="1:10" hidden="1" outlineLevel="1">
      <c r="A395" s="209" t="s">
        <v>770</v>
      </c>
      <c r="B395" s="133">
        <v>160428.6</v>
      </c>
      <c r="C395" s="133">
        <v>-489.11</v>
      </c>
      <c r="D395" s="133">
        <v>0</v>
      </c>
      <c r="E395" s="133">
        <v>0</v>
      </c>
      <c r="F395" s="133">
        <f t="shared" si="20"/>
        <v>159939.49000000002</v>
      </c>
      <c r="G395" s="133">
        <v>0</v>
      </c>
      <c r="H395" s="210">
        <f t="shared" si="21"/>
        <v>159939.49000000002</v>
      </c>
      <c r="I395" t="s">
        <v>771</v>
      </c>
      <c r="J395" s="24"/>
    </row>
    <row r="396" spans="1:10" hidden="1" outlineLevel="1">
      <c r="A396" s="209" t="s">
        <v>772</v>
      </c>
      <c r="B396" s="133">
        <v>1546.8</v>
      </c>
      <c r="C396" s="133">
        <v>0</v>
      </c>
      <c r="D396" s="133">
        <v>0</v>
      </c>
      <c r="E396" s="133">
        <v>0</v>
      </c>
      <c r="F396" s="133">
        <f t="shared" si="20"/>
        <v>1546.8</v>
      </c>
      <c r="G396" s="133">
        <v>0</v>
      </c>
      <c r="H396" s="210">
        <f t="shared" si="21"/>
        <v>1546.8</v>
      </c>
      <c r="I396" t="s">
        <v>773</v>
      </c>
      <c r="J396" s="24"/>
    </row>
    <row r="397" spans="1:10" hidden="1" outlineLevel="1">
      <c r="A397" s="209" t="s">
        <v>774</v>
      </c>
      <c r="B397" s="133">
        <v>17251.71</v>
      </c>
      <c r="C397" s="133">
        <v>0</v>
      </c>
      <c r="D397" s="133">
        <v>0</v>
      </c>
      <c r="E397" s="133">
        <v>0</v>
      </c>
      <c r="F397" s="133">
        <f t="shared" si="20"/>
        <v>17251.71</v>
      </c>
      <c r="G397" s="133">
        <v>-50.44</v>
      </c>
      <c r="H397" s="210">
        <f t="shared" si="21"/>
        <v>17201.27</v>
      </c>
      <c r="I397" t="s">
        <v>775</v>
      </c>
      <c r="J397" s="24"/>
    </row>
    <row r="398" spans="1:10" hidden="1" outlineLevel="1">
      <c r="A398" s="209" t="s">
        <v>776</v>
      </c>
      <c r="B398" s="133">
        <v>18787.509999999998</v>
      </c>
      <c r="C398" s="133">
        <v>0</v>
      </c>
      <c r="D398" s="133">
        <v>0</v>
      </c>
      <c r="E398" s="133">
        <v>0</v>
      </c>
      <c r="F398" s="133">
        <f t="shared" si="20"/>
        <v>18787.509999999998</v>
      </c>
      <c r="G398" s="133">
        <v>0</v>
      </c>
      <c r="H398" s="210">
        <f t="shared" si="21"/>
        <v>18787.509999999998</v>
      </c>
      <c r="I398" t="s">
        <v>777</v>
      </c>
      <c r="J398" s="24"/>
    </row>
    <row r="399" spans="1:10" hidden="1" outlineLevel="1">
      <c r="A399" s="209" t="s">
        <v>778</v>
      </c>
      <c r="B399" s="133">
        <v>69754.62</v>
      </c>
      <c r="C399" s="133">
        <v>0</v>
      </c>
      <c r="D399" s="133">
        <v>0</v>
      </c>
      <c r="E399" s="133">
        <v>0</v>
      </c>
      <c r="F399" s="133">
        <f t="shared" si="20"/>
        <v>69754.62</v>
      </c>
      <c r="G399" s="133">
        <v>0</v>
      </c>
      <c r="H399" s="210">
        <f t="shared" si="21"/>
        <v>69754.62</v>
      </c>
      <c r="I399" t="s">
        <v>779</v>
      </c>
      <c r="J399" s="24"/>
    </row>
    <row r="400" spans="1:10" hidden="1" outlineLevel="1">
      <c r="A400" s="209" t="s">
        <v>780</v>
      </c>
      <c r="B400" s="133">
        <v>5852693.8300000001</v>
      </c>
      <c r="C400" s="133">
        <v>-56.07</v>
      </c>
      <c r="D400" s="133">
        <v>0</v>
      </c>
      <c r="E400" s="133">
        <v>0</v>
      </c>
      <c r="F400" s="133">
        <f t="shared" si="20"/>
        <v>5852637.7599999998</v>
      </c>
      <c r="G400" s="133">
        <v>510782.52</v>
      </c>
      <c r="H400" s="210">
        <f t="shared" si="21"/>
        <v>6363420.2799999993</v>
      </c>
      <c r="I400" t="s">
        <v>781</v>
      </c>
      <c r="J400" s="24"/>
    </row>
    <row r="401" spans="1:10" hidden="1" outlineLevel="1">
      <c r="A401" s="209" t="s">
        <v>782</v>
      </c>
      <c r="B401" s="133">
        <v>283599.49</v>
      </c>
      <c r="C401" s="133">
        <v>0</v>
      </c>
      <c r="D401" s="133">
        <v>0</v>
      </c>
      <c r="E401" s="133">
        <v>0</v>
      </c>
      <c r="F401" s="133">
        <f t="shared" si="20"/>
        <v>283599.49</v>
      </c>
      <c r="G401" s="133">
        <v>0</v>
      </c>
      <c r="H401" s="210">
        <f t="shared" si="21"/>
        <v>283599.49</v>
      </c>
      <c r="I401" t="s">
        <v>783</v>
      </c>
      <c r="J401" s="24"/>
    </row>
    <row r="402" spans="1:10" hidden="1" outlineLevel="1">
      <c r="A402" s="209" t="s">
        <v>784</v>
      </c>
      <c r="B402" s="133">
        <v>424932.64</v>
      </c>
      <c r="C402" s="133">
        <v>-2150.3000000000002</v>
      </c>
      <c r="D402" s="133">
        <v>0</v>
      </c>
      <c r="E402" s="133">
        <v>0</v>
      </c>
      <c r="F402" s="133">
        <f t="shared" si="20"/>
        <v>422782.34</v>
      </c>
      <c r="G402" s="133">
        <v>14629.060000000001</v>
      </c>
      <c r="H402" s="210">
        <f t="shared" si="21"/>
        <v>437411.4</v>
      </c>
      <c r="I402" t="s">
        <v>785</v>
      </c>
      <c r="J402" s="24"/>
    </row>
    <row r="403" spans="1:10" hidden="1" outlineLevel="1">
      <c r="A403" s="209" t="s">
        <v>786</v>
      </c>
      <c r="B403" s="133">
        <v>8592.51</v>
      </c>
      <c r="C403" s="133">
        <v>0</v>
      </c>
      <c r="D403" s="133">
        <v>0</v>
      </c>
      <c r="E403" s="133">
        <v>0</v>
      </c>
      <c r="F403" s="133">
        <f t="shared" si="20"/>
        <v>8592.51</v>
      </c>
      <c r="G403" s="133">
        <v>-4168.8</v>
      </c>
      <c r="H403" s="210">
        <f t="shared" si="21"/>
        <v>4423.71</v>
      </c>
      <c r="I403" t="s">
        <v>787</v>
      </c>
      <c r="J403" s="24"/>
    </row>
    <row r="404" spans="1:10" hidden="1" outlineLevel="1">
      <c r="A404" s="209" t="s">
        <v>788</v>
      </c>
      <c r="B404" s="133">
        <v>14573.98</v>
      </c>
      <c r="C404" s="133">
        <v>0</v>
      </c>
      <c r="D404" s="133">
        <v>0</v>
      </c>
      <c r="E404" s="133">
        <v>0</v>
      </c>
      <c r="F404" s="133">
        <f t="shared" si="20"/>
        <v>14573.98</v>
      </c>
      <c r="G404" s="133">
        <v>0</v>
      </c>
      <c r="H404" s="210">
        <f t="shared" si="21"/>
        <v>14573.98</v>
      </c>
      <c r="I404" t="s">
        <v>789</v>
      </c>
      <c r="J404" s="24"/>
    </row>
    <row r="405" spans="1:10" hidden="1" outlineLevel="1">
      <c r="A405" s="209" t="s">
        <v>790</v>
      </c>
      <c r="B405" s="133">
        <v>55579.67</v>
      </c>
      <c r="C405" s="133">
        <v>0</v>
      </c>
      <c r="D405" s="133">
        <v>0</v>
      </c>
      <c r="E405" s="133">
        <v>0</v>
      </c>
      <c r="F405" s="133">
        <f t="shared" si="20"/>
        <v>55579.67</v>
      </c>
      <c r="G405" s="133">
        <v>0</v>
      </c>
      <c r="H405" s="210">
        <f t="shared" si="21"/>
        <v>55579.67</v>
      </c>
      <c r="I405" t="s">
        <v>791</v>
      </c>
      <c r="J405" s="24"/>
    </row>
    <row r="406" spans="1:10" hidden="1" outlineLevel="1">
      <c r="A406" s="209" t="s">
        <v>792</v>
      </c>
      <c r="B406" s="133">
        <v>20499.669999999998</v>
      </c>
      <c r="C406" s="133">
        <v>0</v>
      </c>
      <c r="D406" s="133">
        <v>0</v>
      </c>
      <c r="E406" s="133">
        <v>0</v>
      </c>
      <c r="F406" s="133">
        <f t="shared" si="20"/>
        <v>20499.669999999998</v>
      </c>
      <c r="G406" s="133">
        <v>0</v>
      </c>
      <c r="H406" s="210">
        <f t="shared" si="21"/>
        <v>20499.669999999998</v>
      </c>
      <c r="I406" t="s">
        <v>793</v>
      </c>
      <c r="J406" s="24"/>
    </row>
    <row r="407" spans="1:10" hidden="1" outlineLevel="1">
      <c r="A407" s="209" t="s">
        <v>794</v>
      </c>
      <c r="B407" s="133">
        <v>40264.11</v>
      </c>
      <c r="C407" s="133">
        <v>0</v>
      </c>
      <c r="D407" s="133">
        <v>0</v>
      </c>
      <c r="E407" s="133">
        <v>0</v>
      </c>
      <c r="F407" s="133">
        <f t="shared" si="20"/>
        <v>40264.11</v>
      </c>
      <c r="G407" s="133">
        <v>589.67999999999995</v>
      </c>
      <c r="H407" s="210">
        <f t="shared" si="21"/>
        <v>40853.79</v>
      </c>
      <c r="I407" t="s">
        <v>795</v>
      </c>
      <c r="J407" s="24"/>
    </row>
    <row r="408" spans="1:10" hidden="1" outlineLevel="1">
      <c r="A408" s="209" t="s">
        <v>796</v>
      </c>
      <c r="B408" s="133">
        <v>139220.5</v>
      </c>
      <c r="C408" s="133">
        <v>0</v>
      </c>
      <c r="D408" s="133">
        <v>0</v>
      </c>
      <c r="E408" s="133">
        <v>0</v>
      </c>
      <c r="F408" s="133">
        <f t="shared" si="20"/>
        <v>139220.5</v>
      </c>
      <c r="G408" s="133">
        <v>591.91999999999996</v>
      </c>
      <c r="H408" s="210">
        <f t="shared" si="21"/>
        <v>139812.42000000001</v>
      </c>
      <c r="I408" t="s">
        <v>797</v>
      </c>
      <c r="J408" s="24"/>
    </row>
    <row r="409" spans="1:10" hidden="1" outlineLevel="1">
      <c r="A409" s="209" t="s">
        <v>798</v>
      </c>
      <c r="B409" s="133">
        <v>3754.48</v>
      </c>
      <c r="C409" s="133">
        <v>0</v>
      </c>
      <c r="D409" s="133">
        <v>0</v>
      </c>
      <c r="E409" s="133">
        <v>0</v>
      </c>
      <c r="F409" s="133">
        <f t="shared" si="20"/>
        <v>3754.48</v>
      </c>
      <c r="G409" s="133">
        <v>0</v>
      </c>
      <c r="H409" s="210">
        <f t="shared" si="21"/>
        <v>3754.48</v>
      </c>
      <c r="I409" t="s">
        <v>799</v>
      </c>
      <c r="J409" s="24"/>
    </row>
    <row r="410" spans="1:10" hidden="1" outlineLevel="1">
      <c r="A410" s="209" t="s">
        <v>800</v>
      </c>
      <c r="B410" s="133">
        <v>107133.98999999999</v>
      </c>
      <c r="C410" s="133">
        <v>-338.6</v>
      </c>
      <c r="D410" s="133">
        <v>0</v>
      </c>
      <c r="E410" s="133">
        <v>0</v>
      </c>
      <c r="F410" s="133">
        <f t="shared" si="20"/>
        <v>106795.38999999998</v>
      </c>
      <c r="G410" s="133">
        <v>0</v>
      </c>
      <c r="H410" s="210">
        <f t="shared" si="21"/>
        <v>106795.38999999998</v>
      </c>
      <c r="I410" t="s">
        <v>801</v>
      </c>
      <c r="J410" s="24"/>
    </row>
    <row r="411" spans="1:10" hidden="1" outlineLevel="1">
      <c r="A411" s="209" t="s">
        <v>802</v>
      </c>
      <c r="B411" s="133">
        <v>551311.73</v>
      </c>
      <c r="C411" s="133">
        <v>0</v>
      </c>
      <c r="D411" s="133">
        <v>0</v>
      </c>
      <c r="E411" s="133">
        <v>0</v>
      </c>
      <c r="F411" s="133">
        <f t="shared" si="20"/>
        <v>551311.73</v>
      </c>
      <c r="G411" s="133">
        <v>0</v>
      </c>
      <c r="H411" s="210">
        <f t="shared" si="21"/>
        <v>551311.73</v>
      </c>
      <c r="I411" t="s">
        <v>803</v>
      </c>
      <c r="J411" s="24"/>
    </row>
    <row r="412" spans="1:10" hidden="1" outlineLevel="1">
      <c r="A412" s="209" t="s">
        <v>804</v>
      </c>
      <c r="B412" s="133">
        <v>2960417.54</v>
      </c>
      <c r="C412" s="133">
        <v>0</v>
      </c>
      <c r="D412" s="133">
        <v>0</v>
      </c>
      <c r="E412" s="133">
        <v>0</v>
      </c>
      <c r="F412" s="133">
        <f t="shared" si="20"/>
        <v>2960417.54</v>
      </c>
      <c r="G412" s="133">
        <v>366996.21</v>
      </c>
      <c r="H412" s="210">
        <f t="shared" si="21"/>
        <v>3327413.75</v>
      </c>
      <c r="I412" t="s">
        <v>805</v>
      </c>
      <c r="J412" s="24"/>
    </row>
    <row r="413" spans="1:10" hidden="1" outlineLevel="1">
      <c r="A413" s="209" t="s">
        <v>806</v>
      </c>
      <c r="B413" s="133">
        <v>1943.62</v>
      </c>
      <c r="C413" s="133">
        <v>0</v>
      </c>
      <c r="D413" s="133">
        <v>0</v>
      </c>
      <c r="E413" s="133">
        <v>0</v>
      </c>
      <c r="F413" s="133">
        <f t="shared" si="20"/>
        <v>1943.62</v>
      </c>
      <c r="G413" s="133">
        <v>0</v>
      </c>
      <c r="H413" s="210">
        <f t="shared" si="21"/>
        <v>1943.62</v>
      </c>
      <c r="I413" t="s">
        <v>807</v>
      </c>
      <c r="J413" s="24"/>
    </row>
    <row r="414" spans="1:10" hidden="1" outlineLevel="1">
      <c r="A414" s="209" t="s">
        <v>808</v>
      </c>
      <c r="B414" s="133">
        <v>113968.68</v>
      </c>
      <c r="C414" s="133">
        <v>0</v>
      </c>
      <c r="D414" s="133">
        <v>0</v>
      </c>
      <c r="E414" s="133">
        <v>0</v>
      </c>
      <c r="F414" s="133">
        <f t="shared" si="20"/>
        <v>113968.68</v>
      </c>
      <c r="G414" s="133">
        <v>8370</v>
      </c>
      <c r="H414" s="210">
        <f t="shared" si="21"/>
        <v>122338.68</v>
      </c>
      <c r="I414" t="s">
        <v>809</v>
      </c>
      <c r="J414" s="24"/>
    </row>
    <row r="415" spans="1:10" hidden="1" outlineLevel="1">
      <c r="A415" s="209" t="s">
        <v>810</v>
      </c>
      <c r="B415" s="133">
        <v>580073.5</v>
      </c>
      <c r="C415" s="133">
        <v>0</v>
      </c>
      <c r="D415" s="133">
        <v>0</v>
      </c>
      <c r="E415" s="133">
        <v>0</v>
      </c>
      <c r="F415" s="133">
        <f t="shared" si="20"/>
        <v>580073.5</v>
      </c>
      <c r="G415" s="133">
        <v>0</v>
      </c>
      <c r="H415" s="210">
        <f t="shared" si="21"/>
        <v>580073.5</v>
      </c>
      <c r="I415" t="s">
        <v>811</v>
      </c>
      <c r="J415" s="24"/>
    </row>
    <row r="416" spans="1:10" hidden="1" outlineLevel="1">
      <c r="A416" s="209" t="s">
        <v>812</v>
      </c>
      <c r="B416" s="133">
        <v>3504.99</v>
      </c>
      <c r="C416" s="133">
        <v>0</v>
      </c>
      <c r="D416" s="133">
        <v>0</v>
      </c>
      <c r="E416" s="133">
        <v>0</v>
      </c>
      <c r="F416" s="133">
        <f t="shared" si="20"/>
        <v>3504.99</v>
      </c>
      <c r="G416" s="133">
        <v>0</v>
      </c>
      <c r="H416" s="210">
        <f t="shared" si="21"/>
        <v>3504.99</v>
      </c>
      <c r="I416" t="s">
        <v>813</v>
      </c>
      <c r="J416" s="24"/>
    </row>
    <row r="417" spans="1:10" hidden="1" outlineLevel="1">
      <c r="A417" s="209" t="s">
        <v>814</v>
      </c>
      <c r="B417" s="133">
        <v>4800</v>
      </c>
      <c r="C417" s="133">
        <v>0</v>
      </c>
      <c r="D417" s="133">
        <v>0</v>
      </c>
      <c r="E417" s="133">
        <v>0</v>
      </c>
      <c r="F417" s="133">
        <f t="shared" si="20"/>
        <v>4800</v>
      </c>
      <c r="G417" s="133">
        <v>0</v>
      </c>
      <c r="H417" s="210">
        <f t="shared" si="21"/>
        <v>4800</v>
      </c>
      <c r="I417" t="s">
        <v>815</v>
      </c>
      <c r="J417" s="24"/>
    </row>
    <row r="418" spans="1:10" hidden="1" outlineLevel="1">
      <c r="A418" s="209" t="s">
        <v>816</v>
      </c>
      <c r="B418" s="133">
        <v>23491612.920000002</v>
      </c>
      <c r="C418" s="133">
        <v>-7645.62</v>
      </c>
      <c r="D418" s="133">
        <v>-85236</v>
      </c>
      <c r="E418" s="133">
        <v>0</v>
      </c>
      <c r="F418" s="133">
        <f t="shared" si="20"/>
        <v>23398731.300000001</v>
      </c>
      <c r="G418" s="133">
        <v>5792037.4299999997</v>
      </c>
      <c r="H418" s="210">
        <f t="shared" si="21"/>
        <v>29190768.73</v>
      </c>
      <c r="I418" t="s">
        <v>817</v>
      </c>
      <c r="J418" s="24"/>
    </row>
    <row r="419" spans="1:10" hidden="1" outlineLevel="1">
      <c r="A419" s="209" t="s">
        <v>1637</v>
      </c>
      <c r="B419" s="133">
        <v>0</v>
      </c>
      <c r="C419" s="133">
        <v>0</v>
      </c>
      <c r="D419" s="133">
        <v>0</v>
      </c>
      <c r="E419" s="133">
        <v>0</v>
      </c>
      <c r="F419" s="133">
        <f>SUM(B419:E419)</f>
        <v>0</v>
      </c>
      <c r="G419" s="133">
        <v>-133.52000000000001</v>
      </c>
      <c r="H419" s="210">
        <f>F419+G419</f>
        <v>-133.52000000000001</v>
      </c>
      <c r="I419" t="s">
        <v>1892</v>
      </c>
      <c r="J419" s="24"/>
    </row>
    <row r="420" spans="1:10" hidden="1" outlineLevel="1">
      <c r="A420" s="209" t="s">
        <v>818</v>
      </c>
      <c r="B420" s="133">
        <v>289712.09999999998</v>
      </c>
      <c r="C420" s="133">
        <v>0</v>
      </c>
      <c r="D420" s="133">
        <v>0</v>
      </c>
      <c r="E420" s="133">
        <v>0</v>
      </c>
      <c r="F420" s="133">
        <f t="shared" si="20"/>
        <v>289712.09999999998</v>
      </c>
      <c r="G420" s="133">
        <v>0</v>
      </c>
      <c r="H420" s="210">
        <f t="shared" si="21"/>
        <v>289712.09999999998</v>
      </c>
      <c r="I420" t="s">
        <v>819</v>
      </c>
      <c r="J420" s="24"/>
    </row>
    <row r="421" spans="1:10" hidden="1" outlineLevel="1">
      <c r="A421" s="209" t="s">
        <v>820</v>
      </c>
      <c r="B421" s="133">
        <v>1581.16</v>
      </c>
      <c r="C421" s="133">
        <v>0</v>
      </c>
      <c r="D421" s="133">
        <v>0</v>
      </c>
      <c r="E421" s="133">
        <v>0</v>
      </c>
      <c r="F421" s="133">
        <f t="shared" si="20"/>
        <v>1581.16</v>
      </c>
      <c r="G421" s="133">
        <v>0</v>
      </c>
      <c r="H421" s="210">
        <f t="shared" si="21"/>
        <v>1581.16</v>
      </c>
      <c r="I421" t="s">
        <v>821</v>
      </c>
      <c r="J421" s="24"/>
    </row>
    <row r="422" spans="1:10" hidden="1" outlineLevel="1">
      <c r="A422" s="209" t="s">
        <v>822</v>
      </c>
      <c r="B422" s="133">
        <v>8612.7999999999993</v>
      </c>
      <c r="C422" s="133">
        <v>0</v>
      </c>
      <c r="D422" s="133">
        <v>0</v>
      </c>
      <c r="E422" s="133">
        <v>0</v>
      </c>
      <c r="F422" s="133">
        <f t="shared" si="20"/>
        <v>8612.7999999999993</v>
      </c>
      <c r="G422" s="133">
        <v>0</v>
      </c>
      <c r="H422" s="210">
        <f t="shared" si="21"/>
        <v>8612.7999999999993</v>
      </c>
      <c r="I422" t="s">
        <v>823</v>
      </c>
      <c r="J422" s="24"/>
    </row>
    <row r="423" spans="1:10" hidden="1" outlineLevel="1">
      <c r="A423" s="209" t="s">
        <v>824</v>
      </c>
      <c r="B423" s="133">
        <v>91278.8</v>
      </c>
      <c r="C423" s="133">
        <v>0</v>
      </c>
      <c r="D423" s="133">
        <v>0</v>
      </c>
      <c r="E423" s="133">
        <v>0</v>
      </c>
      <c r="F423" s="133">
        <f t="shared" si="20"/>
        <v>91278.8</v>
      </c>
      <c r="G423" s="133">
        <v>0</v>
      </c>
      <c r="H423" s="210">
        <f t="shared" si="21"/>
        <v>91278.8</v>
      </c>
      <c r="I423" t="s">
        <v>825</v>
      </c>
      <c r="J423" s="24"/>
    </row>
    <row r="424" spans="1:10" hidden="1" outlineLevel="1">
      <c r="A424" s="209" t="s">
        <v>826</v>
      </c>
      <c r="B424" s="133">
        <v>10493.27</v>
      </c>
      <c r="C424" s="133">
        <v>0</v>
      </c>
      <c r="D424" s="133">
        <v>0</v>
      </c>
      <c r="E424" s="133">
        <v>0</v>
      </c>
      <c r="F424" s="133">
        <f t="shared" si="20"/>
        <v>10493.27</v>
      </c>
      <c r="G424" s="133">
        <v>0</v>
      </c>
      <c r="H424" s="210">
        <f t="shared" si="21"/>
        <v>10493.27</v>
      </c>
      <c r="I424" t="s">
        <v>827</v>
      </c>
      <c r="J424" s="24"/>
    </row>
    <row r="425" spans="1:10" hidden="1" outlineLevel="1">
      <c r="A425" s="209" t="s">
        <v>828</v>
      </c>
      <c r="B425" s="133">
        <v>78972.56</v>
      </c>
      <c r="C425" s="133">
        <v>0</v>
      </c>
      <c r="D425" s="133">
        <v>0</v>
      </c>
      <c r="E425" s="133">
        <v>0</v>
      </c>
      <c r="F425" s="133">
        <f t="shared" si="20"/>
        <v>78972.56</v>
      </c>
      <c r="G425" s="133">
        <v>0</v>
      </c>
      <c r="H425" s="210">
        <f t="shared" si="21"/>
        <v>78972.56</v>
      </c>
      <c r="I425" t="s">
        <v>829</v>
      </c>
      <c r="J425" s="24"/>
    </row>
    <row r="426" spans="1:10" hidden="1" outlineLevel="1">
      <c r="A426" s="209" t="s">
        <v>830</v>
      </c>
      <c r="B426" s="133">
        <v>19951.099999999999</v>
      </c>
      <c r="C426" s="133">
        <v>0</v>
      </c>
      <c r="D426" s="133">
        <v>0</v>
      </c>
      <c r="E426" s="133">
        <v>0</v>
      </c>
      <c r="F426" s="133">
        <f t="shared" si="20"/>
        <v>19951.099999999999</v>
      </c>
      <c r="G426" s="133">
        <v>0</v>
      </c>
      <c r="H426" s="210">
        <f t="shared" si="21"/>
        <v>19951.099999999999</v>
      </c>
      <c r="I426" t="s">
        <v>831</v>
      </c>
      <c r="J426" s="24"/>
    </row>
    <row r="427" spans="1:10" hidden="1" outlineLevel="1">
      <c r="A427" s="209" t="s">
        <v>832</v>
      </c>
      <c r="B427" s="133">
        <v>171825.13999999998</v>
      </c>
      <c r="C427" s="133">
        <v>0</v>
      </c>
      <c r="D427" s="133">
        <v>0</v>
      </c>
      <c r="E427" s="133">
        <v>0</v>
      </c>
      <c r="F427" s="133">
        <f t="shared" si="20"/>
        <v>171825.13999999998</v>
      </c>
      <c r="G427" s="133">
        <v>10898.44</v>
      </c>
      <c r="H427" s="210">
        <f t="shared" si="21"/>
        <v>182723.58</v>
      </c>
      <c r="I427" t="s">
        <v>833</v>
      </c>
      <c r="J427" s="24"/>
    </row>
    <row r="428" spans="1:10" hidden="1" outlineLevel="1">
      <c r="A428" s="209" t="s">
        <v>834</v>
      </c>
      <c r="B428" s="133">
        <v>38194.01</v>
      </c>
      <c r="C428" s="133">
        <v>0</v>
      </c>
      <c r="D428" s="133">
        <v>0</v>
      </c>
      <c r="E428" s="133">
        <v>0</v>
      </c>
      <c r="F428" s="133">
        <f t="shared" si="20"/>
        <v>38194.01</v>
      </c>
      <c r="G428" s="133">
        <v>0</v>
      </c>
      <c r="H428" s="210">
        <f t="shared" si="21"/>
        <v>38194.01</v>
      </c>
      <c r="I428" t="s">
        <v>835</v>
      </c>
      <c r="J428" s="24"/>
    </row>
    <row r="429" spans="1:10" hidden="1" outlineLevel="1">
      <c r="A429" s="209" t="s">
        <v>836</v>
      </c>
      <c r="B429" s="133">
        <v>74805.349999999991</v>
      </c>
      <c r="C429" s="133">
        <v>0</v>
      </c>
      <c r="D429" s="133">
        <v>0</v>
      </c>
      <c r="E429" s="133">
        <v>0</v>
      </c>
      <c r="F429" s="133">
        <f t="shared" si="20"/>
        <v>74805.349999999991</v>
      </c>
      <c r="G429" s="133">
        <v>0</v>
      </c>
      <c r="H429" s="210">
        <f t="shared" si="21"/>
        <v>74805.349999999991</v>
      </c>
      <c r="I429" t="s">
        <v>837</v>
      </c>
      <c r="J429" s="24"/>
    </row>
    <row r="430" spans="1:10" hidden="1" outlineLevel="1">
      <c r="A430" s="209" t="s">
        <v>558</v>
      </c>
      <c r="B430" s="133">
        <v>16810.309999999998</v>
      </c>
      <c r="C430" s="133">
        <v>0</v>
      </c>
      <c r="D430" s="133">
        <v>0</v>
      </c>
      <c r="E430" s="133">
        <v>0</v>
      </c>
      <c r="F430" s="133">
        <f t="shared" si="20"/>
        <v>16810.309999999998</v>
      </c>
      <c r="G430" s="133">
        <v>0</v>
      </c>
      <c r="H430" s="210">
        <f t="shared" si="21"/>
        <v>16810.309999999998</v>
      </c>
      <c r="I430" t="s">
        <v>559</v>
      </c>
      <c r="J430" s="24"/>
    </row>
    <row r="431" spans="1:10" hidden="1" outlineLevel="1">
      <c r="A431" s="209" t="s">
        <v>838</v>
      </c>
      <c r="B431" s="133">
        <v>1901.78</v>
      </c>
      <c r="C431" s="133">
        <v>0</v>
      </c>
      <c r="D431" s="133">
        <v>0</v>
      </c>
      <c r="E431" s="133">
        <v>0</v>
      </c>
      <c r="F431" s="133">
        <f t="shared" si="20"/>
        <v>1901.78</v>
      </c>
      <c r="G431" s="133">
        <v>0</v>
      </c>
      <c r="H431" s="210">
        <f t="shared" si="21"/>
        <v>1901.78</v>
      </c>
      <c r="I431" t="s">
        <v>839</v>
      </c>
      <c r="J431" s="24"/>
    </row>
    <row r="432" spans="1:10" hidden="1" outlineLevel="1">
      <c r="A432" s="209" t="s">
        <v>840</v>
      </c>
      <c r="B432" s="133">
        <v>30976.03</v>
      </c>
      <c r="C432" s="133">
        <v>0</v>
      </c>
      <c r="D432" s="133">
        <v>0</v>
      </c>
      <c r="E432" s="133">
        <v>0</v>
      </c>
      <c r="F432" s="133">
        <f t="shared" si="20"/>
        <v>30976.03</v>
      </c>
      <c r="G432" s="133">
        <v>0</v>
      </c>
      <c r="H432" s="210">
        <f t="shared" si="21"/>
        <v>30976.03</v>
      </c>
      <c r="I432" t="s">
        <v>841</v>
      </c>
      <c r="J432" s="24"/>
    </row>
    <row r="433" spans="1:10" hidden="1" outlineLevel="1">
      <c r="A433" s="209" t="s">
        <v>842</v>
      </c>
      <c r="B433" s="133">
        <v>87560.319999999992</v>
      </c>
      <c r="C433" s="133">
        <v>0</v>
      </c>
      <c r="D433" s="133">
        <v>0</v>
      </c>
      <c r="E433" s="133">
        <v>0</v>
      </c>
      <c r="F433" s="133">
        <f t="shared" si="20"/>
        <v>87560.319999999992</v>
      </c>
      <c r="G433" s="133">
        <v>0</v>
      </c>
      <c r="H433" s="210">
        <f t="shared" si="21"/>
        <v>87560.319999999992</v>
      </c>
      <c r="I433" t="s">
        <v>843</v>
      </c>
      <c r="J433" s="24"/>
    </row>
    <row r="434" spans="1:10" hidden="1" outlineLevel="1">
      <c r="A434" s="209" t="s">
        <v>844</v>
      </c>
      <c r="B434" s="133">
        <v>3458.48</v>
      </c>
      <c r="C434" s="133">
        <v>0</v>
      </c>
      <c r="D434" s="133">
        <v>0</v>
      </c>
      <c r="E434" s="133">
        <v>0</v>
      </c>
      <c r="F434" s="133">
        <f t="shared" ref="F434:F497" si="22">SUM(B434:E434)</f>
        <v>3458.48</v>
      </c>
      <c r="G434" s="133">
        <v>0</v>
      </c>
      <c r="H434" s="210">
        <f t="shared" ref="H434:H497" si="23">F434+G434</f>
        <v>3458.48</v>
      </c>
      <c r="I434" t="s">
        <v>845</v>
      </c>
      <c r="J434" s="24"/>
    </row>
    <row r="435" spans="1:10" hidden="1" outlineLevel="1">
      <c r="A435" s="209" t="s">
        <v>846</v>
      </c>
      <c r="B435" s="133">
        <v>1541.8000000000002</v>
      </c>
      <c r="C435" s="133">
        <v>0</v>
      </c>
      <c r="D435" s="133">
        <v>0</v>
      </c>
      <c r="E435" s="133">
        <v>0</v>
      </c>
      <c r="F435" s="133">
        <f t="shared" si="22"/>
        <v>1541.8000000000002</v>
      </c>
      <c r="G435" s="133">
        <v>0</v>
      </c>
      <c r="H435" s="210">
        <f t="shared" si="23"/>
        <v>1541.8000000000002</v>
      </c>
      <c r="I435" t="s">
        <v>847</v>
      </c>
      <c r="J435" s="24"/>
    </row>
    <row r="436" spans="1:10" hidden="1" outlineLevel="1">
      <c r="A436" s="209" t="s">
        <v>848</v>
      </c>
      <c r="B436" s="133">
        <v>182303.81</v>
      </c>
      <c r="C436" s="133">
        <v>0</v>
      </c>
      <c r="D436" s="133">
        <v>0</v>
      </c>
      <c r="E436" s="133">
        <v>0</v>
      </c>
      <c r="F436" s="133">
        <f t="shared" si="22"/>
        <v>182303.81</v>
      </c>
      <c r="G436" s="133">
        <v>0</v>
      </c>
      <c r="H436" s="210">
        <f t="shared" si="23"/>
        <v>182303.81</v>
      </c>
      <c r="I436" t="s">
        <v>849</v>
      </c>
      <c r="J436" s="24"/>
    </row>
    <row r="437" spans="1:10" hidden="1" outlineLevel="1">
      <c r="A437" s="209" t="s">
        <v>850</v>
      </c>
      <c r="B437" s="133">
        <v>12117.6</v>
      </c>
      <c r="C437" s="133">
        <v>0</v>
      </c>
      <c r="D437" s="133">
        <v>0</v>
      </c>
      <c r="E437" s="133">
        <v>0</v>
      </c>
      <c r="F437" s="133">
        <f t="shared" si="22"/>
        <v>12117.6</v>
      </c>
      <c r="G437" s="133">
        <v>0</v>
      </c>
      <c r="H437" s="210">
        <f t="shared" si="23"/>
        <v>12117.6</v>
      </c>
      <c r="I437" t="s">
        <v>851</v>
      </c>
      <c r="J437" s="24"/>
    </row>
    <row r="438" spans="1:10" hidden="1" outlineLevel="1">
      <c r="A438" s="209" t="s">
        <v>852</v>
      </c>
      <c r="B438" s="133">
        <v>136.44</v>
      </c>
      <c r="C438" s="133">
        <v>0</v>
      </c>
      <c r="D438" s="133">
        <v>0</v>
      </c>
      <c r="E438" s="133">
        <v>0</v>
      </c>
      <c r="F438" s="133">
        <f t="shared" si="22"/>
        <v>136.44</v>
      </c>
      <c r="G438" s="133">
        <v>0</v>
      </c>
      <c r="H438" s="210">
        <f t="shared" si="23"/>
        <v>136.44</v>
      </c>
      <c r="I438" t="s">
        <v>853</v>
      </c>
      <c r="J438" s="24"/>
    </row>
    <row r="439" spans="1:10" hidden="1" outlineLevel="1">
      <c r="A439" s="209" t="s">
        <v>854</v>
      </c>
      <c r="B439" s="133">
        <v>4954.41</v>
      </c>
      <c r="C439" s="133">
        <v>0</v>
      </c>
      <c r="D439" s="133">
        <v>0</v>
      </c>
      <c r="E439" s="133">
        <v>0</v>
      </c>
      <c r="F439" s="133">
        <f t="shared" si="22"/>
        <v>4954.41</v>
      </c>
      <c r="G439" s="133">
        <v>0</v>
      </c>
      <c r="H439" s="210">
        <f t="shared" si="23"/>
        <v>4954.41</v>
      </c>
      <c r="I439" t="s">
        <v>855</v>
      </c>
      <c r="J439" s="24"/>
    </row>
    <row r="440" spans="1:10" hidden="1" outlineLevel="1">
      <c r="A440" s="209" t="s">
        <v>856</v>
      </c>
      <c r="B440" s="133">
        <v>72516.160000000003</v>
      </c>
      <c r="C440" s="133">
        <v>0</v>
      </c>
      <c r="D440" s="133">
        <v>0</v>
      </c>
      <c r="E440" s="133">
        <v>0</v>
      </c>
      <c r="F440" s="133">
        <f t="shared" si="22"/>
        <v>72516.160000000003</v>
      </c>
      <c r="G440" s="133">
        <v>0</v>
      </c>
      <c r="H440" s="210">
        <f t="shared" si="23"/>
        <v>72516.160000000003</v>
      </c>
      <c r="I440" t="s">
        <v>857</v>
      </c>
      <c r="J440" s="24"/>
    </row>
    <row r="441" spans="1:10" hidden="1" outlineLevel="1">
      <c r="A441" s="209" t="s">
        <v>858</v>
      </c>
      <c r="B441" s="133">
        <v>6361.3099999999995</v>
      </c>
      <c r="C441" s="133">
        <v>0</v>
      </c>
      <c r="D441" s="133">
        <v>0</v>
      </c>
      <c r="E441" s="133">
        <v>0</v>
      </c>
      <c r="F441" s="133">
        <f t="shared" si="22"/>
        <v>6361.3099999999995</v>
      </c>
      <c r="G441" s="133">
        <v>0</v>
      </c>
      <c r="H441" s="210">
        <f t="shared" si="23"/>
        <v>6361.3099999999995</v>
      </c>
      <c r="I441" t="s">
        <v>859</v>
      </c>
      <c r="J441" s="24"/>
    </row>
    <row r="442" spans="1:10" hidden="1" outlineLevel="1">
      <c r="A442" s="209" t="s">
        <v>860</v>
      </c>
      <c r="B442" s="133">
        <v>16365.16</v>
      </c>
      <c r="C442" s="133">
        <v>-125.44</v>
      </c>
      <c r="D442" s="133">
        <v>0</v>
      </c>
      <c r="E442" s="133">
        <v>0</v>
      </c>
      <c r="F442" s="133">
        <f t="shared" si="22"/>
        <v>16239.72</v>
      </c>
      <c r="G442" s="133">
        <v>0</v>
      </c>
      <c r="H442" s="210">
        <f t="shared" si="23"/>
        <v>16239.72</v>
      </c>
      <c r="I442" t="s">
        <v>861</v>
      </c>
      <c r="J442" s="24"/>
    </row>
    <row r="443" spans="1:10" hidden="1" outlineLevel="1">
      <c r="A443" s="209" t="s">
        <v>862</v>
      </c>
      <c r="B443" s="133">
        <v>14150.76</v>
      </c>
      <c r="C443" s="133">
        <v>0</v>
      </c>
      <c r="D443" s="133">
        <v>0</v>
      </c>
      <c r="E443" s="133">
        <v>0</v>
      </c>
      <c r="F443" s="133">
        <f t="shared" si="22"/>
        <v>14150.76</v>
      </c>
      <c r="G443" s="133">
        <v>0</v>
      </c>
      <c r="H443" s="210">
        <f t="shared" si="23"/>
        <v>14150.76</v>
      </c>
      <c r="I443" t="s">
        <v>863</v>
      </c>
      <c r="J443" s="24"/>
    </row>
    <row r="444" spans="1:10" hidden="1" outlineLevel="1">
      <c r="A444" s="209" t="s">
        <v>864</v>
      </c>
      <c r="B444" s="133">
        <v>12793.14</v>
      </c>
      <c r="C444" s="133">
        <v>0</v>
      </c>
      <c r="D444" s="133">
        <v>0</v>
      </c>
      <c r="E444" s="133">
        <v>0</v>
      </c>
      <c r="F444" s="133">
        <f t="shared" si="22"/>
        <v>12793.14</v>
      </c>
      <c r="G444" s="133">
        <v>0</v>
      </c>
      <c r="H444" s="210">
        <f t="shared" si="23"/>
        <v>12793.14</v>
      </c>
      <c r="I444" t="s">
        <v>865</v>
      </c>
      <c r="J444" s="24"/>
    </row>
    <row r="445" spans="1:10" hidden="1" outlineLevel="1">
      <c r="A445" s="209" t="s">
        <v>866</v>
      </c>
      <c r="B445" s="133">
        <v>11832.48</v>
      </c>
      <c r="C445" s="133">
        <v>0</v>
      </c>
      <c r="D445" s="133">
        <v>0</v>
      </c>
      <c r="E445" s="133">
        <v>0</v>
      </c>
      <c r="F445" s="133">
        <f t="shared" si="22"/>
        <v>11832.48</v>
      </c>
      <c r="G445" s="133">
        <v>0</v>
      </c>
      <c r="H445" s="210">
        <f t="shared" si="23"/>
        <v>11832.48</v>
      </c>
      <c r="I445" t="s">
        <v>867</v>
      </c>
      <c r="J445" s="24"/>
    </row>
    <row r="446" spans="1:10" hidden="1" outlineLevel="1">
      <c r="A446" s="209" t="s">
        <v>868</v>
      </c>
      <c r="B446" s="133">
        <v>34613.619999999995</v>
      </c>
      <c r="C446" s="133">
        <v>0</v>
      </c>
      <c r="D446" s="133">
        <v>0</v>
      </c>
      <c r="E446" s="133">
        <v>0</v>
      </c>
      <c r="F446" s="133">
        <f t="shared" si="22"/>
        <v>34613.619999999995</v>
      </c>
      <c r="G446" s="133">
        <v>0</v>
      </c>
      <c r="H446" s="210">
        <f t="shared" si="23"/>
        <v>34613.619999999995</v>
      </c>
      <c r="I446" t="s">
        <v>869</v>
      </c>
      <c r="J446" s="24"/>
    </row>
    <row r="447" spans="1:10" hidden="1" outlineLevel="1">
      <c r="A447" s="209" t="s">
        <v>870</v>
      </c>
      <c r="B447" s="133">
        <v>94780.760000000009</v>
      </c>
      <c r="C447" s="133">
        <v>0</v>
      </c>
      <c r="D447" s="133">
        <v>0</v>
      </c>
      <c r="E447" s="133">
        <v>0</v>
      </c>
      <c r="F447" s="133">
        <f t="shared" si="22"/>
        <v>94780.760000000009</v>
      </c>
      <c r="G447" s="133">
        <v>0</v>
      </c>
      <c r="H447" s="210">
        <f t="shared" si="23"/>
        <v>94780.760000000009</v>
      </c>
      <c r="I447" t="s">
        <v>871</v>
      </c>
      <c r="J447" s="24"/>
    </row>
    <row r="448" spans="1:10" hidden="1" outlineLevel="1">
      <c r="A448" s="209" t="s">
        <v>872</v>
      </c>
      <c r="B448" s="133">
        <v>3679.75</v>
      </c>
      <c r="C448" s="133">
        <v>0</v>
      </c>
      <c r="D448" s="133">
        <v>0</v>
      </c>
      <c r="E448" s="133">
        <v>0</v>
      </c>
      <c r="F448" s="133">
        <f t="shared" si="22"/>
        <v>3679.75</v>
      </c>
      <c r="G448" s="133">
        <v>0</v>
      </c>
      <c r="H448" s="210">
        <f t="shared" si="23"/>
        <v>3679.75</v>
      </c>
      <c r="I448" t="s">
        <v>873</v>
      </c>
      <c r="J448" s="24"/>
    </row>
    <row r="449" spans="1:10" hidden="1" outlineLevel="1">
      <c r="A449" s="209" t="s">
        <v>874</v>
      </c>
      <c r="B449" s="133">
        <v>1428.5700000000002</v>
      </c>
      <c r="C449" s="133">
        <v>0</v>
      </c>
      <c r="D449" s="133">
        <v>0</v>
      </c>
      <c r="E449" s="133">
        <v>0</v>
      </c>
      <c r="F449" s="133">
        <f t="shared" si="22"/>
        <v>1428.5700000000002</v>
      </c>
      <c r="G449" s="133">
        <v>0</v>
      </c>
      <c r="H449" s="210">
        <f t="shared" si="23"/>
        <v>1428.5700000000002</v>
      </c>
      <c r="I449" t="s">
        <v>875</v>
      </c>
      <c r="J449" s="24"/>
    </row>
    <row r="450" spans="1:10" hidden="1" outlineLevel="1">
      <c r="A450" s="209" t="s">
        <v>876</v>
      </c>
      <c r="B450" s="133">
        <v>11258.079999999998</v>
      </c>
      <c r="C450" s="133">
        <v>0</v>
      </c>
      <c r="D450" s="133">
        <v>0</v>
      </c>
      <c r="E450" s="133">
        <v>0</v>
      </c>
      <c r="F450" s="133">
        <f t="shared" si="22"/>
        <v>11258.079999999998</v>
      </c>
      <c r="G450" s="133">
        <v>0</v>
      </c>
      <c r="H450" s="210">
        <f t="shared" si="23"/>
        <v>11258.079999999998</v>
      </c>
      <c r="I450" t="s">
        <v>877</v>
      </c>
      <c r="J450" s="24"/>
    </row>
    <row r="451" spans="1:10" hidden="1" outlineLevel="1">
      <c r="A451" s="209" t="s">
        <v>878</v>
      </c>
      <c r="B451" s="133">
        <v>207247.88</v>
      </c>
      <c r="C451" s="133">
        <v>0</v>
      </c>
      <c r="D451" s="133">
        <v>0</v>
      </c>
      <c r="E451" s="133">
        <v>0</v>
      </c>
      <c r="F451" s="133">
        <f t="shared" si="22"/>
        <v>207247.88</v>
      </c>
      <c r="G451" s="133">
        <v>0</v>
      </c>
      <c r="H451" s="210">
        <f t="shared" si="23"/>
        <v>207247.88</v>
      </c>
      <c r="I451" t="s">
        <v>879</v>
      </c>
      <c r="J451" s="24"/>
    </row>
    <row r="452" spans="1:10" hidden="1" outlineLevel="1">
      <c r="A452" s="209" t="s">
        <v>880</v>
      </c>
      <c r="B452" s="133">
        <v>305117.65000000002</v>
      </c>
      <c r="C452" s="133">
        <v>0</v>
      </c>
      <c r="D452" s="133">
        <v>0</v>
      </c>
      <c r="E452" s="133">
        <v>0</v>
      </c>
      <c r="F452" s="133">
        <f t="shared" si="22"/>
        <v>305117.65000000002</v>
      </c>
      <c r="G452" s="133">
        <v>0</v>
      </c>
      <c r="H452" s="210">
        <f t="shared" si="23"/>
        <v>305117.65000000002</v>
      </c>
      <c r="I452" t="s">
        <v>881</v>
      </c>
      <c r="J452" s="24"/>
    </row>
    <row r="453" spans="1:10" hidden="1" outlineLevel="1">
      <c r="A453" s="209" t="s">
        <v>882</v>
      </c>
      <c r="B453" s="133">
        <v>31720.25</v>
      </c>
      <c r="C453" s="133">
        <v>0</v>
      </c>
      <c r="D453" s="133">
        <v>0</v>
      </c>
      <c r="E453" s="133">
        <v>0</v>
      </c>
      <c r="F453" s="133">
        <f t="shared" si="22"/>
        <v>31720.25</v>
      </c>
      <c r="G453" s="133">
        <v>0</v>
      </c>
      <c r="H453" s="210">
        <f t="shared" si="23"/>
        <v>31720.25</v>
      </c>
      <c r="I453" t="s">
        <v>883</v>
      </c>
      <c r="J453" s="24"/>
    </row>
    <row r="454" spans="1:10" hidden="1" outlineLevel="1">
      <c r="A454" s="209" t="s">
        <v>884</v>
      </c>
      <c r="B454" s="133">
        <v>116514.82999999999</v>
      </c>
      <c r="C454" s="133">
        <v>0</v>
      </c>
      <c r="D454" s="133">
        <v>0</v>
      </c>
      <c r="E454" s="133">
        <v>0</v>
      </c>
      <c r="F454" s="133">
        <f t="shared" si="22"/>
        <v>116514.82999999999</v>
      </c>
      <c r="G454" s="133">
        <v>-13764.26</v>
      </c>
      <c r="H454" s="210">
        <f t="shared" si="23"/>
        <v>102750.56999999999</v>
      </c>
      <c r="I454" t="s">
        <v>885</v>
      </c>
      <c r="J454" s="24"/>
    </row>
    <row r="455" spans="1:10" hidden="1" outlineLevel="1">
      <c r="A455" s="209" t="s">
        <v>886</v>
      </c>
      <c r="B455" s="133">
        <v>275.14999999999998</v>
      </c>
      <c r="C455" s="133">
        <v>0</v>
      </c>
      <c r="D455" s="133">
        <v>0</v>
      </c>
      <c r="E455" s="133">
        <v>0</v>
      </c>
      <c r="F455" s="133">
        <f t="shared" si="22"/>
        <v>275.14999999999998</v>
      </c>
      <c r="G455" s="133">
        <v>0</v>
      </c>
      <c r="H455" s="210">
        <f t="shared" si="23"/>
        <v>275.14999999999998</v>
      </c>
      <c r="I455" t="s">
        <v>887</v>
      </c>
      <c r="J455" s="24"/>
    </row>
    <row r="456" spans="1:10" hidden="1" outlineLevel="1">
      <c r="A456" s="209" t="s">
        <v>888</v>
      </c>
      <c r="B456" s="133">
        <v>576</v>
      </c>
      <c r="C456" s="133">
        <v>0</v>
      </c>
      <c r="D456" s="133">
        <v>0</v>
      </c>
      <c r="E456" s="133">
        <v>0</v>
      </c>
      <c r="F456" s="133">
        <f t="shared" si="22"/>
        <v>576</v>
      </c>
      <c r="G456" s="133">
        <v>0</v>
      </c>
      <c r="H456" s="210">
        <f t="shared" si="23"/>
        <v>576</v>
      </c>
      <c r="I456" t="s">
        <v>889</v>
      </c>
      <c r="J456" s="24"/>
    </row>
    <row r="457" spans="1:10" hidden="1" outlineLevel="1">
      <c r="A457" s="209" t="s">
        <v>890</v>
      </c>
      <c r="B457" s="133">
        <v>36267.81</v>
      </c>
      <c r="C457" s="133">
        <v>0</v>
      </c>
      <c r="D457" s="133">
        <v>0</v>
      </c>
      <c r="E457" s="133">
        <v>0</v>
      </c>
      <c r="F457" s="133">
        <f t="shared" si="22"/>
        <v>36267.81</v>
      </c>
      <c r="G457" s="133">
        <v>0</v>
      </c>
      <c r="H457" s="210">
        <f t="shared" si="23"/>
        <v>36267.81</v>
      </c>
      <c r="I457" t="s">
        <v>891</v>
      </c>
      <c r="J457" s="24"/>
    </row>
    <row r="458" spans="1:10" hidden="1" outlineLevel="1">
      <c r="A458" s="209" t="s">
        <v>7</v>
      </c>
      <c r="B458" s="133">
        <v>24433.14</v>
      </c>
      <c r="C458" s="133">
        <v>0</v>
      </c>
      <c r="D458" s="133">
        <v>0</v>
      </c>
      <c r="E458" s="133">
        <v>0</v>
      </c>
      <c r="F458" s="133">
        <f t="shared" si="22"/>
        <v>24433.14</v>
      </c>
      <c r="G458" s="133">
        <v>0</v>
      </c>
      <c r="H458" s="210">
        <f t="shared" si="23"/>
        <v>24433.14</v>
      </c>
      <c r="I458" t="s">
        <v>8</v>
      </c>
      <c r="J458" s="24"/>
    </row>
    <row r="459" spans="1:10" hidden="1" outlineLevel="1">
      <c r="A459" s="209" t="s">
        <v>892</v>
      </c>
      <c r="B459" s="133">
        <v>237449.55</v>
      </c>
      <c r="C459" s="133">
        <v>0</v>
      </c>
      <c r="D459" s="133">
        <v>0</v>
      </c>
      <c r="E459" s="133">
        <v>0</v>
      </c>
      <c r="F459" s="133">
        <f t="shared" si="22"/>
        <v>237449.55</v>
      </c>
      <c r="G459" s="133">
        <v>0</v>
      </c>
      <c r="H459" s="210">
        <f t="shared" si="23"/>
        <v>237449.55</v>
      </c>
      <c r="I459" t="s">
        <v>893</v>
      </c>
      <c r="J459" s="24"/>
    </row>
    <row r="460" spans="1:10" hidden="1" outlineLevel="1">
      <c r="A460" s="209" t="s">
        <v>894</v>
      </c>
      <c r="B460" s="133">
        <v>21573.75</v>
      </c>
      <c r="C460" s="133">
        <v>0</v>
      </c>
      <c r="D460" s="133">
        <v>0</v>
      </c>
      <c r="E460" s="133">
        <v>0</v>
      </c>
      <c r="F460" s="133">
        <f t="shared" si="22"/>
        <v>21573.75</v>
      </c>
      <c r="G460" s="133">
        <v>0</v>
      </c>
      <c r="H460" s="210">
        <f t="shared" si="23"/>
        <v>21573.75</v>
      </c>
      <c r="I460" t="s">
        <v>895</v>
      </c>
      <c r="J460" s="24"/>
    </row>
    <row r="461" spans="1:10" hidden="1" outlineLevel="1">
      <c r="A461" s="209" t="s">
        <v>896</v>
      </c>
      <c r="B461" s="133">
        <v>9970.09</v>
      </c>
      <c r="C461" s="133">
        <v>0</v>
      </c>
      <c r="D461" s="133">
        <v>0</v>
      </c>
      <c r="E461" s="133">
        <v>0</v>
      </c>
      <c r="F461" s="133">
        <f t="shared" si="22"/>
        <v>9970.09</v>
      </c>
      <c r="G461" s="133">
        <v>0</v>
      </c>
      <c r="H461" s="210">
        <f t="shared" si="23"/>
        <v>9970.09</v>
      </c>
      <c r="I461" t="s">
        <v>897</v>
      </c>
      <c r="J461" s="24"/>
    </row>
    <row r="462" spans="1:10" hidden="1" outlineLevel="1">
      <c r="A462" s="209" t="s">
        <v>898</v>
      </c>
      <c r="B462" s="133">
        <v>104179.56</v>
      </c>
      <c r="C462" s="133">
        <v>0</v>
      </c>
      <c r="D462" s="133">
        <v>0</v>
      </c>
      <c r="E462" s="133">
        <v>0</v>
      </c>
      <c r="F462" s="133">
        <f t="shared" si="22"/>
        <v>104179.56</v>
      </c>
      <c r="G462" s="133">
        <v>0</v>
      </c>
      <c r="H462" s="210">
        <f t="shared" si="23"/>
        <v>104179.56</v>
      </c>
      <c r="I462" t="s">
        <v>899</v>
      </c>
      <c r="J462" s="24"/>
    </row>
    <row r="463" spans="1:10" hidden="1" outlineLevel="1">
      <c r="A463" s="209" t="s">
        <v>900</v>
      </c>
      <c r="B463" s="133">
        <v>527672.37</v>
      </c>
      <c r="C463" s="133">
        <v>0</v>
      </c>
      <c r="D463" s="133">
        <v>0</v>
      </c>
      <c r="E463" s="133">
        <v>0</v>
      </c>
      <c r="F463" s="133">
        <f t="shared" si="22"/>
        <v>527672.37</v>
      </c>
      <c r="G463" s="133">
        <v>0</v>
      </c>
      <c r="H463" s="210">
        <f t="shared" si="23"/>
        <v>527672.37</v>
      </c>
      <c r="I463" t="s">
        <v>901</v>
      </c>
      <c r="J463" s="24"/>
    </row>
    <row r="464" spans="1:10" hidden="1" outlineLevel="1">
      <c r="A464" s="209" t="s">
        <v>902</v>
      </c>
      <c r="B464" s="133">
        <v>315696.7</v>
      </c>
      <c r="C464" s="133">
        <v>0</v>
      </c>
      <c r="D464" s="133">
        <v>0</v>
      </c>
      <c r="E464" s="133">
        <v>0</v>
      </c>
      <c r="F464" s="133">
        <f t="shared" si="22"/>
        <v>315696.7</v>
      </c>
      <c r="G464" s="133">
        <v>0</v>
      </c>
      <c r="H464" s="210">
        <f t="shared" si="23"/>
        <v>315696.7</v>
      </c>
      <c r="I464" t="s">
        <v>903</v>
      </c>
      <c r="J464" s="24"/>
    </row>
    <row r="465" spans="1:10" hidden="1" outlineLevel="1">
      <c r="A465" s="209" t="s">
        <v>904</v>
      </c>
      <c r="B465" s="133">
        <v>136102.32</v>
      </c>
      <c r="C465" s="133">
        <v>0</v>
      </c>
      <c r="D465" s="133">
        <v>0</v>
      </c>
      <c r="E465" s="133">
        <v>0</v>
      </c>
      <c r="F465" s="133">
        <f t="shared" si="22"/>
        <v>136102.32</v>
      </c>
      <c r="G465" s="133">
        <v>0</v>
      </c>
      <c r="H465" s="210">
        <f t="shared" si="23"/>
        <v>136102.32</v>
      </c>
      <c r="I465" t="s">
        <v>905</v>
      </c>
      <c r="J465" s="24"/>
    </row>
    <row r="466" spans="1:10" hidden="1" outlineLevel="1">
      <c r="A466" s="209" t="s">
        <v>906</v>
      </c>
      <c r="B466" s="133">
        <v>419669.43999999994</v>
      </c>
      <c r="C466" s="133">
        <v>0</v>
      </c>
      <c r="D466" s="133">
        <v>0</v>
      </c>
      <c r="E466" s="133">
        <v>0</v>
      </c>
      <c r="F466" s="133">
        <f t="shared" si="22"/>
        <v>419669.43999999994</v>
      </c>
      <c r="G466" s="133">
        <v>10679.36</v>
      </c>
      <c r="H466" s="210">
        <f t="shared" si="23"/>
        <v>430348.79999999993</v>
      </c>
      <c r="I466" t="s">
        <v>907</v>
      </c>
      <c r="J466" s="24"/>
    </row>
    <row r="467" spans="1:10" hidden="1" outlineLevel="1">
      <c r="A467" s="209" t="s">
        <v>908</v>
      </c>
      <c r="B467" s="133">
        <v>17282.79</v>
      </c>
      <c r="C467" s="133">
        <v>0</v>
      </c>
      <c r="D467" s="133">
        <v>0</v>
      </c>
      <c r="E467" s="133">
        <v>0</v>
      </c>
      <c r="F467" s="133">
        <f t="shared" si="22"/>
        <v>17282.79</v>
      </c>
      <c r="G467" s="133">
        <v>0</v>
      </c>
      <c r="H467" s="210">
        <f t="shared" si="23"/>
        <v>17282.79</v>
      </c>
      <c r="I467" t="s">
        <v>909</v>
      </c>
      <c r="J467" s="24"/>
    </row>
    <row r="468" spans="1:10" hidden="1" outlineLevel="1">
      <c r="A468" s="209" t="s">
        <v>910</v>
      </c>
      <c r="B468" s="133">
        <v>25672.620000000003</v>
      </c>
      <c r="C468" s="133">
        <v>0</v>
      </c>
      <c r="D468" s="133">
        <v>0</v>
      </c>
      <c r="E468" s="133">
        <v>0</v>
      </c>
      <c r="F468" s="133">
        <f t="shared" si="22"/>
        <v>25672.620000000003</v>
      </c>
      <c r="G468" s="133">
        <v>0</v>
      </c>
      <c r="H468" s="210">
        <f t="shared" si="23"/>
        <v>25672.620000000003</v>
      </c>
      <c r="I468" t="s">
        <v>911</v>
      </c>
      <c r="J468" s="24"/>
    </row>
    <row r="469" spans="1:10" hidden="1" outlineLevel="1">
      <c r="A469" s="209" t="s">
        <v>912</v>
      </c>
      <c r="B469" s="133">
        <v>16482.879999999997</v>
      </c>
      <c r="C469" s="133">
        <v>-7310.24</v>
      </c>
      <c r="D469" s="133">
        <v>0</v>
      </c>
      <c r="E469" s="133">
        <v>0</v>
      </c>
      <c r="F469" s="133">
        <f t="shared" si="22"/>
        <v>9172.6399999999976</v>
      </c>
      <c r="G469" s="133">
        <v>5905.5400000000009</v>
      </c>
      <c r="H469" s="210">
        <f t="shared" si="23"/>
        <v>15078.179999999998</v>
      </c>
      <c r="I469" t="s">
        <v>913</v>
      </c>
      <c r="J469" s="24"/>
    </row>
    <row r="470" spans="1:10" hidden="1" outlineLevel="1">
      <c r="A470" s="209" t="s">
        <v>914</v>
      </c>
      <c r="B470" s="133">
        <v>19392</v>
      </c>
      <c r="C470" s="133">
        <v>0</v>
      </c>
      <c r="D470" s="133">
        <v>0</v>
      </c>
      <c r="E470" s="133">
        <v>0</v>
      </c>
      <c r="F470" s="133">
        <f t="shared" si="22"/>
        <v>19392</v>
      </c>
      <c r="G470" s="133">
        <v>0</v>
      </c>
      <c r="H470" s="210">
        <f t="shared" si="23"/>
        <v>19392</v>
      </c>
      <c r="I470" t="s">
        <v>915</v>
      </c>
      <c r="J470" s="24"/>
    </row>
    <row r="471" spans="1:10" hidden="1" outlineLevel="1">
      <c r="A471" s="209" t="s">
        <v>916</v>
      </c>
      <c r="B471" s="133">
        <v>1998.56</v>
      </c>
      <c r="C471" s="133">
        <v>0</v>
      </c>
      <c r="D471" s="133">
        <v>0</v>
      </c>
      <c r="E471" s="133">
        <v>0</v>
      </c>
      <c r="F471" s="133">
        <f t="shared" si="22"/>
        <v>1998.56</v>
      </c>
      <c r="G471" s="133">
        <v>0</v>
      </c>
      <c r="H471" s="210">
        <f t="shared" si="23"/>
        <v>1998.56</v>
      </c>
      <c r="I471" t="s">
        <v>917</v>
      </c>
      <c r="J471" s="24"/>
    </row>
    <row r="472" spans="1:10" hidden="1" outlineLevel="1">
      <c r="A472" s="209" t="s">
        <v>918</v>
      </c>
      <c r="B472" s="133">
        <v>17564.07</v>
      </c>
      <c r="C472" s="133">
        <v>0</v>
      </c>
      <c r="D472" s="133">
        <v>0</v>
      </c>
      <c r="E472" s="133">
        <v>0</v>
      </c>
      <c r="F472" s="133">
        <f t="shared" si="22"/>
        <v>17564.07</v>
      </c>
      <c r="G472" s="133">
        <v>0</v>
      </c>
      <c r="H472" s="210">
        <f t="shared" si="23"/>
        <v>17564.07</v>
      </c>
      <c r="I472" t="s">
        <v>919</v>
      </c>
      <c r="J472" s="24"/>
    </row>
    <row r="473" spans="1:10" hidden="1" outlineLevel="1">
      <c r="A473" s="209" t="s">
        <v>920</v>
      </c>
      <c r="B473" s="133">
        <v>9554.36</v>
      </c>
      <c r="C473" s="133">
        <v>0</v>
      </c>
      <c r="D473" s="133">
        <v>0</v>
      </c>
      <c r="E473" s="133">
        <v>0</v>
      </c>
      <c r="F473" s="133">
        <f t="shared" si="22"/>
        <v>9554.36</v>
      </c>
      <c r="G473" s="133">
        <v>0</v>
      </c>
      <c r="H473" s="210">
        <f t="shared" si="23"/>
        <v>9554.36</v>
      </c>
      <c r="I473" t="s">
        <v>921</v>
      </c>
      <c r="J473" s="24"/>
    </row>
    <row r="474" spans="1:10" hidden="1" outlineLevel="1">
      <c r="A474" s="209" t="s">
        <v>922</v>
      </c>
      <c r="B474" s="133">
        <v>103839.22</v>
      </c>
      <c r="C474" s="133">
        <v>0</v>
      </c>
      <c r="D474" s="133">
        <v>0</v>
      </c>
      <c r="E474" s="133">
        <v>0</v>
      </c>
      <c r="F474" s="133">
        <f t="shared" si="22"/>
        <v>103839.22</v>
      </c>
      <c r="G474" s="133">
        <v>0</v>
      </c>
      <c r="H474" s="210">
        <f t="shared" si="23"/>
        <v>103839.22</v>
      </c>
      <c r="I474" t="s">
        <v>923</v>
      </c>
      <c r="J474" s="24"/>
    </row>
    <row r="475" spans="1:10" hidden="1" outlineLevel="1">
      <c r="A475" s="209" t="s">
        <v>924</v>
      </c>
      <c r="B475" s="133">
        <v>24804.510000000002</v>
      </c>
      <c r="C475" s="133">
        <v>0</v>
      </c>
      <c r="D475" s="133">
        <v>0</v>
      </c>
      <c r="E475" s="133">
        <v>0</v>
      </c>
      <c r="F475" s="133">
        <f t="shared" si="22"/>
        <v>24804.510000000002</v>
      </c>
      <c r="G475" s="133">
        <v>-7831.22</v>
      </c>
      <c r="H475" s="210">
        <f t="shared" si="23"/>
        <v>16973.29</v>
      </c>
      <c r="I475" t="s">
        <v>925</v>
      </c>
      <c r="J475" s="24"/>
    </row>
    <row r="476" spans="1:10" hidden="1" outlineLevel="1">
      <c r="A476" s="209" t="s">
        <v>926</v>
      </c>
      <c r="B476" s="133">
        <v>145482.57</v>
      </c>
      <c r="C476" s="133">
        <v>-1535.01</v>
      </c>
      <c r="D476" s="133">
        <v>0</v>
      </c>
      <c r="E476" s="133">
        <v>0</v>
      </c>
      <c r="F476" s="133">
        <f t="shared" si="22"/>
        <v>143947.56</v>
      </c>
      <c r="G476" s="133">
        <v>-27113.78</v>
      </c>
      <c r="H476" s="210">
        <f t="shared" si="23"/>
        <v>116833.78</v>
      </c>
      <c r="I476" t="s">
        <v>927</v>
      </c>
      <c r="J476" s="24"/>
    </row>
    <row r="477" spans="1:10" hidden="1" outlineLevel="1">
      <c r="A477" s="209" t="s">
        <v>928</v>
      </c>
      <c r="B477" s="133">
        <v>23110.659999999996</v>
      </c>
      <c r="C477" s="133">
        <v>0</v>
      </c>
      <c r="D477" s="133">
        <v>0</v>
      </c>
      <c r="E477" s="133">
        <v>0</v>
      </c>
      <c r="F477" s="133">
        <f t="shared" si="22"/>
        <v>23110.659999999996</v>
      </c>
      <c r="G477" s="133">
        <v>0</v>
      </c>
      <c r="H477" s="210">
        <f t="shared" si="23"/>
        <v>23110.659999999996</v>
      </c>
      <c r="I477" t="s">
        <v>929</v>
      </c>
      <c r="J477" s="24"/>
    </row>
    <row r="478" spans="1:10" hidden="1" outlineLevel="1">
      <c r="A478" s="209" t="s">
        <v>930</v>
      </c>
      <c r="B478" s="133">
        <v>98302.53</v>
      </c>
      <c r="C478" s="133">
        <v>0</v>
      </c>
      <c r="D478" s="133">
        <v>0</v>
      </c>
      <c r="E478" s="133">
        <v>0</v>
      </c>
      <c r="F478" s="133">
        <f t="shared" si="22"/>
        <v>98302.53</v>
      </c>
      <c r="G478" s="133">
        <v>0</v>
      </c>
      <c r="H478" s="210">
        <f t="shared" si="23"/>
        <v>98302.53</v>
      </c>
      <c r="I478" t="s">
        <v>931</v>
      </c>
      <c r="J478" s="24"/>
    </row>
    <row r="479" spans="1:10" hidden="1" outlineLevel="1">
      <c r="A479" s="209" t="s">
        <v>932</v>
      </c>
      <c r="B479" s="133">
        <v>361418.03</v>
      </c>
      <c r="C479" s="133">
        <v>-1627.4</v>
      </c>
      <c r="D479" s="133">
        <v>0</v>
      </c>
      <c r="E479" s="133">
        <v>0</v>
      </c>
      <c r="F479" s="133">
        <f t="shared" si="22"/>
        <v>359790.63</v>
      </c>
      <c r="G479" s="133">
        <v>0</v>
      </c>
      <c r="H479" s="210">
        <f t="shared" si="23"/>
        <v>359790.63</v>
      </c>
      <c r="I479" t="s">
        <v>933</v>
      </c>
      <c r="J479" s="24"/>
    </row>
    <row r="480" spans="1:10" hidden="1" outlineLevel="1">
      <c r="A480" s="209" t="s">
        <v>934</v>
      </c>
      <c r="B480" s="133">
        <v>4823414.2600000007</v>
      </c>
      <c r="C480" s="133">
        <v>0</v>
      </c>
      <c r="D480" s="133">
        <v>0</v>
      </c>
      <c r="E480" s="133">
        <v>0</v>
      </c>
      <c r="F480" s="133">
        <f t="shared" si="22"/>
        <v>4823414.2600000007</v>
      </c>
      <c r="G480" s="133">
        <v>-1443607.9</v>
      </c>
      <c r="H480" s="210">
        <f t="shared" si="23"/>
        <v>3379806.3600000008</v>
      </c>
      <c r="I480" t="s">
        <v>935</v>
      </c>
      <c r="J480" s="24"/>
    </row>
    <row r="481" spans="1:10" hidden="1" outlineLevel="1">
      <c r="A481" s="209" t="s">
        <v>936</v>
      </c>
      <c r="B481" s="133">
        <v>60982.369999999995</v>
      </c>
      <c r="C481" s="133">
        <v>0</v>
      </c>
      <c r="D481" s="133">
        <v>0</v>
      </c>
      <c r="E481" s="133">
        <v>0</v>
      </c>
      <c r="F481" s="133">
        <f t="shared" si="22"/>
        <v>60982.369999999995</v>
      </c>
      <c r="G481" s="133">
        <v>0</v>
      </c>
      <c r="H481" s="210">
        <f t="shared" si="23"/>
        <v>60982.369999999995</v>
      </c>
      <c r="I481" t="s">
        <v>937</v>
      </c>
      <c r="J481" s="24"/>
    </row>
    <row r="482" spans="1:10" hidden="1" outlineLevel="1">
      <c r="A482" s="209" t="s">
        <v>938</v>
      </c>
      <c r="B482" s="133">
        <v>2638.67</v>
      </c>
      <c r="C482" s="133">
        <v>0</v>
      </c>
      <c r="D482" s="133">
        <v>0</v>
      </c>
      <c r="E482" s="133">
        <v>0</v>
      </c>
      <c r="F482" s="133">
        <f t="shared" si="22"/>
        <v>2638.67</v>
      </c>
      <c r="G482" s="133">
        <v>0</v>
      </c>
      <c r="H482" s="210">
        <f t="shared" si="23"/>
        <v>2638.67</v>
      </c>
      <c r="I482" t="s">
        <v>939</v>
      </c>
      <c r="J482" s="24"/>
    </row>
    <row r="483" spans="1:10" hidden="1" outlineLevel="1">
      <c r="A483" s="209" t="s">
        <v>940</v>
      </c>
      <c r="B483" s="133">
        <v>16555.75</v>
      </c>
      <c r="C483" s="133">
        <v>0</v>
      </c>
      <c r="D483" s="133">
        <v>0</v>
      </c>
      <c r="E483" s="133">
        <v>0</v>
      </c>
      <c r="F483" s="133">
        <f t="shared" si="22"/>
        <v>16555.75</v>
      </c>
      <c r="G483" s="133">
        <v>0</v>
      </c>
      <c r="H483" s="210">
        <f t="shared" si="23"/>
        <v>16555.75</v>
      </c>
      <c r="I483" t="s">
        <v>941</v>
      </c>
      <c r="J483" s="24"/>
    </row>
    <row r="484" spans="1:10" hidden="1" outlineLevel="1">
      <c r="A484" s="209" t="s">
        <v>942</v>
      </c>
      <c r="B484" s="133">
        <v>32629.899999999998</v>
      </c>
      <c r="C484" s="133">
        <v>0</v>
      </c>
      <c r="D484" s="133">
        <v>0</v>
      </c>
      <c r="E484" s="133">
        <v>0</v>
      </c>
      <c r="F484" s="133">
        <f t="shared" si="22"/>
        <v>32629.899999999998</v>
      </c>
      <c r="G484" s="133">
        <v>0</v>
      </c>
      <c r="H484" s="210">
        <f t="shared" si="23"/>
        <v>32629.899999999998</v>
      </c>
      <c r="I484" t="s">
        <v>943</v>
      </c>
      <c r="J484" s="24"/>
    </row>
    <row r="485" spans="1:10" hidden="1" outlineLevel="1">
      <c r="A485" s="209" t="s">
        <v>944</v>
      </c>
      <c r="B485" s="133">
        <v>1261509.1099999999</v>
      </c>
      <c r="C485" s="133">
        <v>0</v>
      </c>
      <c r="D485" s="133">
        <v>0</v>
      </c>
      <c r="E485" s="133">
        <v>0</v>
      </c>
      <c r="F485" s="133">
        <f t="shared" si="22"/>
        <v>1261509.1099999999</v>
      </c>
      <c r="G485" s="133">
        <v>0</v>
      </c>
      <c r="H485" s="210">
        <f t="shared" si="23"/>
        <v>1261509.1099999999</v>
      </c>
      <c r="I485" t="s">
        <v>945</v>
      </c>
      <c r="J485" s="24"/>
    </row>
    <row r="486" spans="1:10" hidden="1" outlineLevel="1">
      <c r="A486" s="209" t="s">
        <v>946</v>
      </c>
      <c r="B486" s="133">
        <v>18775523.09</v>
      </c>
      <c r="C486" s="133">
        <v>-178717.34</v>
      </c>
      <c r="D486" s="133">
        <v>0</v>
      </c>
      <c r="E486" s="133">
        <v>0</v>
      </c>
      <c r="F486" s="133">
        <f t="shared" si="22"/>
        <v>18596805.75</v>
      </c>
      <c r="G486" s="133">
        <v>520931.93</v>
      </c>
      <c r="H486" s="210">
        <f t="shared" si="23"/>
        <v>19117737.68</v>
      </c>
      <c r="I486" t="s">
        <v>947</v>
      </c>
      <c r="J486" s="24"/>
    </row>
    <row r="487" spans="1:10" hidden="1" outlineLevel="1">
      <c r="A487" s="209" t="s">
        <v>432</v>
      </c>
      <c r="B487" s="133">
        <v>10639.130000000001</v>
      </c>
      <c r="C487" s="133">
        <v>0</v>
      </c>
      <c r="D487" s="133">
        <v>0</v>
      </c>
      <c r="E487" s="133">
        <v>0</v>
      </c>
      <c r="F487" s="133">
        <f t="shared" si="22"/>
        <v>10639.130000000001</v>
      </c>
      <c r="G487" s="133">
        <v>0</v>
      </c>
      <c r="H487" s="210">
        <f t="shared" si="23"/>
        <v>10639.130000000001</v>
      </c>
      <c r="I487" t="s">
        <v>433</v>
      </c>
      <c r="J487" s="24"/>
    </row>
    <row r="488" spans="1:10" hidden="1" outlineLevel="1">
      <c r="A488" s="209" t="s">
        <v>948</v>
      </c>
      <c r="B488" s="133">
        <v>1090.71</v>
      </c>
      <c r="C488" s="133">
        <v>0</v>
      </c>
      <c r="D488" s="133">
        <v>0</v>
      </c>
      <c r="E488" s="133">
        <v>0</v>
      </c>
      <c r="F488" s="133">
        <f t="shared" si="22"/>
        <v>1090.71</v>
      </c>
      <c r="G488" s="133">
        <v>56304.39</v>
      </c>
      <c r="H488" s="210">
        <f t="shared" si="23"/>
        <v>57395.1</v>
      </c>
      <c r="I488" t="s">
        <v>949</v>
      </c>
      <c r="J488" s="24"/>
    </row>
    <row r="489" spans="1:10" hidden="1" outlineLevel="1">
      <c r="A489" s="209" t="s">
        <v>950</v>
      </c>
      <c r="B489" s="133">
        <v>29816.879999999997</v>
      </c>
      <c r="C489" s="133">
        <v>0</v>
      </c>
      <c r="D489" s="133">
        <v>0</v>
      </c>
      <c r="E489" s="133">
        <v>0</v>
      </c>
      <c r="F489" s="133">
        <f t="shared" si="22"/>
        <v>29816.879999999997</v>
      </c>
      <c r="G489" s="133">
        <v>0</v>
      </c>
      <c r="H489" s="210">
        <f t="shared" si="23"/>
        <v>29816.879999999997</v>
      </c>
      <c r="I489" t="s">
        <v>951</v>
      </c>
      <c r="J489" s="24"/>
    </row>
    <row r="490" spans="1:10" hidden="1" outlineLevel="1">
      <c r="A490" s="209" t="s">
        <v>952</v>
      </c>
      <c r="B490" s="133">
        <v>5415354.0099999998</v>
      </c>
      <c r="C490" s="133">
        <v>-77.77</v>
      </c>
      <c r="D490" s="133">
        <v>0</v>
      </c>
      <c r="E490" s="133">
        <v>0</v>
      </c>
      <c r="F490" s="133">
        <f t="shared" si="22"/>
        <v>5415276.2400000002</v>
      </c>
      <c r="G490" s="133">
        <v>0</v>
      </c>
      <c r="H490" s="210">
        <f t="shared" si="23"/>
        <v>5415276.2400000002</v>
      </c>
      <c r="I490" t="s">
        <v>953</v>
      </c>
      <c r="J490" s="24"/>
    </row>
    <row r="491" spans="1:10" hidden="1" outlineLevel="1">
      <c r="A491" s="209" t="s">
        <v>954</v>
      </c>
      <c r="B491" s="133">
        <v>9051.67</v>
      </c>
      <c r="C491" s="133">
        <v>0</v>
      </c>
      <c r="D491" s="133">
        <v>0</v>
      </c>
      <c r="E491" s="133">
        <v>0</v>
      </c>
      <c r="F491" s="133">
        <f t="shared" si="22"/>
        <v>9051.67</v>
      </c>
      <c r="G491" s="133">
        <v>0</v>
      </c>
      <c r="H491" s="210">
        <f t="shared" si="23"/>
        <v>9051.67</v>
      </c>
      <c r="I491" t="s">
        <v>955</v>
      </c>
      <c r="J491" s="24"/>
    </row>
    <row r="492" spans="1:10" hidden="1" outlineLevel="1">
      <c r="A492" s="209" t="s">
        <v>956</v>
      </c>
      <c r="B492" s="133">
        <v>167650.23000000001</v>
      </c>
      <c r="C492" s="133">
        <v>-783.53</v>
      </c>
      <c r="D492" s="133">
        <v>0</v>
      </c>
      <c r="E492" s="133">
        <v>0</v>
      </c>
      <c r="F492" s="133">
        <f t="shared" si="22"/>
        <v>166866.70000000001</v>
      </c>
      <c r="G492" s="133">
        <v>0</v>
      </c>
      <c r="H492" s="210">
        <f t="shared" si="23"/>
        <v>166866.70000000001</v>
      </c>
      <c r="I492" t="s">
        <v>957</v>
      </c>
      <c r="J492" s="24"/>
    </row>
    <row r="493" spans="1:10" hidden="1" outlineLevel="1">
      <c r="A493" s="209" t="s">
        <v>115</v>
      </c>
      <c r="B493" s="133">
        <v>1060042.96</v>
      </c>
      <c r="C493" s="133">
        <v>0</v>
      </c>
      <c r="D493" s="133">
        <v>0</v>
      </c>
      <c r="E493" s="133">
        <v>0</v>
      </c>
      <c r="F493" s="133">
        <f t="shared" si="22"/>
        <v>1060042.96</v>
      </c>
      <c r="G493" s="133">
        <v>6657.68</v>
      </c>
      <c r="H493" s="210">
        <f t="shared" si="23"/>
        <v>1066700.6399999999</v>
      </c>
      <c r="I493" t="s">
        <v>958</v>
      </c>
      <c r="J493" s="24"/>
    </row>
    <row r="494" spans="1:10" hidden="1" outlineLevel="1">
      <c r="A494" s="209" t="s">
        <v>959</v>
      </c>
      <c r="B494" s="133">
        <v>630471</v>
      </c>
      <c r="C494" s="133">
        <v>-106.53</v>
      </c>
      <c r="D494" s="133">
        <v>0</v>
      </c>
      <c r="E494" s="133">
        <v>0</v>
      </c>
      <c r="F494" s="133">
        <f t="shared" si="22"/>
        <v>630364.47</v>
      </c>
      <c r="G494" s="133">
        <v>123744.95000000001</v>
      </c>
      <c r="H494" s="210">
        <f t="shared" si="23"/>
        <v>754109.41999999993</v>
      </c>
      <c r="I494" t="s">
        <v>960</v>
      </c>
      <c r="J494" s="24"/>
    </row>
    <row r="495" spans="1:10" hidden="1" outlineLevel="1">
      <c r="A495" s="209" t="s">
        <v>961</v>
      </c>
      <c r="B495" s="133">
        <v>820866.96</v>
      </c>
      <c r="C495" s="133">
        <v>-6847.82</v>
      </c>
      <c r="D495" s="133">
        <v>0</v>
      </c>
      <c r="E495" s="133">
        <v>0</v>
      </c>
      <c r="F495" s="133">
        <f t="shared" si="22"/>
        <v>814019.14</v>
      </c>
      <c r="G495" s="133">
        <v>0</v>
      </c>
      <c r="H495" s="210">
        <f t="shared" si="23"/>
        <v>814019.14</v>
      </c>
      <c r="I495" t="s">
        <v>962</v>
      </c>
      <c r="J495" s="24"/>
    </row>
    <row r="496" spans="1:10" hidden="1" outlineLevel="1">
      <c r="A496" s="209" t="s">
        <v>963</v>
      </c>
      <c r="B496" s="133">
        <v>1914</v>
      </c>
      <c r="C496" s="133">
        <v>0</v>
      </c>
      <c r="D496" s="133">
        <v>0</v>
      </c>
      <c r="E496" s="133">
        <v>0</v>
      </c>
      <c r="F496" s="133">
        <f t="shared" si="22"/>
        <v>1914</v>
      </c>
      <c r="G496" s="133">
        <v>0</v>
      </c>
      <c r="H496" s="210">
        <f t="shared" si="23"/>
        <v>1914</v>
      </c>
      <c r="I496" t="s">
        <v>964</v>
      </c>
      <c r="J496" s="24"/>
    </row>
    <row r="497" spans="1:10" hidden="1" outlineLevel="1">
      <c r="A497" s="209" t="s">
        <v>965</v>
      </c>
      <c r="B497" s="133">
        <v>51210.63</v>
      </c>
      <c r="C497" s="133">
        <v>0</v>
      </c>
      <c r="D497" s="133">
        <v>0</v>
      </c>
      <c r="E497" s="133">
        <v>0</v>
      </c>
      <c r="F497" s="133">
        <f t="shared" si="22"/>
        <v>51210.63</v>
      </c>
      <c r="G497" s="133">
        <v>0</v>
      </c>
      <c r="H497" s="210">
        <f t="shared" si="23"/>
        <v>51210.63</v>
      </c>
      <c r="I497" t="s">
        <v>966</v>
      </c>
      <c r="J497" s="24"/>
    </row>
    <row r="498" spans="1:10" hidden="1" outlineLevel="1">
      <c r="A498" s="209" t="s">
        <v>967</v>
      </c>
      <c r="B498" s="133">
        <v>3520</v>
      </c>
      <c r="C498" s="133">
        <v>0</v>
      </c>
      <c r="D498" s="133">
        <v>0</v>
      </c>
      <c r="E498" s="133">
        <v>0</v>
      </c>
      <c r="F498" s="133">
        <f t="shared" ref="F498:F561" si="24">SUM(B498:E498)</f>
        <v>3520</v>
      </c>
      <c r="G498" s="133">
        <v>0</v>
      </c>
      <c r="H498" s="210">
        <f t="shared" ref="H498:H561" si="25">F498+G498</f>
        <v>3520</v>
      </c>
      <c r="I498" t="s">
        <v>968</v>
      </c>
      <c r="J498" s="24"/>
    </row>
    <row r="499" spans="1:10" hidden="1" outlineLevel="1">
      <c r="A499" s="209" t="s">
        <v>969</v>
      </c>
      <c r="B499" s="133">
        <v>646860.49000000011</v>
      </c>
      <c r="C499" s="133">
        <v>0</v>
      </c>
      <c r="D499" s="133">
        <v>0</v>
      </c>
      <c r="E499" s="133">
        <v>0</v>
      </c>
      <c r="F499" s="133">
        <f t="shared" si="24"/>
        <v>646860.49000000011</v>
      </c>
      <c r="G499" s="133">
        <v>0</v>
      </c>
      <c r="H499" s="210">
        <f t="shared" si="25"/>
        <v>646860.49000000011</v>
      </c>
      <c r="I499" t="s">
        <v>970</v>
      </c>
      <c r="J499" s="24"/>
    </row>
    <row r="500" spans="1:10" hidden="1" outlineLevel="1">
      <c r="A500" s="209" t="s">
        <v>971</v>
      </c>
      <c r="B500" s="133">
        <v>3310026.6000000006</v>
      </c>
      <c r="C500" s="133">
        <v>0</v>
      </c>
      <c r="D500" s="133">
        <v>0</v>
      </c>
      <c r="E500" s="133">
        <v>0</v>
      </c>
      <c r="F500" s="133">
        <f t="shared" si="24"/>
        <v>3310026.6000000006</v>
      </c>
      <c r="G500" s="133">
        <v>299821.39000000007</v>
      </c>
      <c r="H500" s="210">
        <f t="shared" si="25"/>
        <v>3609847.9900000007</v>
      </c>
      <c r="I500" t="s">
        <v>972</v>
      </c>
      <c r="J500" s="24"/>
    </row>
    <row r="501" spans="1:10" hidden="1" outlineLevel="1">
      <c r="A501" s="209" t="s">
        <v>973</v>
      </c>
      <c r="B501" s="133">
        <v>18281.870000000003</v>
      </c>
      <c r="C501" s="133">
        <v>0</v>
      </c>
      <c r="D501" s="133">
        <v>0</v>
      </c>
      <c r="E501" s="133">
        <v>0</v>
      </c>
      <c r="F501" s="133">
        <f t="shared" si="24"/>
        <v>18281.870000000003</v>
      </c>
      <c r="G501" s="133">
        <v>0</v>
      </c>
      <c r="H501" s="210">
        <f t="shared" si="25"/>
        <v>18281.870000000003</v>
      </c>
      <c r="I501" t="s">
        <v>974</v>
      </c>
      <c r="J501" s="24"/>
    </row>
    <row r="502" spans="1:10" hidden="1" outlineLevel="1">
      <c r="A502" s="209" t="s">
        <v>975</v>
      </c>
      <c r="B502" s="133">
        <v>17610.2</v>
      </c>
      <c r="C502" s="133">
        <v>0</v>
      </c>
      <c r="D502" s="133">
        <v>0</v>
      </c>
      <c r="E502" s="133">
        <v>0</v>
      </c>
      <c r="F502" s="133">
        <f t="shared" si="24"/>
        <v>17610.2</v>
      </c>
      <c r="G502" s="133">
        <v>0</v>
      </c>
      <c r="H502" s="210">
        <f t="shared" si="25"/>
        <v>17610.2</v>
      </c>
      <c r="I502" t="s">
        <v>976</v>
      </c>
      <c r="J502" s="24"/>
    </row>
    <row r="503" spans="1:10" hidden="1" outlineLevel="1">
      <c r="A503" s="209" t="s">
        <v>977</v>
      </c>
      <c r="B503" s="133">
        <v>2281071.6900000004</v>
      </c>
      <c r="C503" s="133">
        <v>0</v>
      </c>
      <c r="D503" s="133">
        <v>0</v>
      </c>
      <c r="E503" s="133">
        <v>0</v>
      </c>
      <c r="F503" s="133">
        <f t="shared" si="24"/>
        <v>2281071.6900000004</v>
      </c>
      <c r="G503" s="133">
        <v>-223864.38999999998</v>
      </c>
      <c r="H503" s="210">
        <f t="shared" si="25"/>
        <v>2057207.3000000005</v>
      </c>
      <c r="I503" t="s">
        <v>978</v>
      </c>
      <c r="J503" s="24"/>
    </row>
    <row r="504" spans="1:10" hidden="1" outlineLevel="1">
      <c r="A504" s="209" t="s">
        <v>979</v>
      </c>
      <c r="B504" s="133">
        <v>113987.27</v>
      </c>
      <c r="C504" s="133">
        <v>0</v>
      </c>
      <c r="D504" s="133">
        <v>0</v>
      </c>
      <c r="E504" s="133">
        <v>0</v>
      </c>
      <c r="F504" s="133">
        <f t="shared" si="24"/>
        <v>113987.27</v>
      </c>
      <c r="G504" s="133">
        <v>0</v>
      </c>
      <c r="H504" s="210">
        <f t="shared" si="25"/>
        <v>113987.27</v>
      </c>
      <c r="I504" t="s">
        <v>980</v>
      </c>
      <c r="J504" s="24"/>
    </row>
    <row r="505" spans="1:10" hidden="1" outlineLevel="1">
      <c r="A505" s="209" t="s">
        <v>981</v>
      </c>
      <c r="B505" s="133">
        <v>59798.540000000008</v>
      </c>
      <c r="C505" s="133">
        <v>0</v>
      </c>
      <c r="D505" s="133">
        <v>0</v>
      </c>
      <c r="E505" s="133">
        <v>0</v>
      </c>
      <c r="F505" s="133">
        <f t="shared" si="24"/>
        <v>59798.540000000008</v>
      </c>
      <c r="G505" s="133">
        <v>-16063.88</v>
      </c>
      <c r="H505" s="210">
        <f t="shared" si="25"/>
        <v>43734.660000000011</v>
      </c>
      <c r="I505" t="s">
        <v>982</v>
      </c>
      <c r="J505" s="24"/>
    </row>
    <row r="506" spans="1:10" hidden="1" outlineLevel="1">
      <c r="A506" s="209" t="s">
        <v>983</v>
      </c>
      <c r="B506" s="133">
        <v>53630.32</v>
      </c>
      <c r="C506" s="133">
        <v>0</v>
      </c>
      <c r="D506" s="133">
        <v>0</v>
      </c>
      <c r="E506" s="133">
        <v>0</v>
      </c>
      <c r="F506" s="133">
        <f t="shared" si="24"/>
        <v>53630.32</v>
      </c>
      <c r="G506" s="133">
        <v>0</v>
      </c>
      <c r="H506" s="210">
        <f t="shared" si="25"/>
        <v>53630.32</v>
      </c>
      <c r="I506" t="s">
        <v>984</v>
      </c>
      <c r="J506" s="24"/>
    </row>
    <row r="507" spans="1:10" hidden="1" outlineLevel="1">
      <c r="A507" s="209" t="s">
        <v>985</v>
      </c>
      <c r="B507" s="133">
        <v>374179.07999999996</v>
      </c>
      <c r="C507" s="133">
        <v>-323.52</v>
      </c>
      <c r="D507" s="133">
        <v>0</v>
      </c>
      <c r="E507" s="133">
        <v>0</v>
      </c>
      <c r="F507" s="133">
        <f t="shared" si="24"/>
        <v>373855.55999999994</v>
      </c>
      <c r="G507" s="133">
        <v>0</v>
      </c>
      <c r="H507" s="210">
        <f t="shared" si="25"/>
        <v>373855.55999999994</v>
      </c>
      <c r="I507" t="s">
        <v>986</v>
      </c>
      <c r="J507" s="24"/>
    </row>
    <row r="508" spans="1:10" hidden="1" outlineLevel="1">
      <c r="A508" s="209" t="s">
        <v>987</v>
      </c>
      <c r="B508" s="133">
        <v>143135.51</v>
      </c>
      <c r="C508" s="133">
        <v>0</v>
      </c>
      <c r="D508" s="133">
        <v>0</v>
      </c>
      <c r="E508" s="133">
        <v>0</v>
      </c>
      <c r="F508" s="133">
        <f t="shared" si="24"/>
        <v>143135.51</v>
      </c>
      <c r="G508" s="133">
        <v>0</v>
      </c>
      <c r="H508" s="210">
        <f t="shared" si="25"/>
        <v>143135.51</v>
      </c>
      <c r="I508" t="s">
        <v>988</v>
      </c>
      <c r="J508" s="24"/>
    </row>
    <row r="509" spans="1:10" hidden="1" outlineLevel="1">
      <c r="A509" s="209" t="s">
        <v>989</v>
      </c>
      <c r="B509" s="133">
        <v>89844.38</v>
      </c>
      <c r="C509" s="133">
        <v>0</v>
      </c>
      <c r="D509" s="133">
        <v>0</v>
      </c>
      <c r="E509" s="133">
        <v>0</v>
      </c>
      <c r="F509" s="133">
        <f t="shared" si="24"/>
        <v>89844.38</v>
      </c>
      <c r="G509" s="133">
        <v>0</v>
      </c>
      <c r="H509" s="210">
        <f t="shared" si="25"/>
        <v>89844.38</v>
      </c>
      <c r="I509" t="s">
        <v>990</v>
      </c>
      <c r="J509" s="24"/>
    </row>
    <row r="510" spans="1:10" hidden="1" outlineLevel="1">
      <c r="A510" s="209" t="s">
        <v>991</v>
      </c>
      <c r="B510" s="133">
        <v>62854.53</v>
      </c>
      <c r="C510" s="133">
        <v>0</v>
      </c>
      <c r="D510" s="133">
        <v>0</v>
      </c>
      <c r="E510" s="133">
        <v>0</v>
      </c>
      <c r="F510" s="133">
        <f t="shared" si="24"/>
        <v>62854.53</v>
      </c>
      <c r="G510" s="133">
        <v>0</v>
      </c>
      <c r="H510" s="210">
        <f t="shared" si="25"/>
        <v>62854.53</v>
      </c>
      <c r="I510" t="s">
        <v>992</v>
      </c>
      <c r="J510" s="24"/>
    </row>
    <row r="511" spans="1:10" hidden="1" outlineLevel="1">
      <c r="A511" s="209" t="s">
        <v>993</v>
      </c>
      <c r="B511" s="133">
        <v>12920.36</v>
      </c>
      <c r="C511" s="133">
        <v>0</v>
      </c>
      <c r="D511" s="133">
        <v>0</v>
      </c>
      <c r="E511" s="133">
        <v>0</v>
      </c>
      <c r="F511" s="133">
        <f t="shared" si="24"/>
        <v>12920.36</v>
      </c>
      <c r="G511" s="133">
        <v>0</v>
      </c>
      <c r="H511" s="210">
        <f t="shared" si="25"/>
        <v>12920.36</v>
      </c>
      <c r="I511" t="s">
        <v>994</v>
      </c>
      <c r="J511" s="24"/>
    </row>
    <row r="512" spans="1:10" hidden="1" outlineLevel="1">
      <c r="A512" s="209" t="s">
        <v>995</v>
      </c>
      <c r="B512" s="133">
        <v>130347.83</v>
      </c>
      <c r="C512" s="133">
        <v>0</v>
      </c>
      <c r="D512" s="133">
        <v>0</v>
      </c>
      <c r="E512" s="133">
        <v>0</v>
      </c>
      <c r="F512" s="133">
        <f t="shared" si="24"/>
        <v>130347.83</v>
      </c>
      <c r="G512" s="133">
        <v>0</v>
      </c>
      <c r="H512" s="210">
        <f t="shared" si="25"/>
        <v>130347.83</v>
      </c>
      <c r="I512" t="s">
        <v>996</v>
      </c>
      <c r="J512" s="24"/>
    </row>
    <row r="513" spans="1:10" hidden="1" outlineLevel="1">
      <c r="A513" s="209" t="s">
        <v>997</v>
      </c>
      <c r="B513" s="133">
        <v>69210.91</v>
      </c>
      <c r="C513" s="133">
        <v>0</v>
      </c>
      <c r="D513" s="133">
        <v>0</v>
      </c>
      <c r="E513" s="133">
        <v>0</v>
      </c>
      <c r="F513" s="133">
        <f t="shared" si="24"/>
        <v>69210.91</v>
      </c>
      <c r="G513" s="133">
        <v>0</v>
      </c>
      <c r="H513" s="210">
        <f t="shared" si="25"/>
        <v>69210.91</v>
      </c>
      <c r="I513" t="s">
        <v>998</v>
      </c>
      <c r="J513" s="24"/>
    </row>
    <row r="514" spans="1:10" hidden="1" outlineLevel="1">
      <c r="A514" s="209" t="s">
        <v>999</v>
      </c>
      <c r="B514" s="133">
        <v>212695.37</v>
      </c>
      <c r="C514" s="133">
        <v>0</v>
      </c>
      <c r="D514" s="133">
        <v>0</v>
      </c>
      <c r="E514" s="133">
        <v>0</v>
      </c>
      <c r="F514" s="133">
        <f t="shared" si="24"/>
        <v>212695.37</v>
      </c>
      <c r="G514" s="133">
        <v>-258900.07</v>
      </c>
      <c r="H514" s="210">
        <f t="shared" si="25"/>
        <v>-46204.700000000012</v>
      </c>
      <c r="I514" t="s">
        <v>1000</v>
      </c>
      <c r="J514" s="24"/>
    </row>
    <row r="515" spans="1:10" hidden="1" outlineLevel="1">
      <c r="A515" s="209" t="s">
        <v>1001</v>
      </c>
      <c r="B515" s="133">
        <v>150067.5</v>
      </c>
      <c r="C515" s="133">
        <v>0</v>
      </c>
      <c r="D515" s="133">
        <v>0</v>
      </c>
      <c r="E515" s="133">
        <v>0</v>
      </c>
      <c r="F515" s="133">
        <f t="shared" si="24"/>
        <v>150067.5</v>
      </c>
      <c r="G515" s="133">
        <v>0</v>
      </c>
      <c r="H515" s="210">
        <f t="shared" si="25"/>
        <v>150067.5</v>
      </c>
      <c r="I515" t="s">
        <v>1002</v>
      </c>
      <c r="J515" s="24"/>
    </row>
    <row r="516" spans="1:10" hidden="1" outlineLevel="1">
      <c r="A516" s="209" t="s">
        <v>1003</v>
      </c>
      <c r="B516" s="133">
        <v>16944.09</v>
      </c>
      <c r="C516" s="133">
        <v>0</v>
      </c>
      <c r="D516" s="133">
        <v>0</v>
      </c>
      <c r="E516" s="133">
        <v>0</v>
      </c>
      <c r="F516" s="133">
        <f t="shared" si="24"/>
        <v>16944.09</v>
      </c>
      <c r="G516" s="133">
        <v>0</v>
      </c>
      <c r="H516" s="210">
        <f t="shared" si="25"/>
        <v>16944.09</v>
      </c>
      <c r="I516" t="s">
        <v>1004</v>
      </c>
      <c r="J516" s="24"/>
    </row>
    <row r="517" spans="1:10" hidden="1" outlineLevel="1">
      <c r="A517" s="209" t="s">
        <v>1005</v>
      </c>
      <c r="B517" s="133">
        <v>87351.93</v>
      </c>
      <c r="C517" s="133">
        <v>0</v>
      </c>
      <c r="D517" s="133">
        <v>0</v>
      </c>
      <c r="E517" s="133">
        <v>0</v>
      </c>
      <c r="F517" s="133">
        <f t="shared" si="24"/>
        <v>87351.93</v>
      </c>
      <c r="G517" s="133">
        <v>0</v>
      </c>
      <c r="H517" s="210">
        <f t="shared" si="25"/>
        <v>87351.93</v>
      </c>
      <c r="I517" t="s">
        <v>1006</v>
      </c>
      <c r="J517" s="24"/>
    </row>
    <row r="518" spans="1:10" hidden="1" outlineLevel="1">
      <c r="A518" s="209" t="s">
        <v>1007</v>
      </c>
      <c r="B518" s="133">
        <v>909614.60000000009</v>
      </c>
      <c r="C518" s="133">
        <v>0</v>
      </c>
      <c r="D518" s="133">
        <v>0</v>
      </c>
      <c r="E518" s="133">
        <v>0</v>
      </c>
      <c r="F518" s="133">
        <f t="shared" si="24"/>
        <v>909614.60000000009</v>
      </c>
      <c r="G518" s="133">
        <v>0</v>
      </c>
      <c r="H518" s="210">
        <f t="shared" si="25"/>
        <v>909614.60000000009</v>
      </c>
      <c r="I518" t="s">
        <v>1008</v>
      </c>
      <c r="J518" s="24"/>
    </row>
    <row r="519" spans="1:10" hidden="1" outlineLevel="1">
      <c r="A519" s="209" t="s">
        <v>1009</v>
      </c>
      <c r="B519" s="133">
        <v>18742.910000000003</v>
      </c>
      <c r="C519" s="133">
        <v>0</v>
      </c>
      <c r="D519" s="133">
        <v>0</v>
      </c>
      <c r="E519" s="133">
        <v>0</v>
      </c>
      <c r="F519" s="133">
        <f t="shared" si="24"/>
        <v>18742.910000000003</v>
      </c>
      <c r="G519" s="133">
        <v>0</v>
      </c>
      <c r="H519" s="210">
        <f t="shared" si="25"/>
        <v>18742.910000000003</v>
      </c>
      <c r="I519" t="s">
        <v>1010</v>
      </c>
      <c r="J519" s="24"/>
    </row>
    <row r="520" spans="1:10" hidden="1" outlineLevel="1">
      <c r="A520" s="209" t="s">
        <v>1011</v>
      </c>
      <c r="B520" s="133">
        <v>115849.37999999999</v>
      </c>
      <c r="C520" s="133">
        <v>0</v>
      </c>
      <c r="D520" s="133">
        <v>0</v>
      </c>
      <c r="E520" s="133">
        <v>0</v>
      </c>
      <c r="F520" s="133">
        <f t="shared" si="24"/>
        <v>115849.37999999999</v>
      </c>
      <c r="G520" s="133">
        <v>0</v>
      </c>
      <c r="H520" s="210">
        <f t="shared" si="25"/>
        <v>115849.37999999999</v>
      </c>
      <c r="I520" t="s">
        <v>1012</v>
      </c>
      <c r="J520" s="24"/>
    </row>
    <row r="521" spans="1:10" hidden="1" outlineLevel="1">
      <c r="A521" s="209" t="s">
        <v>1013</v>
      </c>
      <c r="B521" s="133">
        <v>362378.41</v>
      </c>
      <c r="C521" s="133">
        <v>0</v>
      </c>
      <c r="D521" s="133">
        <v>0</v>
      </c>
      <c r="E521" s="133">
        <v>0</v>
      </c>
      <c r="F521" s="133">
        <f t="shared" si="24"/>
        <v>362378.41</v>
      </c>
      <c r="G521" s="133">
        <v>-91.43</v>
      </c>
      <c r="H521" s="210">
        <f t="shared" si="25"/>
        <v>362286.98</v>
      </c>
      <c r="I521" t="s">
        <v>1014</v>
      </c>
      <c r="J521" s="24"/>
    </row>
    <row r="522" spans="1:10" hidden="1" outlineLevel="1">
      <c r="A522" s="209" t="s">
        <v>1015</v>
      </c>
      <c r="B522" s="133">
        <v>55968.94</v>
      </c>
      <c r="C522" s="133">
        <v>0</v>
      </c>
      <c r="D522" s="133">
        <v>0</v>
      </c>
      <c r="E522" s="133">
        <v>0</v>
      </c>
      <c r="F522" s="133">
        <f t="shared" si="24"/>
        <v>55968.94</v>
      </c>
      <c r="G522" s="133">
        <v>0</v>
      </c>
      <c r="H522" s="210">
        <f t="shared" si="25"/>
        <v>55968.94</v>
      </c>
      <c r="I522" t="s">
        <v>1016</v>
      </c>
      <c r="J522" s="24"/>
    </row>
    <row r="523" spans="1:10" hidden="1" outlineLevel="1">
      <c r="A523" s="209" t="s">
        <v>1017</v>
      </c>
      <c r="B523" s="133">
        <v>158812.04999999999</v>
      </c>
      <c r="C523" s="133">
        <v>0</v>
      </c>
      <c r="D523" s="133">
        <v>0</v>
      </c>
      <c r="E523" s="133">
        <v>0</v>
      </c>
      <c r="F523" s="133">
        <f t="shared" si="24"/>
        <v>158812.04999999999</v>
      </c>
      <c r="G523" s="133">
        <v>0</v>
      </c>
      <c r="H523" s="210">
        <f t="shared" si="25"/>
        <v>158812.04999999999</v>
      </c>
      <c r="I523" t="s">
        <v>1018</v>
      </c>
      <c r="J523" s="24"/>
    </row>
    <row r="524" spans="1:10" hidden="1" outlineLevel="1">
      <c r="A524" s="209" t="s">
        <v>1019</v>
      </c>
      <c r="B524" s="133">
        <v>238310.15999999997</v>
      </c>
      <c r="C524" s="133">
        <v>0</v>
      </c>
      <c r="D524" s="133">
        <v>0</v>
      </c>
      <c r="E524" s="133">
        <v>0</v>
      </c>
      <c r="F524" s="133">
        <f t="shared" si="24"/>
        <v>238310.15999999997</v>
      </c>
      <c r="G524" s="133">
        <v>-574.76</v>
      </c>
      <c r="H524" s="210">
        <f t="shared" si="25"/>
        <v>237735.39999999997</v>
      </c>
      <c r="I524" t="s">
        <v>1020</v>
      </c>
      <c r="J524" s="24"/>
    </row>
    <row r="525" spans="1:10" hidden="1" outlineLevel="1">
      <c r="A525" s="209" t="s">
        <v>1021</v>
      </c>
      <c r="B525" s="133">
        <v>133643.31</v>
      </c>
      <c r="C525" s="133">
        <v>0</v>
      </c>
      <c r="D525" s="133">
        <v>0</v>
      </c>
      <c r="E525" s="133">
        <v>0</v>
      </c>
      <c r="F525" s="133">
        <f t="shared" si="24"/>
        <v>133643.31</v>
      </c>
      <c r="G525" s="133">
        <v>0</v>
      </c>
      <c r="H525" s="210">
        <f t="shared" si="25"/>
        <v>133643.31</v>
      </c>
      <c r="I525" t="s">
        <v>1022</v>
      </c>
      <c r="J525" s="24"/>
    </row>
    <row r="526" spans="1:10" hidden="1" outlineLevel="1">
      <c r="A526" s="209" t="s">
        <v>1023</v>
      </c>
      <c r="B526" s="133">
        <v>8922.66</v>
      </c>
      <c r="C526" s="133">
        <v>0</v>
      </c>
      <c r="D526" s="133">
        <v>0</v>
      </c>
      <c r="E526" s="133">
        <v>0</v>
      </c>
      <c r="F526" s="133">
        <f t="shared" si="24"/>
        <v>8922.66</v>
      </c>
      <c r="G526" s="133">
        <v>0</v>
      </c>
      <c r="H526" s="210">
        <f t="shared" si="25"/>
        <v>8922.66</v>
      </c>
      <c r="I526" t="s">
        <v>1024</v>
      </c>
      <c r="J526" s="24"/>
    </row>
    <row r="527" spans="1:10" hidden="1" outlineLevel="1">
      <c r="A527" s="209" t="s">
        <v>1025</v>
      </c>
      <c r="B527" s="133">
        <v>274590.17</v>
      </c>
      <c r="C527" s="133">
        <v>-7.1</v>
      </c>
      <c r="D527" s="133">
        <v>0</v>
      </c>
      <c r="E527" s="133">
        <v>0</v>
      </c>
      <c r="F527" s="133">
        <f t="shared" si="24"/>
        <v>274583.07</v>
      </c>
      <c r="G527" s="133">
        <v>0</v>
      </c>
      <c r="H527" s="210">
        <f t="shared" si="25"/>
        <v>274583.07</v>
      </c>
      <c r="I527" t="s">
        <v>1026</v>
      </c>
      <c r="J527" s="24"/>
    </row>
    <row r="528" spans="1:10" hidden="1" outlineLevel="1">
      <c r="A528" s="209" t="s">
        <v>1027</v>
      </c>
      <c r="B528" s="133">
        <v>2047.04</v>
      </c>
      <c r="C528" s="133">
        <v>0</v>
      </c>
      <c r="D528" s="133">
        <v>0</v>
      </c>
      <c r="E528" s="133">
        <v>0</v>
      </c>
      <c r="F528" s="133">
        <f t="shared" si="24"/>
        <v>2047.04</v>
      </c>
      <c r="G528" s="133">
        <v>0</v>
      </c>
      <c r="H528" s="210">
        <f t="shared" si="25"/>
        <v>2047.04</v>
      </c>
      <c r="I528" t="s">
        <v>1028</v>
      </c>
      <c r="J528" s="24"/>
    </row>
    <row r="529" spans="1:10" hidden="1" outlineLevel="1">
      <c r="A529" s="209" t="s">
        <v>1029</v>
      </c>
      <c r="B529" s="133">
        <v>195484.99</v>
      </c>
      <c r="C529" s="133">
        <v>0</v>
      </c>
      <c r="D529" s="133">
        <v>0</v>
      </c>
      <c r="E529" s="133">
        <v>0</v>
      </c>
      <c r="F529" s="133">
        <f t="shared" si="24"/>
        <v>195484.99</v>
      </c>
      <c r="G529" s="133">
        <v>0.11</v>
      </c>
      <c r="H529" s="210">
        <f t="shared" si="25"/>
        <v>195485.09999999998</v>
      </c>
      <c r="I529" t="s">
        <v>1030</v>
      </c>
      <c r="J529" s="24"/>
    </row>
    <row r="530" spans="1:10" hidden="1" outlineLevel="1">
      <c r="A530" s="209" t="s">
        <v>1031</v>
      </c>
      <c r="B530" s="133">
        <v>9397.7099999999991</v>
      </c>
      <c r="C530" s="133">
        <v>0</v>
      </c>
      <c r="D530" s="133">
        <v>0</v>
      </c>
      <c r="E530" s="133">
        <v>0</v>
      </c>
      <c r="F530" s="133">
        <f t="shared" si="24"/>
        <v>9397.7099999999991</v>
      </c>
      <c r="G530" s="133">
        <v>0</v>
      </c>
      <c r="H530" s="210">
        <f t="shared" si="25"/>
        <v>9397.7099999999991</v>
      </c>
      <c r="I530" t="s">
        <v>1032</v>
      </c>
      <c r="J530" s="24"/>
    </row>
    <row r="531" spans="1:10" hidden="1" outlineLevel="1">
      <c r="A531" s="209" t="s">
        <v>1033</v>
      </c>
      <c r="B531" s="133">
        <v>33133.68</v>
      </c>
      <c r="C531" s="133">
        <v>0</v>
      </c>
      <c r="D531" s="133">
        <v>0</v>
      </c>
      <c r="E531" s="133">
        <v>0</v>
      </c>
      <c r="F531" s="133">
        <f t="shared" si="24"/>
        <v>33133.68</v>
      </c>
      <c r="G531" s="133">
        <v>0</v>
      </c>
      <c r="H531" s="210">
        <f t="shared" si="25"/>
        <v>33133.68</v>
      </c>
      <c r="I531" t="s">
        <v>1034</v>
      </c>
      <c r="J531" s="24"/>
    </row>
    <row r="532" spans="1:10" hidden="1" outlineLevel="1">
      <c r="A532" s="209" t="s">
        <v>1035</v>
      </c>
      <c r="B532" s="133">
        <v>61341.369999999995</v>
      </c>
      <c r="C532" s="133">
        <v>0</v>
      </c>
      <c r="D532" s="133">
        <v>0</v>
      </c>
      <c r="E532" s="133">
        <v>0</v>
      </c>
      <c r="F532" s="133">
        <f t="shared" si="24"/>
        <v>61341.369999999995</v>
      </c>
      <c r="G532" s="133">
        <v>0</v>
      </c>
      <c r="H532" s="210">
        <f t="shared" si="25"/>
        <v>61341.369999999995</v>
      </c>
      <c r="I532" t="s">
        <v>1036</v>
      </c>
      <c r="J532" s="24"/>
    </row>
    <row r="533" spans="1:10" hidden="1" outlineLevel="1">
      <c r="A533" s="209" t="s">
        <v>1037</v>
      </c>
      <c r="B533" s="133">
        <v>12663.95</v>
      </c>
      <c r="C533" s="133">
        <v>0</v>
      </c>
      <c r="D533" s="133">
        <v>0</v>
      </c>
      <c r="E533" s="133">
        <v>0</v>
      </c>
      <c r="F533" s="133">
        <f t="shared" si="24"/>
        <v>12663.95</v>
      </c>
      <c r="G533" s="133">
        <v>0</v>
      </c>
      <c r="H533" s="210">
        <f t="shared" si="25"/>
        <v>12663.95</v>
      </c>
      <c r="I533" t="s">
        <v>1038</v>
      </c>
      <c r="J533" s="24"/>
    </row>
    <row r="534" spans="1:10" hidden="1" outlineLevel="1">
      <c r="A534" s="209" t="s">
        <v>1039</v>
      </c>
      <c r="B534" s="133">
        <v>88200.61</v>
      </c>
      <c r="C534" s="133">
        <v>-66.459999999999994</v>
      </c>
      <c r="D534" s="133">
        <v>0</v>
      </c>
      <c r="E534" s="133">
        <v>0</v>
      </c>
      <c r="F534" s="133">
        <f t="shared" si="24"/>
        <v>88134.15</v>
      </c>
      <c r="G534" s="133">
        <v>0</v>
      </c>
      <c r="H534" s="210">
        <f t="shared" si="25"/>
        <v>88134.15</v>
      </c>
      <c r="I534" t="s">
        <v>1040</v>
      </c>
      <c r="J534" s="24"/>
    </row>
    <row r="535" spans="1:10" hidden="1" outlineLevel="1">
      <c r="A535" s="209" t="s">
        <v>1041</v>
      </c>
      <c r="B535" s="133">
        <v>36939.019999999997</v>
      </c>
      <c r="C535" s="133">
        <v>0</v>
      </c>
      <c r="D535" s="133">
        <v>0</v>
      </c>
      <c r="E535" s="133">
        <v>0</v>
      </c>
      <c r="F535" s="133">
        <f t="shared" si="24"/>
        <v>36939.019999999997</v>
      </c>
      <c r="G535" s="133">
        <v>0</v>
      </c>
      <c r="H535" s="210">
        <f t="shared" si="25"/>
        <v>36939.019999999997</v>
      </c>
      <c r="I535" t="s">
        <v>1042</v>
      </c>
      <c r="J535" s="24"/>
    </row>
    <row r="536" spans="1:10" hidden="1" outlineLevel="1">
      <c r="A536" s="209" t="s">
        <v>1043</v>
      </c>
      <c r="B536" s="133">
        <v>105202.87</v>
      </c>
      <c r="C536" s="133">
        <v>0</v>
      </c>
      <c r="D536" s="133">
        <v>0</v>
      </c>
      <c r="E536" s="133">
        <v>0</v>
      </c>
      <c r="F536" s="133">
        <f t="shared" si="24"/>
        <v>105202.87</v>
      </c>
      <c r="G536" s="133">
        <v>4672.0300000000007</v>
      </c>
      <c r="H536" s="210">
        <f t="shared" si="25"/>
        <v>109874.9</v>
      </c>
      <c r="I536" t="s">
        <v>1044</v>
      </c>
      <c r="J536" s="24"/>
    </row>
    <row r="537" spans="1:10" hidden="1" outlineLevel="1">
      <c r="A537" s="209" t="s">
        <v>1045</v>
      </c>
      <c r="B537" s="133">
        <v>64617.78</v>
      </c>
      <c r="C537" s="133">
        <v>0</v>
      </c>
      <c r="D537" s="133">
        <v>0</v>
      </c>
      <c r="E537" s="133">
        <v>0</v>
      </c>
      <c r="F537" s="133">
        <f t="shared" si="24"/>
        <v>64617.78</v>
      </c>
      <c r="G537" s="133">
        <v>0</v>
      </c>
      <c r="H537" s="210">
        <f t="shared" si="25"/>
        <v>64617.78</v>
      </c>
      <c r="I537" t="s">
        <v>1046</v>
      </c>
      <c r="J537" s="24"/>
    </row>
    <row r="538" spans="1:10" hidden="1" outlineLevel="1">
      <c r="A538" s="209" t="s">
        <v>1047</v>
      </c>
      <c r="B538" s="133">
        <v>130424.94</v>
      </c>
      <c r="C538" s="133">
        <v>0</v>
      </c>
      <c r="D538" s="133">
        <v>0</v>
      </c>
      <c r="E538" s="133">
        <v>0</v>
      </c>
      <c r="F538" s="133">
        <f t="shared" si="24"/>
        <v>130424.94</v>
      </c>
      <c r="G538" s="133">
        <v>-3347.42</v>
      </c>
      <c r="H538" s="210">
        <f t="shared" si="25"/>
        <v>127077.52</v>
      </c>
      <c r="I538" t="s">
        <v>1048</v>
      </c>
      <c r="J538" s="24"/>
    </row>
    <row r="539" spans="1:10" hidden="1" outlineLevel="1">
      <c r="A539" s="209" t="s">
        <v>1049</v>
      </c>
      <c r="B539" s="133">
        <v>92435.75</v>
      </c>
      <c r="C539" s="133">
        <v>0</v>
      </c>
      <c r="D539" s="133">
        <v>0</v>
      </c>
      <c r="E539" s="133">
        <v>0</v>
      </c>
      <c r="F539" s="133">
        <f t="shared" si="24"/>
        <v>92435.75</v>
      </c>
      <c r="G539" s="133">
        <v>0</v>
      </c>
      <c r="H539" s="210">
        <f t="shared" si="25"/>
        <v>92435.75</v>
      </c>
      <c r="I539" t="s">
        <v>1050</v>
      </c>
      <c r="J539" s="24"/>
    </row>
    <row r="540" spans="1:10" hidden="1" outlineLevel="1">
      <c r="A540" s="209" t="s">
        <v>1051</v>
      </c>
      <c r="B540" s="133">
        <v>103629.69</v>
      </c>
      <c r="C540" s="133">
        <v>0</v>
      </c>
      <c r="D540" s="133">
        <v>0</v>
      </c>
      <c r="E540" s="133">
        <v>0</v>
      </c>
      <c r="F540" s="133">
        <f t="shared" si="24"/>
        <v>103629.69</v>
      </c>
      <c r="G540" s="133">
        <v>13403.25</v>
      </c>
      <c r="H540" s="210">
        <f t="shared" si="25"/>
        <v>117032.94</v>
      </c>
      <c r="I540" t="s">
        <v>1052</v>
      </c>
      <c r="J540" s="24"/>
    </row>
    <row r="541" spans="1:10" hidden="1" outlineLevel="1">
      <c r="A541" s="209" t="s">
        <v>1053</v>
      </c>
      <c r="B541" s="133">
        <v>58812.429999999993</v>
      </c>
      <c r="C541" s="133">
        <v>0</v>
      </c>
      <c r="D541" s="133">
        <v>0</v>
      </c>
      <c r="E541" s="133">
        <v>0</v>
      </c>
      <c r="F541" s="133">
        <f t="shared" si="24"/>
        <v>58812.429999999993</v>
      </c>
      <c r="G541" s="133">
        <v>0</v>
      </c>
      <c r="H541" s="210">
        <f t="shared" si="25"/>
        <v>58812.429999999993</v>
      </c>
      <c r="I541" t="s">
        <v>1054</v>
      </c>
      <c r="J541" s="24"/>
    </row>
    <row r="542" spans="1:10" hidden="1" outlineLevel="1">
      <c r="A542" s="209" t="s">
        <v>1055</v>
      </c>
      <c r="B542" s="133">
        <v>5267.86</v>
      </c>
      <c r="C542" s="133">
        <v>0</v>
      </c>
      <c r="D542" s="133">
        <v>0</v>
      </c>
      <c r="E542" s="133">
        <v>0</v>
      </c>
      <c r="F542" s="133">
        <f t="shared" si="24"/>
        <v>5267.86</v>
      </c>
      <c r="G542" s="133">
        <v>0</v>
      </c>
      <c r="H542" s="210">
        <f t="shared" si="25"/>
        <v>5267.86</v>
      </c>
      <c r="I542" t="s">
        <v>1056</v>
      </c>
      <c r="J542" s="24"/>
    </row>
    <row r="543" spans="1:10" hidden="1" outlineLevel="1">
      <c r="A543" s="209" t="s">
        <v>1057</v>
      </c>
      <c r="B543" s="133">
        <v>64067.08</v>
      </c>
      <c r="C543" s="133">
        <v>0</v>
      </c>
      <c r="D543" s="133">
        <v>0</v>
      </c>
      <c r="E543" s="133">
        <v>0</v>
      </c>
      <c r="F543" s="133">
        <f t="shared" si="24"/>
        <v>64067.08</v>
      </c>
      <c r="G543" s="133">
        <v>0</v>
      </c>
      <c r="H543" s="210">
        <f t="shared" si="25"/>
        <v>64067.08</v>
      </c>
      <c r="I543" t="s">
        <v>1058</v>
      </c>
      <c r="J543" s="24"/>
    </row>
    <row r="544" spans="1:10" hidden="1" outlineLevel="1">
      <c r="A544" s="209" t="s">
        <v>1059</v>
      </c>
      <c r="B544" s="133">
        <v>35690.78</v>
      </c>
      <c r="C544" s="133">
        <v>0</v>
      </c>
      <c r="D544" s="133">
        <v>0</v>
      </c>
      <c r="E544" s="133">
        <v>0</v>
      </c>
      <c r="F544" s="133">
        <f t="shared" si="24"/>
        <v>35690.78</v>
      </c>
      <c r="G544" s="133">
        <v>0</v>
      </c>
      <c r="H544" s="210">
        <f t="shared" si="25"/>
        <v>35690.78</v>
      </c>
      <c r="I544" t="s">
        <v>1060</v>
      </c>
      <c r="J544" s="24"/>
    </row>
    <row r="545" spans="1:10" hidden="1" outlineLevel="1">
      <c r="A545" s="209" t="s">
        <v>1061</v>
      </c>
      <c r="B545" s="133">
        <v>5142</v>
      </c>
      <c r="C545" s="133">
        <v>0</v>
      </c>
      <c r="D545" s="133">
        <v>0</v>
      </c>
      <c r="E545" s="133">
        <v>0</v>
      </c>
      <c r="F545" s="133">
        <f t="shared" si="24"/>
        <v>5142</v>
      </c>
      <c r="G545" s="133">
        <v>0</v>
      </c>
      <c r="H545" s="210">
        <f t="shared" si="25"/>
        <v>5142</v>
      </c>
      <c r="I545" t="s">
        <v>1062</v>
      </c>
      <c r="J545" s="24"/>
    </row>
    <row r="546" spans="1:10" hidden="1" outlineLevel="1">
      <c r="A546" s="209" t="s">
        <v>1063</v>
      </c>
      <c r="B546" s="133">
        <v>61288.38</v>
      </c>
      <c r="C546" s="133">
        <v>0</v>
      </c>
      <c r="D546" s="133">
        <v>0</v>
      </c>
      <c r="E546" s="133">
        <v>0</v>
      </c>
      <c r="F546" s="133">
        <f t="shared" si="24"/>
        <v>61288.38</v>
      </c>
      <c r="G546" s="133">
        <v>0</v>
      </c>
      <c r="H546" s="210">
        <f t="shared" si="25"/>
        <v>61288.38</v>
      </c>
      <c r="I546" t="s">
        <v>1064</v>
      </c>
      <c r="J546" s="24"/>
    </row>
    <row r="547" spans="1:10" hidden="1" outlineLevel="1">
      <c r="A547" s="209" t="s">
        <v>1065</v>
      </c>
      <c r="B547" s="133">
        <v>34722.240000000005</v>
      </c>
      <c r="C547" s="133">
        <v>0</v>
      </c>
      <c r="D547" s="133">
        <v>0</v>
      </c>
      <c r="E547" s="133">
        <v>0</v>
      </c>
      <c r="F547" s="133">
        <f t="shared" si="24"/>
        <v>34722.240000000005</v>
      </c>
      <c r="G547" s="133">
        <v>-6487.35</v>
      </c>
      <c r="H547" s="210">
        <f t="shared" si="25"/>
        <v>28234.890000000007</v>
      </c>
      <c r="I547" t="s">
        <v>1066</v>
      </c>
      <c r="J547" s="24"/>
    </row>
    <row r="548" spans="1:10" hidden="1" outlineLevel="1">
      <c r="A548" s="209" t="s">
        <v>1067</v>
      </c>
      <c r="B548" s="133">
        <v>37997.700000000004</v>
      </c>
      <c r="C548" s="133">
        <v>0</v>
      </c>
      <c r="D548" s="133">
        <v>0</v>
      </c>
      <c r="E548" s="133">
        <v>0</v>
      </c>
      <c r="F548" s="133">
        <f t="shared" si="24"/>
        <v>37997.700000000004</v>
      </c>
      <c r="G548" s="133">
        <v>0</v>
      </c>
      <c r="H548" s="210">
        <f t="shared" si="25"/>
        <v>37997.700000000004</v>
      </c>
      <c r="I548" t="s">
        <v>1068</v>
      </c>
      <c r="J548" s="24"/>
    </row>
    <row r="549" spans="1:10" hidden="1" outlineLevel="1">
      <c r="A549" s="209" t="s">
        <v>1069</v>
      </c>
      <c r="B549" s="133">
        <v>31732.82</v>
      </c>
      <c r="C549" s="133">
        <v>0</v>
      </c>
      <c r="D549" s="133">
        <v>0</v>
      </c>
      <c r="E549" s="133">
        <v>0</v>
      </c>
      <c r="F549" s="133">
        <f t="shared" si="24"/>
        <v>31732.82</v>
      </c>
      <c r="G549" s="133">
        <v>0</v>
      </c>
      <c r="H549" s="210">
        <f t="shared" si="25"/>
        <v>31732.82</v>
      </c>
      <c r="I549" t="s">
        <v>1070</v>
      </c>
      <c r="J549" s="24"/>
    </row>
    <row r="550" spans="1:10" hidden="1" outlineLevel="1">
      <c r="A550" s="209" t="s">
        <v>1071</v>
      </c>
      <c r="B550" s="133">
        <v>114024.68</v>
      </c>
      <c r="C550" s="133">
        <v>0</v>
      </c>
      <c r="D550" s="133">
        <v>0</v>
      </c>
      <c r="E550" s="133">
        <v>0</v>
      </c>
      <c r="F550" s="133">
        <f t="shared" si="24"/>
        <v>114024.68</v>
      </c>
      <c r="G550" s="133">
        <v>0</v>
      </c>
      <c r="H550" s="210">
        <f t="shared" si="25"/>
        <v>114024.68</v>
      </c>
      <c r="I550" t="s">
        <v>1072</v>
      </c>
      <c r="J550" s="24"/>
    </row>
    <row r="551" spans="1:10" hidden="1" outlineLevel="1">
      <c r="A551" s="209" t="s">
        <v>1073</v>
      </c>
      <c r="B551" s="133">
        <v>56404.450000000004</v>
      </c>
      <c r="C551" s="133">
        <v>0</v>
      </c>
      <c r="D551" s="133">
        <v>0</v>
      </c>
      <c r="E551" s="133">
        <v>0</v>
      </c>
      <c r="F551" s="133">
        <f t="shared" si="24"/>
        <v>56404.450000000004</v>
      </c>
      <c r="G551" s="133">
        <v>0</v>
      </c>
      <c r="H551" s="210">
        <f t="shared" si="25"/>
        <v>56404.450000000004</v>
      </c>
      <c r="I551" t="s">
        <v>1074</v>
      </c>
      <c r="J551" s="24"/>
    </row>
    <row r="552" spans="1:10" hidden="1" outlineLevel="1">
      <c r="A552" s="209" t="s">
        <v>1075</v>
      </c>
      <c r="B552" s="133">
        <v>153681.28</v>
      </c>
      <c r="C552" s="133">
        <v>0</v>
      </c>
      <c r="D552" s="133">
        <v>0</v>
      </c>
      <c r="E552" s="133">
        <v>0</v>
      </c>
      <c r="F552" s="133">
        <f t="shared" si="24"/>
        <v>153681.28</v>
      </c>
      <c r="G552" s="133">
        <v>0</v>
      </c>
      <c r="H552" s="210">
        <f t="shared" si="25"/>
        <v>153681.28</v>
      </c>
      <c r="I552" t="s">
        <v>1076</v>
      </c>
      <c r="J552" s="24"/>
    </row>
    <row r="553" spans="1:10" hidden="1" outlineLevel="1">
      <c r="A553" s="209" t="s">
        <v>1077</v>
      </c>
      <c r="B553" s="133">
        <v>378108.29</v>
      </c>
      <c r="C553" s="133">
        <v>0</v>
      </c>
      <c r="D553" s="133">
        <v>0</v>
      </c>
      <c r="E553" s="133">
        <v>0</v>
      </c>
      <c r="F553" s="133">
        <f t="shared" si="24"/>
        <v>378108.29</v>
      </c>
      <c r="G553" s="133">
        <v>0</v>
      </c>
      <c r="H553" s="210">
        <f t="shared" si="25"/>
        <v>378108.29</v>
      </c>
      <c r="I553" t="s">
        <v>1078</v>
      </c>
      <c r="J553" s="24"/>
    </row>
    <row r="554" spans="1:10" hidden="1" outlineLevel="1">
      <c r="A554" s="209" t="s">
        <v>1079</v>
      </c>
      <c r="B554" s="133">
        <v>12796.800000000001</v>
      </c>
      <c r="C554" s="133">
        <v>0</v>
      </c>
      <c r="D554" s="133">
        <v>0</v>
      </c>
      <c r="E554" s="133">
        <v>0</v>
      </c>
      <c r="F554" s="133">
        <f t="shared" si="24"/>
        <v>12796.800000000001</v>
      </c>
      <c r="G554" s="133">
        <v>0</v>
      </c>
      <c r="H554" s="210">
        <f t="shared" si="25"/>
        <v>12796.800000000001</v>
      </c>
      <c r="I554" t="s">
        <v>1080</v>
      </c>
      <c r="J554" s="24"/>
    </row>
    <row r="555" spans="1:10" hidden="1" outlineLevel="1">
      <c r="A555" s="209" t="s">
        <v>1081</v>
      </c>
      <c r="B555" s="133">
        <v>9269077.1500000022</v>
      </c>
      <c r="C555" s="133">
        <v>0</v>
      </c>
      <c r="D555" s="133">
        <v>0</v>
      </c>
      <c r="E555" s="133">
        <v>0</v>
      </c>
      <c r="F555" s="133">
        <f t="shared" si="24"/>
        <v>9269077.1500000022</v>
      </c>
      <c r="G555" s="133">
        <v>0</v>
      </c>
      <c r="H555" s="210">
        <f t="shared" si="25"/>
        <v>9269077.1500000022</v>
      </c>
      <c r="I555" t="s">
        <v>1082</v>
      </c>
      <c r="J555" s="24"/>
    </row>
    <row r="556" spans="1:10" hidden="1" outlineLevel="1">
      <c r="A556" s="209" t="s">
        <v>1083</v>
      </c>
      <c r="B556" s="133">
        <v>239202.95</v>
      </c>
      <c r="C556" s="133">
        <v>0</v>
      </c>
      <c r="D556" s="133">
        <v>0</v>
      </c>
      <c r="E556" s="133">
        <v>0</v>
      </c>
      <c r="F556" s="133">
        <f t="shared" si="24"/>
        <v>239202.95</v>
      </c>
      <c r="G556" s="133">
        <v>0</v>
      </c>
      <c r="H556" s="210">
        <f t="shared" si="25"/>
        <v>239202.95</v>
      </c>
      <c r="I556" t="s">
        <v>1084</v>
      </c>
      <c r="J556" s="24"/>
    </row>
    <row r="557" spans="1:10" hidden="1" outlineLevel="1">
      <c r="A557" s="209" t="s">
        <v>1085</v>
      </c>
      <c r="B557" s="133">
        <v>549594.67000000004</v>
      </c>
      <c r="C557" s="133">
        <v>0</v>
      </c>
      <c r="D557" s="133">
        <v>0</v>
      </c>
      <c r="E557" s="133">
        <v>0</v>
      </c>
      <c r="F557" s="133">
        <f t="shared" si="24"/>
        <v>549594.67000000004</v>
      </c>
      <c r="G557" s="133">
        <v>0</v>
      </c>
      <c r="H557" s="210">
        <f t="shared" si="25"/>
        <v>549594.67000000004</v>
      </c>
      <c r="I557" t="s">
        <v>1086</v>
      </c>
      <c r="J557" s="24"/>
    </row>
    <row r="558" spans="1:10" hidden="1" outlineLevel="1">
      <c r="A558" s="209" t="s">
        <v>1087</v>
      </c>
      <c r="B558" s="133">
        <v>34455.159999999996</v>
      </c>
      <c r="C558" s="133">
        <v>0</v>
      </c>
      <c r="D558" s="133">
        <v>0</v>
      </c>
      <c r="E558" s="133">
        <v>0</v>
      </c>
      <c r="F558" s="133">
        <f t="shared" si="24"/>
        <v>34455.159999999996</v>
      </c>
      <c r="G558" s="133">
        <v>0</v>
      </c>
      <c r="H558" s="210">
        <f t="shared" si="25"/>
        <v>34455.159999999996</v>
      </c>
      <c r="I558" t="s">
        <v>1088</v>
      </c>
      <c r="J558" s="24"/>
    </row>
    <row r="559" spans="1:10" hidden="1" outlineLevel="1">
      <c r="A559" s="209" t="s">
        <v>1089</v>
      </c>
      <c r="B559" s="133">
        <v>412827.58</v>
      </c>
      <c r="C559" s="133">
        <v>0</v>
      </c>
      <c r="D559" s="133">
        <v>0</v>
      </c>
      <c r="E559" s="133">
        <v>0</v>
      </c>
      <c r="F559" s="133">
        <f t="shared" si="24"/>
        <v>412827.58</v>
      </c>
      <c r="G559" s="133">
        <v>0</v>
      </c>
      <c r="H559" s="210">
        <f t="shared" si="25"/>
        <v>412827.58</v>
      </c>
      <c r="I559" t="s">
        <v>1090</v>
      </c>
      <c r="J559" s="24"/>
    </row>
    <row r="560" spans="1:10" hidden="1" outlineLevel="1">
      <c r="A560" s="209" t="s">
        <v>1091</v>
      </c>
      <c r="B560" s="133">
        <v>26214.09</v>
      </c>
      <c r="C560" s="133">
        <v>0</v>
      </c>
      <c r="D560" s="133">
        <v>0</v>
      </c>
      <c r="E560" s="133">
        <v>0</v>
      </c>
      <c r="F560" s="133">
        <f t="shared" si="24"/>
        <v>26214.09</v>
      </c>
      <c r="G560" s="133">
        <v>0</v>
      </c>
      <c r="H560" s="210">
        <f t="shared" si="25"/>
        <v>26214.09</v>
      </c>
      <c r="I560" t="s">
        <v>1092</v>
      </c>
      <c r="J560" s="24"/>
    </row>
    <row r="561" spans="1:10" hidden="1" outlineLevel="1">
      <c r="A561" s="209" t="s">
        <v>1093</v>
      </c>
      <c r="B561" s="133">
        <v>61467.869999999995</v>
      </c>
      <c r="C561" s="133">
        <v>0</v>
      </c>
      <c r="D561" s="133">
        <v>0</v>
      </c>
      <c r="E561" s="133">
        <v>0</v>
      </c>
      <c r="F561" s="133">
        <f t="shared" si="24"/>
        <v>61467.869999999995</v>
      </c>
      <c r="G561" s="133">
        <v>0</v>
      </c>
      <c r="H561" s="210">
        <f t="shared" si="25"/>
        <v>61467.869999999995</v>
      </c>
      <c r="I561" t="s">
        <v>1094</v>
      </c>
      <c r="J561" s="24"/>
    </row>
    <row r="562" spans="1:10" hidden="1" outlineLevel="1">
      <c r="A562" s="209" t="s">
        <v>1095</v>
      </c>
      <c r="B562" s="133">
        <v>127255.96</v>
      </c>
      <c r="C562" s="133">
        <v>0</v>
      </c>
      <c r="D562" s="133">
        <v>0</v>
      </c>
      <c r="E562" s="133">
        <v>0</v>
      </c>
      <c r="F562" s="133">
        <f t="shared" ref="F562:F625" si="26">SUM(B562:E562)</f>
        <v>127255.96</v>
      </c>
      <c r="G562" s="133">
        <v>0</v>
      </c>
      <c r="H562" s="210">
        <f t="shared" ref="H562:H625" si="27">F562+G562</f>
        <v>127255.96</v>
      </c>
      <c r="I562" t="s">
        <v>1096</v>
      </c>
      <c r="J562" s="24"/>
    </row>
    <row r="563" spans="1:10" hidden="1" outlineLevel="1">
      <c r="A563" s="209" t="s">
        <v>1097</v>
      </c>
      <c r="B563" s="133">
        <v>202589.54</v>
      </c>
      <c r="C563" s="133">
        <v>-321.01</v>
      </c>
      <c r="D563" s="133">
        <v>0</v>
      </c>
      <c r="E563" s="133">
        <v>0</v>
      </c>
      <c r="F563" s="133">
        <f t="shared" si="26"/>
        <v>202268.53</v>
      </c>
      <c r="G563" s="133">
        <v>0</v>
      </c>
      <c r="H563" s="210">
        <f t="shared" si="27"/>
        <v>202268.53</v>
      </c>
      <c r="I563" t="s">
        <v>1098</v>
      </c>
      <c r="J563" s="24"/>
    </row>
    <row r="564" spans="1:10" hidden="1" outlineLevel="1">
      <c r="A564" s="209" t="s">
        <v>1099</v>
      </c>
      <c r="B564" s="133">
        <v>132236.84999999998</v>
      </c>
      <c r="C564" s="133">
        <v>0</v>
      </c>
      <c r="D564" s="133">
        <v>0</v>
      </c>
      <c r="E564" s="133">
        <v>0</v>
      </c>
      <c r="F564" s="133">
        <f t="shared" si="26"/>
        <v>132236.84999999998</v>
      </c>
      <c r="G564" s="133">
        <v>12868.880000000001</v>
      </c>
      <c r="H564" s="210">
        <f t="shared" si="27"/>
        <v>145105.72999999998</v>
      </c>
      <c r="I564" t="s">
        <v>1100</v>
      </c>
      <c r="J564" s="24"/>
    </row>
    <row r="565" spans="1:10" hidden="1" outlineLevel="1">
      <c r="A565" s="209" t="s">
        <v>1101</v>
      </c>
      <c r="B565" s="133">
        <v>106662.53</v>
      </c>
      <c r="C565" s="133">
        <v>0</v>
      </c>
      <c r="D565" s="133">
        <v>0</v>
      </c>
      <c r="E565" s="133">
        <v>0</v>
      </c>
      <c r="F565" s="133">
        <f t="shared" si="26"/>
        <v>106662.53</v>
      </c>
      <c r="G565" s="133">
        <v>0</v>
      </c>
      <c r="H565" s="210">
        <f t="shared" si="27"/>
        <v>106662.53</v>
      </c>
      <c r="I565" t="s">
        <v>1102</v>
      </c>
      <c r="J565" s="24"/>
    </row>
    <row r="566" spans="1:10" hidden="1" outlineLevel="1">
      <c r="A566" s="209" t="s">
        <v>1103</v>
      </c>
      <c r="B566" s="133">
        <v>14138.980000000001</v>
      </c>
      <c r="C566" s="133">
        <v>0</v>
      </c>
      <c r="D566" s="133">
        <v>0</v>
      </c>
      <c r="E566" s="133">
        <v>0</v>
      </c>
      <c r="F566" s="133">
        <f t="shared" si="26"/>
        <v>14138.980000000001</v>
      </c>
      <c r="G566" s="133">
        <v>0</v>
      </c>
      <c r="H566" s="210">
        <f t="shared" si="27"/>
        <v>14138.980000000001</v>
      </c>
      <c r="I566" t="s">
        <v>1104</v>
      </c>
      <c r="J566" s="24"/>
    </row>
    <row r="567" spans="1:10" hidden="1" outlineLevel="1">
      <c r="A567" s="209" t="s">
        <v>1105</v>
      </c>
      <c r="B567" s="133">
        <v>11281.300000000001</v>
      </c>
      <c r="C567" s="133">
        <v>0</v>
      </c>
      <c r="D567" s="133">
        <v>0</v>
      </c>
      <c r="E567" s="133">
        <v>0</v>
      </c>
      <c r="F567" s="133">
        <f t="shared" si="26"/>
        <v>11281.300000000001</v>
      </c>
      <c r="G567" s="133">
        <v>0</v>
      </c>
      <c r="H567" s="210">
        <f t="shared" si="27"/>
        <v>11281.300000000001</v>
      </c>
      <c r="I567" t="s">
        <v>1106</v>
      </c>
      <c r="J567" s="24"/>
    </row>
    <row r="568" spans="1:10" hidden="1" outlineLevel="1">
      <c r="A568" s="209" t="s">
        <v>1107</v>
      </c>
      <c r="B568" s="133">
        <v>84403.690000000017</v>
      </c>
      <c r="C568" s="133">
        <v>0</v>
      </c>
      <c r="D568" s="133">
        <v>0</v>
      </c>
      <c r="E568" s="133">
        <v>0</v>
      </c>
      <c r="F568" s="133">
        <f t="shared" si="26"/>
        <v>84403.690000000017</v>
      </c>
      <c r="G568" s="133">
        <v>0</v>
      </c>
      <c r="H568" s="210">
        <f t="shared" si="27"/>
        <v>84403.690000000017</v>
      </c>
      <c r="I568" t="s">
        <v>1108</v>
      </c>
      <c r="J568" s="24"/>
    </row>
    <row r="569" spans="1:10" hidden="1" outlineLevel="1">
      <c r="A569" s="209" t="s">
        <v>1109</v>
      </c>
      <c r="B569" s="133">
        <v>595823.55000000005</v>
      </c>
      <c r="C569" s="133">
        <v>0</v>
      </c>
      <c r="D569" s="133">
        <v>0</v>
      </c>
      <c r="E569" s="133">
        <v>0</v>
      </c>
      <c r="F569" s="133">
        <f t="shared" si="26"/>
        <v>595823.55000000005</v>
      </c>
      <c r="G569" s="133">
        <v>0</v>
      </c>
      <c r="H569" s="210">
        <f t="shared" si="27"/>
        <v>595823.55000000005</v>
      </c>
      <c r="I569" t="s">
        <v>1110</v>
      </c>
      <c r="J569" s="24"/>
    </row>
    <row r="570" spans="1:10" hidden="1" outlineLevel="1">
      <c r="A570" s="209" t="s">
        <v>1111</v>
      </c>
      <c r="B570" s="133">
        <v>1109.7</v>
      </c>
      <c r="C570" s="133">
        <v>0</v>
      </c>
      <c r="D570" s="133">
        <v>0</v>
      </c>
      <c r="E570" s="133">
        <v>0</v>
      </c>
      <c r="F570" s="133">
        <f t="shared" si="26"/>
        <v>1109.7</v>
      </c>
      <c r="G570" s="133">
        <v>0</v>
      </c>
      <c r="H570" s="210">
        <f t="shared" si="27"/>
        <v>1109.7</v>
      </c>
      <c r="I570" t="s">
        <v>1112</v>
      </c>
      <c r="J570" s="24"/>
    </row>
    <row r="571" spans="1:10" hidden="1" outlineLevel="1">
      <c r="A571" s="209" t="s">
        <v>1113</v>
      </c>
      <c r="B571" s="133">
        <v>79121.51999999999</v>
      </c>
      <c r="C571" s="133">
        <v>0</v>
      </c>
      <c r="D571" s="133">
        <v>0</v>
      </c>
      <c r="E571" s="133">
        <v>0</v>
      </c>
      <c r="F571" s="133">
        <f t="shared" si="26"/>
        <v>79121.51999999999</v>
      </c>
      <c r="G571" s="133">
        <v>0</v>
      </c>
      <c r="H571" s="210">
        <f t="shared" si="27"/>
        <v>79121.51999999999</v>
      </c>
      <c r="I571" t="s">
        <v>1114</v>
      </c>
      <c r="J571" s="24"/>
    </row>
    <row r="572" spans="1:10" hidden="1" outlineLevel="1">
      <c r="A572" s="209" t="s">
        <v>1115</v>
      </c>
      <c r="B572" s="133">
        <v>203504.84999999998</v>
      </c>
      <c r="C572" s="133">
        <v>0</v>
      </c>
      <c r="D572" s="133">
        <v>0</v>
      </c>
      <c r="E572" s="133">
        <v>0</v>
      </c>
      <c r="F572" s="133">
        <f t="shared" si="26"/>
        <v>203504.84999999998</v>
      </c>
      <c r="G572" s="133">
        <v>0</v>
      </c>
      <c r="H572" s="210">
        <f t="shared" si="27"/>
        <v>203504.84999999998</v>
      </c>
      <c r="I572" t="s">
        <v>1116</v>
      </c>
      <c r="J572" s="24"/>
    </row>
    <row r="573" spans="1:10" hidden="1" outlineLevel="1">
      <c r="A573" s="209" t="s">
        <v>1117</v>
      </c>
      <c r="B573" s="133">
        <v>131128.92000000001</v>
      </c>
      <c r="C573" s="133">
        <v>0</v>
      </c>
      <c r="D573" s="133">
        <v>0</v>
      </c>
      <c r="E573" s="133">
        <v>0</v>
      </c>
      <c r="F573" s="133">
        <f t="shared" si="26"/>
        <v>131128.92000000001</v>
      </c>
      <c r="G573" s="133">
        <v>5462.06</v>
      </c>
      <c r="H573" s="210">
        <f t="shared" si="27"/>
        <v>136590.98000000001</v>
      </c>
      <c r="I573" t="s">
        <v>1118</v>
      </c>
      <c r="J573" s="24"/>
    </row>
    <row r="574" spans="1:10" hidden="1" outlineLevel="1">
      <c r="A574" s="209" t="s">
        <v>1119</v>
      </c>
      <c r="B574" s="133">
        <v>119192.05</v>
      </c>
      <c r="C574" s="133">
        <v>0</v>
      </c>
      <c r="D574" s="133">
        <v>0</v>
      </c>
      <c r="E574" s="133">
        <v>0</v>
      </c>
      <c r="F574" s="133">
        <f t="shared" si="26"/>
        <v>119192.05</v>
      </c>
      <c r="G574" s="133">
        <v>34093</v>
      </c>
      <c r="H574" s="210">
        <f t="shared" si="27"/>
        <v>153285.04999999999</v>
      </c>
      <c r="I574" t="s">
        <v>1120</v>
      </c>
      <c r="J574" s="24"/>
    </row>
    <row r="575" spans="1:10" hidden="1" outlineLevel="1">
      <c r="A575" s="209" t="s">
        <v>1121</v>
      </c>
      <c r="B575" s="133">
        <v>182781.65</v>
      </c>
      <c r="C575" s="133">
        <v>0</v>
      </c>
      <c r="D575" s="133">
        <v>0</v>
      </c>
      <c r="E575" s="133">
        <v>0</v>
      </c>
      <c r="F575" s="133">
        <f t="shared" si="26"/>
        <v>182781.65</v>
      </c>
      <c r="G575" s="133">
        <v>0</v>
      </c>
      <c r="H575" s="210">
        <f t="shared" si="27"/>
        <v>182781.65</v>
      </c>
      <c r="I575" t="s">
        <v>1122</v>
      </c>
      <c r="J575" s="24"/>
    </row>
    <row r="576" spans="1:10" hidden="1" outlineLevel="1">
      <c r="A576" s="209" t="s">
        <v>1123</v>
      </c>
      <c r="B576" s="133">
        <v>13899.63</v>
      </c>
      <c r="C576" s="133">
        <v>0</v>
      </c>
      <c r="D576" s="133">
        <v>0</v>
      </c>
      <c r="E576" s="133">
        <v>0</v>
      </c>
      <c r="F576" s="133">
        <f t="shared" si="26"/>
        <v>13899.63</v>
      </c>
      <c r="G576" s="133">
        <v>0</v>
      </c>
      <c r="H576" s="210">
        <f t="shared" si="27"/>
        <v>13899.63</v>
      </c>
      <c r="I576" t="s">
        <v>1124</v>
      </c>
      <c r="J576" s="24"/>
    </row>
    <row r="577" spans="1:10" hidden="1" outlineLevel="1">
      <c r="A577" s="209" t="s">
        <v>1125</v>
      </c>
      <c r="B577" s="133">
        <v>26432.85</v>
      </c>
      <c r="C577" s="133">
        <v>0</v>
      </c>
      <c r="D577" s="133">
        <v>0</v>
      </c>
      <c r="E577" s="133">
        <v>0</v>
      </c>
      <c r="F577" s="133">
        <f t="shared" si="26"/>
        <v>26432.85</v>
      </c>
      <c r="G577" s="133">
        <v>0</v>
      </c>
      <c r="H577" s="210">
        <f t="shared" si="27"/>
        <v>26432.85</v>
      </c>
      <c r="I577" t="s">
        <v>1126</v>
      </c>
      <c r="J577" s="24"/>
    </row>
    <row r="578" spans="1:10" hidden="1" outlineLevel="1">
      <c r="A578" s="209" t="s">
        <v>1127</v>
      </c>
      <c r="B578" s="133">
        <v>319689.58999999997</v>
      </c>
      <c r="C578" s="133">
        <v>-844</v>
      </c>
      <c r="D578" s="133">
        <v>0</v>
      </c>
      <c r="E578" s="133">
        <v>0</v>
      </c>
      <c r="F578" s="133">
        <f t="shared" si="26"/>
        <v>318845.58999999997</v>
      </c>
      <c r="G578" s="133">
        <v>-345.28</v>
      </c>
      <c r="H578" s="210">
        <f t="shared" si="27"/>
        <v>318500.30999999994</v>
      </c>
      <c r="I578" t="s">
        <v>1128</v>
      </c>
      <c r="J578" s="24"/>
    </row>
    <row r="579" spans="1:10" hidden="1" outlineLevel="1">
      <c r="A579" s="209" t="s">
        <v>1129</v>
      </c>
      <c r="B579" s="133">
        <v>13051.349999999999</v>
      </c>
      <c r="C579" s="133">
        <v>0</v>
      </c>
      <c r="D579" s="133">
        <v>0</v>
      </c>
      <c r="E579" s="133">
        <v>0</v>
      </c>
      <c r="F579" s="133">
        <f t="shared" si="26"/>
        <v>13051.349999999999</v>
      </c>
      <c r="G579" s="133">
        <v>0</v>
      </c>
      <c r="H579" s="210">
        <f t="shared" si="27"/>
        <v>13051.349999999999</v>
      </c>
      <c r="I579" t="s">
        <v>1130</v>
      </c>
      <c r="J579" s="24"/>
    </row>
    <row r="580" spans="1:10" hidden="1" outlineLevel="1">
      <c r="A580" s="209" t="s">
        <v>1131</v>
      </c>
      <c r="B580" s="133">
        <v>21741.54</v>
      </c>
      <c r="C580" s="133">
        <v>0</v>
      </c>
      <c r="D580" s="133">
        <v>0</v>
      </c>
      <c r="E580" s="133">
        <v>0</v>
      </c>
      <c r="F580" s="133">
        <f t="shared" si="26"/>
        <v>21741.54</v>
      </c>
      <c r="G580" s="133">
        <v>-58612.99</v>
      </c>
      <c r="H580" s="210">
        <f t="shared" si="27"/>
        <v>-36871.449999999997</v>
      </c>
      <c r="I580" t="s">
        <v>1132</v>
      </c>
      <c r="J580" s="24"/>
    </row>
    <row r="581" spans="1:10" hidden="1" outlineLevel="1">
      <c r="A581" s="209" t="s">
        <v>1133</v>
      </c>
      <c r="B581" s="133">
        <v>85128.69</v>
      </c>
      <c r="C581" s="133">
        <v>0</v>
      </c>
      <c r="D581" s="133">
        <v>0</v>
      </c>
      <c r="E581" s="133">
        <v>0</v>
      </c>
      <c r="F581" s="133">
        <f t="shared" si="26"/>
        <v>85128.69</v>
      </c>
      <c r="G581" s="133">
        <v>38389.11</v>
      </c>
      <c r="H581" s="210">
        <f t="shared" si="27"/>
        <v>123517.8</v>
      </c>
      <c r="I581" t="s">
        <v>1134</v>
      </c>
      <c r="J581" s="24"/>
    </row>
    <row r="582" spans="1:10" hidden="1" outlineLevel="1">
      <c r="A582" s="209" t="s">
        <v>1135</v>
      </c>
      <c r="B582" s="133">
        <v>4071.63</v>
      </c>
      <c r="C582" s="133">
        <v>0</v>
      </c>
      <c r="D582" s="133">
        <v>0</v>
      </c>
      <c r="E582" s="133">
        <v>0</v>
      </c>
      <c r="F582" s="133">
        <f t="shared" si="26"/>
        <v>4071.63</v>
      </c>
      <c r="G582" s="133">
        <v>0</v>
      </c>
      <c r="H582" s="210">
        <f t="shared" si="27"/>
        <v>4071.63</v>
      </c>
      <c r="I582" t="s">
        <v>1136</v>
      </c>
      <c r="J582" s="24"/>
    </row>
    <row r="583" spans="1:10" hidden="1" outlineLevel="1">
      <c r="A583" s="209" t="s">
        <v>1137</v>
      </c>
      <c r="B583" s="133">
        <v>2317493.2799999998</v>
      </c>
      <c r="C583" s="133">
        <v>0</v>
      </c>
      <c r="D583" s="133">
        <v>0</v>
      </c>
      <c r="E583" s="133">
        <v>0</v>
      </c>
      <c r="F583" s="133">
        <f t="shared" si="26"/>
        <v>2317493.2799999998</v>
      </c>
      <c r="G583" s="133">
        <v>0</v>
      </c>
      <c r="H583" s="210">
        <f t="shared" si="27"/>
        <v>2317493.2799999998</v>
      </c>
      <c r="I583" t="s">
        <v>1138</v>
      </c>
      <c r="J583" s="24"/>
    </row>
    <row r="584" spans="1:10" hidden="1" outlineLevel="1">
      <c r="A584" s="209" t="s">
        <v>1139</v>
      </c>
      <c r="B584" s="133">
        <v>98307.39</v>
      </c>
      <c r="C584" s="133">
        <v>0</v>
      </c>
      <c r="D584" s="133">
        <v>0</v>
      </c>
      <c r="E584" s="133">
        <v>0</v>
      </c>
      <c r="F584" s="133">
        <f t="shared" si="26"/>
        <v>98307.39</v>
      </c>
      <c r="G584" s="133">
        <v>0</v>
      </c>
      <c r="H584" s="210">
        <f t="shared" si="27"/>
        <v>98307.39</v>
      </c>
      <c r="I584" t="s">
        <v>1140</v>
      </c>
      <c r="J584" s="24"/>
    </row>
    <row r="585" spans="1:10" hidden="1" outlineLevel="1">
      <c r="A585" s="209" t="s">
        <v>1141</v>
      </c>
      <c r="B585" s="133">
        <v>901308.25</v>
      </c>
      <c r="C585" s="133">
        <v>-342.21</v>
      </c>
      <c r="D585" s="133">
        <v>0</v>
      </c>
      <c r="E585" s="133">
        <v>0</v>
      </c>
      <c r="F585" s="133">
        <f t="shared" si="26"/>
        <v>900966.04</v>
      </c>
      <c r="G585" s="133">
        <v>53194.87</v>
      </c>
      <c r="H585" s="210">
        <f t="shared" si="27"/>
        <v>954160.91</v>
      </c>
      <c r="I585" t="s">
        <v>1142</v>
      </c>
      <c r="J585" s="24"/>
    </row>
    <row r="586" spans="1:10" hidden="1" outlineLevel="1">
      <c r="A586" s="209" t="s">
        <v>1143</v>
      </c>
      <c r="B586" s="133">
        <v>47975.72</v>
      </c>
      <c r="C586" s="133">
        <v>0</v>
      </c>
      <c r="D586" s="133">
        <v>0</v>
      </c>
      <c r="E586" s="133">
        <v>0</v>
      </c>
      <c r="F586" s="133">
        <f t="shared" si="26"/>
        <v>47975.72</v>
      </c>
      <c r="G586" s="133">
        <v>0</v>
      </c>
      <c r="H586" s="210">
        <f t="shared" si="27"/>
        <v>47975.72</v>
      </c>
      <c r="I586" t="s">
        <v>1144</v>
      </c>
      <c r="J586" s="24"/>
    </row>
    <row r="587" spans="1:10" hidden="1" outlineLevel="1">
      <c r="A587" s="209" t="s">
        <v>1145</v>
      </c>
      <c r="B587" s="133">
        <v>62758.350000000006</v>
      </c>
      <c r="C587" s="133">
        <v>0</v>
      </c>
      <c r="D587" s="133">
        <v>0</v>
      </c>
      <c r="E587" s="133">
        <v>0</v>
      </c>
      <c r="F587" s="133">
        <f t="shared" si="26"/>
        <v>62758.350000000006</v>
      </c>
      <c r="G587" s="133">
        <v>724.06</v>
      </c>
      <c r="H587" s="210">
        <f t="shared" si="27"/>
        <v>63482.41</v>
      </c>
      <c r="I587" t="s">
        <v>1146</v>
      </c>
      <c r="J587" s="24"/>
    </row>
    <row r="588" spans="1:10" hidden="1" outlineLevel="1">
      <c r="A588" s="209" t="s">
        <v>1147</v>
      </c>
      <c r="B588" s="133">
        <v>595576.49</v>
      </c>
      <c r="C588" s="133">
        <v>0</v>
      </c>
      <c r="D588" s="133">
        <v>0</v>
      </c>
      <c r="E588" s="133">
        <v>0</v>
      </c>
      <c r="F588" s="133">
        <f t="shared" si="26"/>
        <v>595576.49</v>
      </c>
      <c r="G588" s="133">
        <v>1800</v>
      </c>
      <c r="H588" s="210">
        <f t="shared" si="27"/>
        <v>597376.49</v>
      </c>
      <c r="I588" t="s">
        <v>1148</v>
      </c>
      <c r="J588" s="24"/>
    </row>
    <row r="589" spans="1:10" hidden="1" outlineLevel="1">
      <c r="A589" s="209" t="s">
        <v>1149</v>
      </c>
      <c r="B589" s="133">
        <v>303758.36</v>
      </c>
      <c r="C589" s="133">
        <v>0</v>
      </c>
      <c r="D589" s="133">
        <v>0</v>
      </c>
      <c r="E589" s="133">
        <v>0</v>
      </c>
      <c r="F589" s="133">
        <f t="shared" si="26"/>
        <v>303758.36</v>
      </c>
      <c r="G589" s="133">
        <v>69.92</v>
      </c>
      <c r="H589" s="210">
        <f t="shared" si="27"/>
        <v>303828.27999999997</v>
      </c>
      <c r="I589" t="s">
        <v>1150</v>
      </c>
      <c r="J589" s="24"/>
    </row>
    <row r="590" spans="1:10" hidden="1" outlineLevel="1">
      <c r="A590" s="209" t="s">
        <v>1151</v>
      </c>
      <c r="B590" s="133">
        <v>66320.97</v>
      </c>
      <c r="C590" s="133">
        <v>0</v>
      </c>
      <c r="D590" s="133">
        <v>0</v>
      </c>
      <c r="E590" s="133">
        <v>0</v>
      </c>
      <c r="F590" s="133">
        <f t="shared" si="26"/>
        <v>66320.97</v>
      </c>
      <c r="G590" s="133">
        <v>0</v>
      </c>
      <c r="H590" s="210">
        <f t="shared" si="27"/>
        <v>66320.97</v>
      </c>
      <c r="I590" t="s">
        <v>1152</v>
      </c>
      <c r="J590" s="24"/>
    </row>
    <row r="591" spans="1:10" hidden="1" outlineLevel="1">
      <c r="A591" s="209" t="s">
        <v>1153</v>
      </c>
      <c r="B591" s="133">
        <v>78830.290000000008</v>
      </c>
      <c r="C591" s="133">
        <v>-164.49</v>
      </c>
      <c r="D591" s="133">
        <v>0</v>
      </c>
      <c r="E591" s="133">
        <v>0</v>
      </c>
      <c r="F591" s="133">
        <f t="shared" si="26"/>
        <v>78665.8</v>
      </c>
      <c r="G591" s="133">
        <v>0</v>
      </c>
      <c r="H591" s="210">
        <f t="shared" si="27"/>
        <v>78665.8</v>
      </c>
      <c r="I591" t="s">
        <v>1154</v>
      </c>
      <c r="J591" s="24"/>
    </row>
    <row r="592" spans="1:10" hidden="1" outlineLevel="1">
      <c r="A592" s="209" t="s">
        <v>1155</v>
      </c>
      <c r="B592" s="133">
        <v>5575.88</v>
      </c>
      <c r="C592" s="133">
        <v>0</v>
      </c>
      <c r="D592" s="133">
        <v>0</v>
      </c>
      <c r="E592" s="133">
        <v>0</v>
      </c>
      <c r="F592" s="133">
        <f t="shared" si="26"/>
        <v>5575.88</v>
      </c>
      <c r="G592" s="133">
        <v>0</v>
      </c>
      <c r="H592" s="210">
        <f t="shared" si="27"/>
        <v>5575.88</v>
      </c>
      <c r="I592" t="s">
        <v>1156</v>
      </c>
      <c r="J592" s="24"/>
    </row>
    <row r="593" spans="1:10" hidden="1" outlineLevel="1">
      <c r="A593" s="209" t="s">
        <v>1157</v>
      </c>
      <c r="B593" s="133">
        <v>110570.53</v>
      </c>
      <c r="C593" s="133">
        <v>0</v>
      </c>
      <c r="D593" s="133">
        <v>0</v>
      </c>
      <c r="E593" s="133">
        <v>0</v>
      </c>
      <c r="F593" s="133">
        <f t="shared" si="26"/>
        <v>110570.53</v>
      </c>
      <c r="G593" s="133">
        <v>0</v>
      </c>
      <c r="H593" s="210">
        <f t="shared" si="27"/>
        <v>110570.53</v>
      </c>
      <c r="I593" t="s">
        <v>1158</v>
      </c>
      <c r="J593" s="24"/>
    </row>
    <row r="594" spans="1:10" hidden="1" outlineLevel="1">
      <c r="A594" s="209" t="s">
        <v>1159</v>
      </c>
      <c r="B594" s="133">
        <v>158205.62</v>
      </c>
      <c r="C594" s="133">
        <v>0</v>
      </c>
      <c r="D594" s="133">
        <v>0</v>
      </c>
      <c r="E594" s="133">
        <v>0</v>
      </c>
      <c r="F594" s="133">
        <f t="shared" si="26"/>
        <v>158205.62</v>
      </c>
      <c r="G594" s="133">
        <v>0</v>
      </c>
      <c r="H594" s="210">
        <f t="shared" si="27"/>
        <v>158205.62</v>
      </c>
      <c r="I594" t="s">
        <v>1160</v>
      </c>
      <c r="J594" s="24"/>
    </row>
    <row r="595" spans="1:10" hidden="1" outlineLevel="1">
      <c r="A595" s="209" t="s">
        <v>1161</v>
      </c>
      <c r="B595" s="133">
        <v>1276824.0500000003</v>
      </c>
      <c r="C595" s="133">
        <v>0</v>
      </c>
      <c r="D595" s="133">
        <v>0</v>
      </c>
      <c r="E595" s="133">
        <v>0</v>
      </c>
      <c r="F595" s="133">
        <f t="shared" si="26"/>
        <v>1276824.0500000003</v>
      </c>
      <c r="G595" s="133">
        <v>587.96</v>
      </c>
      <c r="H595" s="210">
        <f t="shared" si="27"/>
        <v>1277412.0100000002</v>
      </c>
      <c r="I595" t="s">
        <v>1162</v>
      </c>
      <c r="J595" s="24"/>
    </row>
    <row r="596" spans="1:10" hidden="1" outlineLevel="1">
      <c r="A596" s="209" t="s">
        <v>1163</v>
      </c>
      <c r="B596" s="133">
        <v>63480.99</v>
      </c>
      <c r="C596" s="133">
        <v>0</v>
      </c>
      <c r="D596" s="133">
        <v>0</v>
      </c>
      <c r="E596" s="133">
        <v>0</v>
      </c>
      <c r="F596" s="133">
        <f t="shared" si="26"/>
        <v>63480.99</v>
      </c>
      <c r="G596" s="133">
        <v>0</v>
      </c>
      <c r="H596" s="210">
        <f t="shared" si="27"/>
        <v>63480.99</v>
      </c>
      <c r="I596" t="s">
        <v>1164</v>
      </c>
      <c r="J596" s="24"/>
    </row>
    <row r="597" spans="1:10" hidden="1" outlineLevel="1">
      <c r="A597" s="209" t="s">
        <v>1165</v>
      </c>
      <c r="B597" s="133">
        <v>59129.039999999994</v>
      </c>
      <c r="C597" s="133">
        <v>-12.66</v>
      </c>
      <c r="D597" s="133">
        <v>0</v>
      </c>
      <c r="E597" s="133">
        <v>0</v>
      </c>
      <c r="F597" s="133">
        <f t="shared" si="26"/>
        <v>59116.37999999999</v>
      </c>
      <c r="G597" s="133">
        <v>0</v>
      </c>
      <c r="H597" s="210">
        <f t="shared" si="27"/>
        <v>59116.37999999999</v>
      </c>
      <c r="I597" t="s">
        <v>1166</v>
      </c>
      <c r="J597" s="24"/>
    </row>
    <row r="598" spans="1:10" hidden="1" outlineLevel="1">
      <c r="A598" s="209" t="s">
        <v>1167</v>
      </c>
      <c r="B598" s="133">
        <v>7664.8</v>
      </c>
      <c r="C598" s="133">
        <v>0</v>
      </c>
      <c r="D598" s="133">
        <v>0</v>
      </c>
      <c r="E598" s="133">
        <v>0</v>
      </c>
      <c r="F598" s="133">
        <f t="shared" si="26"/>
        <v>7664.8</v>
      </c>
      <c r="G598" s="133">
        <v>0</v>
      </c>
      <c r="H598" s="210">
        <f t="shared" si="27"/>
        <v>7664.8</v>
      </c>
      <c r="I598" t="s">
        <v>1168</v>
      </c>
      <c r="J598" s="24"/>
    </row>
    <row r="599" spans="1:10" hidden="1" outlineLevel="1">
      <c r="A599" s="209" t="s">
        <v>1169</v>
      </c>
      <c r="B599" s="133">
        <v>896131.5</v>
      </c>
      <c r="C599" s="133">
        <v>0</v>
      </c>
      <c r="D599" s="133">
        <v>0</v>
      </c>
      <c r="E599" s="133">
        <v>0</v>
      </c>
      <c r="F599" s="133">
        <f t="shared" si="26"/>
        <v>896131.5</v>
      </c>
      <c r="G599" s="133">
        <v>0</v>
      </c>
      <c r="H599" s="210">
        <f t="shared" si="27"/>
        <v>896131.5</v>
      </c>
      <c r="I599" t="s">
        <v>1170</v>
      </c>
      <c r="J599" s="24"/>
    </row>
    <row r="600" spans="1:10" hidden="1" outlineLevel="1">
      <c r="A600" s="209" t="s">
        <v>1171</v>
      </c>
      <c r="B600" s="133">
        <v>56682.559999999998</v>
      </c>
      <c r="C600" s="133">
        <v>0</v>
      </c>
      <c r="D600" s="133">
        <v>0</v>
      </c>
      <c r="E600" s="133">
        <v>0</v>
      </c>
      <c r="F600" s="133">
        <f t="shared" si="26"/>
        <v>56682.559999999998</v>
      </c>
      <c r="G600" s="133">
        <v>0</v>
      </c>
      <c r="H600" s="210">
        <f t="shared" si="27"/>
        <v>56682.559999999998</v>
      </c>
      <c r="I600" t="s">
        <v>1172</v>
      </c>
      <c r="J600" s="24"/>
    </row>
    <row r="601" spans="1:10" hidden="1" outlineLevel="1">
      <c r="A601" s="209" t="s">
        <v>1173</v>
      </c>
      <c r="B601" s="133">
        <v>22764.070000000003</v>
      </c>
      <c r="C601" s="133">
        <v>0</v>
      </c>
      <c r="D601" s="133">
        <v>0</v>
      </c>
      <c r="E601" s="133">
        <v>0</v>
      </c>
      <c r="F601" s="133">
        <f t="shared" si="26"/>
        <v>22764.070000000003</v>
      </c>
      <c r="G601" s="133">
        <v>0</v>
      </c>
      <c r="H601" s="210">
        <f t="shared" si="27"/>
        <v>22764.070000000003</v>
      </c>
      <c r="I601" t="s">
        <v>1174</v>
      </c>
      <c r="J601" s="24"/>
    </row>
    <row r="602" spans="1:10" hidden="1" outlineLevel="1">
      <c r="A602" s="209" t="s">
        <v>1175</v>
      </c>
      <c r="B602" s="133">
        <v>18233.46</v>
      </c>
      <c r="C602" s="133">
        <v>0</v>
      </c>
      <c r="D602" s="133">
        <v>0</v>
      </c>
      <c r="E602" s="133">
        <v>0</v>
      </c>
      <c r="F602" s="133">
        <f t="shared" si="26"/>
        <v>18233.46</v>
      </c>
      <c r="G602" s="133">
        <v>0</v>
      </c>
      <c r="H602" s="210">
        <f t="shared" si="27"/>
        <v>18233.46</v>
      </c>
      <c r="I602" t="s">
        <v>1176</v>
      </c>
      <c r="J602" s="24"/>
    </row>
    <row r="603" spans="1:10" hidden="1" outlineLevel="1">
      <c r="A603" s="209" t="s">
        <v>1177</v>
      </c>
      <c r="B603" s="133">
        <v>112736.98999999999</v>
      </c>
      <c r="C603" s="133">
        <v>0</v>
      </c>
      <c r="D603" s="133">
        <v>0</v>
      </c>
      <c r="E603" s="133">
        <v>0</v>
      </c>
      <c r="F603" s="133">
        <f t="shared" si="26"/>
        <v>112736.98999999999</v>
      </c>
      <c r="G603" s="133">
        <v>0</v>
      </c>
      <c r="H603" s="210">
        <f t="shared" si="27"/>
        <v>112736.98999999999</v>
      </c>
      <c r="I603" t="s">
        <v>1178</v>
      </c>
      <c r="J603" s="24"/>
    </row>
    <row r="604" spans="1:10" hidden="1" outlineLevel="1">
      <c r="A604" s="209" t="s">
        <v>1179</v>
      </c>
      <c r="B604" s="133">
        <v>159519.41</v>
      </c>
      <c r="C604" s="133">
        <v>0</v>
      </c>
      <c r="D604" s="133">
        <v>0</v>
      </c>
      <c r="E604" s="133">
        <v>0</v>
      </c>
      <c r="F604" s="133">
        <f t="shared" si="26"/>
        <v>159519.41</v>
      </c>
      <c r="G604" s="133">
        <v>0</v>
      </c>
      <c r="H604" s="210">
        <f t="shared" si="27"/>
        <v>159519.41</v>
      </c>
      <c r="I604" t="s">
        <v>1180</v>
      </c>
      <c r="J604" s="24"/>
    </row>
    <row r="605" spans="1:10" hidden="1" outlineLevel="1">
      <c r="A605" s="209" t="s">
        <v>1181</v>
      </c>
      <c r="B605" s="133">
        <v>55320.02</v>
      </c>
      <c r="C605" s="133">
        <v>0</v>
      </c>
      <c r="D605" s="133">
        <v>0</v>
      </c>
      <c r="E605" s="133">
        <v>0</v>
      </c>
      <c r="F605" s="133">
        <f t="shared" si="26"/>
        <v>55320.02</v>
      </c>
      <c r="G605" s="133">
        <v>0</v>
      </c>
      <c r="H605" s="210">
        <f t="shared" si="27"/>
        <v>55320.02</v>
      </c>
      <c r="I605" t="s">
        <v>1182</v>
      </c>
      <c r="J605" s="24"/>
    </row>
    <row r="606" spans="1:10" hidden="1" outlineLevel="1">
      <c r="A606" s="209" t="s">
        <v>1183</v>
      </c>
      <c r="B606" s="133">
        <v>574392.92999999993</v>
      </c>
      <c r="C606" s="133">
        <v>0</v>
      </c>
      <c r="D606" s="133">
        <v>0</v>
      </c>
      <c r="E606" s="133">
        <v>0</v>
      </c>
      <c r="F606" s="133">
        <f t="shared" si="26"/>
        <v>574392.92999999993</v>
      </c>
      <c r="G606" s="133">
        <v>5581.8000000000011</v>
      </c>
      <c r="H606" s="210">
        <f t="shared" si="27"/>
        <v>579974.73</v>
      </c>
      <c r="I606" t="s">
        <v>1184</v>
      </c>
      <c r="J606" s="24"/>
    </row>
    <row r="607" spans="1:10" hidden="1" outlineLevel="1">
      <c r="A607" s="209" t="s">
        <v>1185</v>
      </c>
      <c r="B607" s="133">
        <v>95470.55</v>
      </c>
      <c r="C607" s="133">
        <v>0</v>
      </c>
      <c r="D607" s="133">
        <v>0</v>
      </c>
      <c r="E607" s="133">
        <v>0</v>
      </c>
      <c r="F607" s="133">
        <f t="shared" si="26"/>
        <v>95470.55</v>
      </c>
      <c r="G607" s="133">
        <v>0</v>
      </c>
      <c r="H607" s="210">
        <f t="shared" si="27"/>
        <v>95470.55</v>
      </c>
      <c r="I607" t="s">
        <v>1186</v>
      </c>
      <c r="J607" s="24"/>
    </row>
    <row r="608" spans="1:10" hidden="1" outlineLevel="1">
      <c r="A608" s="209" t="s">
        <v>1187</v>
      </c>
      <c r="B608" s="133">
        <v>151159.1</v>
      </c>
      <c r="C608" s="133">
        <v>0</v>
      </c>
      <c r="D608" s="133">
        <v>0</v>
      </c>
      <c r="E608" s="133">
        <v>0</v>
      </c>
      <c r="F608" s="133">
        <f t="shared" si="26"/>
        <v>151159.1</v>
      </c>
      <c r="G608" s="133">
        <v>0</v>
      </c>
      <c r="H608" s="210">
        <f t="shared" si="27"/>
        <v>151159.1</v>
      </c>
      <c r="I608" t="s">
        <v>1188</v>
      </c>
      <c r="J608" s="24"/>
    </row>
    <row r="609" spans="1:10" hidden="1" outlineLevel="1">
      <c r="A609" s="209" t="s">
        <v>1189</v>
      </c>
      <c r="B609" s="133">
        <v>120627.73000000001</v>
      </c>
      <c r="C609" s="133">
        <v>0</v>
      </c>
      <c r="D609" s="133">
        <v>0</v>
      </c>
      <c r="E609" s="133">
        <v>0</v>
      </c>
      <c r="F609" s="133">
        <f t="shared" si="26"/>
        <v>120627.73000000001</v>
      </c>
      <c r="G609" s="133">
        <v>0</v>
      </c>
      <c r="H609" s="210">
        <f t="shared" si="27"/>
        <v>120627.73000000001</v>
      </c>
      <c r="I609" t="s">
        <v>1190</v>
      </c>
      <c r="J609" s="24"/>
    </row>
    <row r="610" spans="1:10" hidden="1" outlineLevel="1">
      <c r="A610" s="209" t="s">
        <v>1191</v>
      </c>
      <c r="B610" s="133">
        <v>41446.519999999997</v>
      </c>
      <c r="C610" s="133">
        <v>-26.99</v>
      </c>
      <c r="D610" s="133">
        <v>0</v>
      </c>
      <c r="E610" s="133">
        <v>0</v>
      </c>
      <c r="F610" s="133">
        <f t="shared" si="26"/>
        <v>41419.53</v>
      </c>
      <c r="G610" s="133">
        <v>0</v>
      </c>
      <c r="H610" s="210">
        <f t="shared" si="27"/>
        <v>41419.53</v>
      </c>
      <c r="I610" t="s">
        <v>1192</v>
      </c>
      <c r="J610" s="24"/>
    </row>
    <row r="611" spans="1:10" hidden="1" outlineLevel="1">
      <c r="A611" s="209" t="s">
        <v>1193</v>
      </c>
      <c r="B611" s="133">
        <v>3510122.03</v>
      </c>
      <c r="C611" s="133">
        <v>0</v>
      </c>
      <c r="D611" s="133">
        <v>0</v>
      </c>
      <c r="E611" s="133">
        <v>0</v>
      </c>
      <c r="F611" s="133">
        <f t="shared" si="26"/>
        <v>3510122.03</v>
      </c>
      <c r="G611" s="133">
        <v>48399.65</v>
      </c>
      <c r="H611" s="210">
        <f t="shared" si="27"/>
        <v>3558521.6799999997</v>
      </c>
      <c r="I611" t="s">
        <v>1194</v>
      </c>
      <c r="J611" s="24"/>
    </row>
    <row r="612" spans="1:10" hidden="1" outlineLevel="1">
      <c r="A612" s="209" t="s">
        <v>1195</v>
      </c>
      <c r="B612" s="133">
        <v>302767.32000000007</v>
      </c>
      <c r="C612" s="133">
        <v>0</v>
      </c>
      <c r="D612" s="133">
        <v>0</v>
      </c>
      <c r="E612" s="133">
        <v>0</v>
      </c>
      <c r="F612" s="133">
        <f t="shared" si="26"/>
        <v>302767.32000000007</v>
      </c>
      <c r="G612" s="133">
        <v>0</v>
      </c>
      <c r="H612" s="210">
        <f t="shared" si="27"/>
        <v>302767.32000000007</v>
      </c>
      <c r="I612" t="s">
        <v>1196</v>
      </c>
      <c r="J612" s="24"/>
    </row>
    <row r="613" spans="1:10" hidden="1" outlineLevel="1">
      <c r="A613" s="209" t="s">
        <v>1197</v>
      </c>
      <c r="B613" s="133">
        <v>68284.76999999999</v>
      </c>
      <c r="C613" s="133">
        <v>0</v>
      </c>
      <c r="D613" s="133">
        <v>0</v>
      </c>
      <c r="E613" s="133">
        <v>0</v>
      </c>
      <c r="F613" s="133">
        <f t="shared" si="26"/>
        <v>68284.76999999999</v>
      </c>
      <c r="G613" s="133">
        <v>0</v>
      </c>
      <c r="H613" s="210">
        <f t="shared" si="27"/>
        <v>68284.76999999999</v>
      </c>
      <c r="I613" t="s">
        <v>1198</v>
      </c>
      <c r="J613" s="24"/>
    </row>
    <row r="614" spans="1:10" hidden="1" outlineLevel="1">
      <c r="A614" s="209" t="s">
        <v>1199</v>
      </c>
      <c r="B614" s="133">
        <v>110601.97</v>
      </c>
      <c r="C614" s="133">
        <v>0</v>
      </c>
      <c r="D614" s="133">
        <v>0</v>
      </c>
      <c r="E614" s="133">
        <v>0</v>
      </c>
      <c r="F614" s="133">
        <f t="shared" si="26"/>
        <v>110601.97</v>
      </c>
      <c r="G614" s="133">
        <v>0</v>
      </c>
      <c r="H614" s="210">
        <f t="shared" si="27"/>
        <v>110601.97</v>
      </c>
      <c r="I614" t="s">
        <v>1200</v>
      </c>
      <c r="J614" s="24"/>
    </row>
    <row r="615" spans="1:10" hidden="1" outlineLevel="1">
      <c r="A615" s="209" t="s">
        <v>1201</v>
      </c>
      <c r="B615" s="133">
        <v>115098.1</v>
      </c>
      <c r="C615" s="133">
        <v>0</v>
      </c>
      <c r="D615" s="133">
        <v>0</v>
      </c>
      <c r="E615" s="133">
        <v>0</v>
      </c>
      <c r="F615" s="133">
        <f t="shared" si="26"/>
        <v>115098.1</v>
      </c>
      <c r="G615" s="133">
        <v>0</v>
      </c>
      <c r="H615" s="210">
        <f t="shared" si="27"/>
        <v>115098.1</v>
      </c>
      <c r="I615" t="s">
        <v>1202</v>
      </c>
      <c r="J615" s="24"/>
    </row>
    <row r="616" spans="1:10" hidden="1" outlineLevel="1">
      <c r="A616" s="209" t="s">
        <v>1203</v>
      </c>
      <c r="B616" s="133">
        <v>2338.36</v>
      </c>
      <c r="C616" s="133">
        <v>0</v>
      </c>
      <c r="D616" s="133">
        <v>0</v>
      </c>
      <c r="E616" s="133">
        <v>0</v>
      </c>
      <c r="F616" s="133">
        <f t="shared" si="26"/>
        <v>2338.36</v>
      </c>
      <c r="G616" s="133">
        <v>0</v>
      </c>
      <c r="H616" s="210">
        <f t="shared" si="27"/>
        <v>2338.36</v>
      </c>
      <c r="I616" t="s">
        <v>1204</v>
      </c>
      <c r="J616" s="24"/>
    </row>
    <row r="617" spans="1:10" hidden="1" outlineLevel="1">
      <c r="A617" s="209" t="s">
        <v>1205</v>
      </c>
      <c r="B617" s="133">
        <v>24082.720000000001</v>
      </c>
      <c r="C617" s="133">
        <v>0</v>
      </c>
      <c r="D617" s="133">
        <v>0</v>
      </c>
      <c r="E617" s="133">
        <v>0</v>
      </c>
      <c r="F617" s="133">
        <f t="shared" si="26"/>
        <v>24082.720000000001</v>
      </c>
      <c r="G617" s="133">
        <v>0</v>
      </c>
      <c r="H617" s="210">
        <f t="shared" si="27"/>
        <v>24082.720000000001</v>
      </c>
      <c r="I617" t="s">
        <v>1206</v>
      </c>
      <c r="J617" s="24"/>
    </row>
    <row r="618" spans="1:10" hidden="1" outlineLevel="1">
      <c r="A618" s="209" t="s">
        <v>1207</v>
      </c>
      <c r="B618" s="133">
        <v>24223.18</v>
      </c>
      <c r="C618" s="133">
        <v>0</v>
      </c>
      <c r="D618" s="133">
        <v>0</v>
      </c>
      <c r="E618" s="133">
        <v>0</v>
      </c>
      <c r="F618" s="133">
        <f t="shared" si="26"/>
        <v>24223.18</v>
      </c>
      <c r="G618" s="133">
        <v>0</v>
      </c>
      <c r="H618" s="210">
        <f t="shared" si="27"/>
        <v>24223.18</v>
      </c>
      <c r="I618" t="s">
        <v>1208</v>
      </c>
      <c r="J618" s="24"/>
    </row>
    <row r="619" spans="1:10" hidden="1" outlineLevel="1">
      <c r="A619" s="209" t="s">
        <v>1209</v>
      </c>
      <c r="B619" s="133">
        <v>134706.46</v>
      </c>
      <c r="C619" s="133">
        <v>0</v>
      </c>
      <c r="D619" s="133">
        <v>0</v>
      </c>
      <c r="E619" s="133">
        <v>0</v>
      </c>
      <c r="F619" s="133">
        <f t="shared" si="26"/>
        <v>134706.46</v>
      </c>
      <c r="G619" s="133">
        <v>0</v>
      </c>
      <c r="H619" s="210">
        <f t="shared" si="27"/>
        <v>134706.46</v>
      </c>
      <c r="I619" t="s">
        <v>1210</v>
      </c>
      <c r="J619" s="24"/>
    </row>
    <row r="620" spans="1:10" hidden="1" outlineLevel="1">
      <c r="A620" s="209" t="s">
        <v>1211</v>
      </c>
      <c r="B620" s="133">
        <v>1897.8</v>
      </c>
      <c r="C620" s="133">
        <v>0</v>
      </c>
      <c r="D620" s="133">
        <v>0</v>
      </c>
      <c r="E620" s="133">
        <v>0</v>
      </c>
      <c r="F620" s="133">
        <f t="shared" si="26"/>
        <v>1897.8</v>
      </c>
      <c r="G620" s="133">
        <v>0</v>
      </c>
      <c r="H620" s="210">
        <f t="shared" si="27"/>
        <v>1897.8</v>
      </c>
      <c r="I620" t="s">
        <v>1212</v>
      </c>
      <c r="J620" s="24"/>
    </row>
    <row r="621" spans="1:10" hidden="1" outlineLevel="1">
      <c r="A621" s="209" t="s">
        <v>1213</v>
      </c>
      <c r="B621" s="133">
        <v>252236.87999999998</v>
      </c>
      <c r="C621" s="133">
        <v>0</v>
      </c>
      <c r="D621" s="133">
        <v>0</v>
      </c>
      <c r="E621" s="133">
        <v>0</v>
      </c>
      <c r="F621" s="133">
        <f t="shared" si="26"/>
        <v>252236.87999999998</v>
      </c>
      <c r="G621" s="133">
        <v>0</v>
      </c>
      <c r="H621" s="210">
        <f t="shared" si="27"/>
        <v>252236.87999999998</v>
      </c>
      <c r="I621" t="s">
        <v>1214</v>
      </c>
      <c r="J621" s="24"/>
    </row>
    <row r="622" spans="1:10" hidden="1" outlineLevel="1">
      <c r="A622" s="209" t="s">
        <v>1215</v>
      </c>
      <c r="B622" s="133">
        <v>157403.28</v>
      </c>
      <c r="C622" s="133">
        <v>-72.03</v>
      </c>
      <c r="D622" s="133">
        <v>0</v>
      </c>
      <c r="E622" s="133">
        <v>0</v>
      </c>
      <c r="F622" s="133">
        <f t="shared" si="26"/>
        <v>157331.25</v>
      </c>
      <c r="G622" s="133">
        <v>0</v>
      </c>
      <c r="H622" s="210">
        <f t="shared" si="27"/>
        <v>157331.25</v>
      </c>
      <c r="I622" t="s">
        <v>1216</v>
      </c>
      <c r="J622" s="24"/>
    </row>
    <row r="623" spans="1:10" hidden="1" outlineLevel="1">
      <c r="A623" s="209" t="s">
        <v>1217</v>
      </c>
      <c r="B623" s="133">
        <v>75706.67</v>
      </c>
      <c r="C623" s="133">
        <v>0</v>
      </c>
      <c r="D623" s="133">
        <v>0</v>
      </c>
      <c r="E623" s="133">
        <v>0</v>
      </c>
      <c r="F623" s="133">
        <f t="shared" si="26"/>
        <v>75706.67</v>
      </c>
      <c r="G623" s="133">
        <v>0</v>
      </c>
      <c r="H623" s="210">
        <f t="shared" si="27"/>
        <v>75706.67</v>
      </c>
      <c r="I623" t="s">
        <v>1218</v>
      </c>
      <c r="J623" s="24"/>
    </row>
    <row r="624" spans="1:10" hidden="1" outlineLevel="1">
      <c r="A624" s="209" t="s">
        <v>1219</v>
      </c>
      <c r="B624" s="133">
        <v>108017.02</v>
      </c>
      <c r="C624" s="133">
        <v>0</v>
      </c>
      <c r="D624" s="133">
        <v>0</v>
      </c>
      <c r="E624" s="133">
        <v>0</v>
      </c>
      <c r="F624" s="133">
        <f t="shared" si="26"/>
        <v>108017.02</v>
      </c>
      <c r="G624" s="133">
        <v>0</v>
      </c>
      <c r="H624" s="210">
        <f t="shared" si="27"/>
        <v>108017.02</v>
      </c>
      <c r="I624" t="s">
        <v>1220</v>
      </c>
      <c r="J624" s="24"/>
    </row>
    <row r="625" spans="1:10" hidden="1" outlineLevel="1">
      <c r="A625" s="209" t="s">
        <v>1221</v>
      </c>
      <c r="B625" s="133">
        <v>114360.48000000001</v>
      </c>
      <c r="C625" s="133">
        <v>0</v>
      </c>
      <c r="D625" s="133">
        <v>0</v>
      </c>
      <c r="E625" s="133">
        <v>0</v>
      </c>
      <c r="F625" s="133">
        <f t="shared" si="26"/>
        <v>114360.48000000001</v>
      </c>
      <c r="G625" s="133">
        <v>0</v>
      </c>
      <c r="H625" s="210">
        <f t="shared" si="27"/>
        <v>114360.48000000001</v>
      </c>
      <c r="I625" t="s">
        <v>1222</v>
      </c>
      <c r="J625" s="24"/>
    </row>
    <row r="626" spans="1:10" hidden="1" outlineLevel="1">
      <c r="A626" s="209" t="s">
        <v>1223</v>
      </c>
      <c r="B626" s="133">
        <v>369156.49</v>
      </c>
      <c r="C626" s="133">
        <v>0</v>
      </c>
      <c r="D626" s="133">
        <v>0</v>
      </c>
      <c r="E626" s="133">
        <v>0</v>
      </c>
      <c r="F626" s="133">
        <f t="shared" ref="F626:F689" si="28">SUM(B626:E626)</f>
        <v>369156.49</v>
      </c>
      <c r="G626" s="133">
        <v>0</v>
      </c>
      <c r="H626" s="210">
        <f t="shared" ref="H626:H689" si="29">F626+G626</f>
        <v>369156.49</v>
      </c>
      <c r="I626" t="s">
        <v>1224</v>
      </c>
      <c r="J626" s="24"/>
    </row>
    <row r="627" spans="1:10" hidden="1" outlineLevel="1">
      <c r="A627" s="209" t="s">
        <v>1225</v>
      </c>
      <c r="B627" s="133">
        <v>208247.3</v>
      </c>
      <c r="C627" s="133">
        <v>0</v>
      </c>
      <c r="D627" s="133">
        <v>0</v>
      </c>
      <c r="E627" s="133">
        <v>0</v>
      </c>
      <c r="F627" s="133">
        <f t="shared" si="28"/>
        <v>208247.3</v>
      </c>
      <c r="G627" s="133">
        <v>0</v>
      </c>
      <c r="H627" s="210">
        <f t="shared" si="29"/>
        <v>208247.3</v>
      </c>
      <c r="I627" t="s">
        <v>1226</v>
      </c>
      <c r="J627" s="24"/>
    </row>
    <row r="628" spans="1:10" hidden="1" outlineLevel="1">
      <c r="A628" s="209" t="s">
        <v>1227</v>
      </c>
      <c r="B628" s="133">
        <v>15067.94</v>
      </c>
      <c r="C628" s="133">
        <v>0</v>
      </c>
      <c r="D628" s="133">
        <v>0</v>
      </c>
      <c r="E628" s="133">
        <v>0</v>
      </c>
      <c r="F628" s="133">
        <f t="shared" si="28"/>
        <v>15067.94</v>
      </c>
      <c r="G628" s="133">
        <v>-1638.52</v>
      </c>
      <c r="H628" s="210">
        <f t="shared" si="29"/>
        <v>13429.42</v>
      </c>
      <c r="I628" t="s">
        <v>1228</v>
      </c>
      <c r="J628" s="24"/>
    </row>
    <row r="629" spans="1:10" hidden="1" outlineLevel="1">
      <c r="A629" s="209" t="s">
        <v>1229</v>
      </c>
      <c r="B629" s="133">
        <v>85917.07</v>
      </c>
      <c r="C629" s="133">
        <v>0</v>
      </c>
      <c r="D629" s="133">
        <v>0</v>
      </c>
      <c r="E629" s="133">
        <v>0</v>
      </c>
      <c r="F629" s="133">
        <f t="shared" si="28"/>
        <v>85917.07</v>
      </c>
      <c r="G629" s="133">
        <v>0</v>
      </c>
      <c r="H629" s="210">
        <f t="shared" si="29"/>
        <v>85917.07</v>
      </c>
      <c r="I629" t="s">
        <v>1230</v>
      </c>
      <c r="J629" s="24"/>
    </row>
    <row r="630" spans="1:10" hidden="1" outlineLevel="1">
      <c r="A630" s="209" t="s">
        <v>1231</v>
      </c>
      <c r="B630" s="133">
        <v>39133.879999999997</v>
      </c>
      <c r="C630" s="133">
        <v>0</v>
      </c>
      <c r="D630" s="133">
        <v>0</v>
      </c>
      <c r="E630" s="133">
        <v>0</v>
      </c>
      <c r="F630" s="133">
        <f t="shared" si="28"/>
        <v>39133.879999999997</v>
      </c>
      <c r="G630" s="133">
        <v>0</v>
      </c>
      <c r="H630" s="210">
        <f t="shared" si="29"/>
        <v>39133.879999999997</v>
      </c>
      <c r="I630" t="s">
        <v>1232</v>
      </c>
      <c r="J630" s="24"/>
    </row>
    <row r="631" spans="1:10" hidden="1" outlineLevel="1">
      <c r="A631" s="209" t="s">
        <v>1233</v>
      </c>
      <c r="B631" s="133">
        <v>88896.26</v>
      </c>
      <c r="C631" s="133">
        <v>0</v>
      </c>
      <c r="D631" s="133">
        <v>0</v>
      </c>
      <c r="E631" s="133">
        <v>0</v>
      </c>
      <c r="F631" s="133">
        <f t="shared" si="28"/>
        <v>88896.26</v>
      </c>
      <c r="G631" s="133">
        <v>0</v>
      </c>
      <c r="H631" s="210">
        <f t="shared" si="29"/>
        <v>88896.26</v>
      </c>
      <c r="I631" t="s">
        <v>1234</v>
      </c>
      <c r="J631" s="24"/>
    </row>
    <row r="632" spans="1:10" hidden="1" outlineLevel="1">
      <c r="A632" s="209" t="s">
        <v>1235</v>
      </c>
      <c r="B632" s="133">
        <v>24941.519999999997</v>
      </c>
      <c r="C632" s="133">
        <v>0</v>
      </c>
      <c r="D632" s="133">
        <v>0</v>
      </c>
      <c r="E632" s="133">
        <v>0</v>
      </c>
      <c r="F632" s="133">
        <f t="shared" si="28"/>
        <v>24941.519999999997</v>
      </c>
      <c r="G632" s="133">
        <v>0</v>
      </c>
      <c r="H632" s="210">
        <f t="shared" si="29"/>
        <v>24941.519999999997</v>
      </c>
      <c r="I632" t="s">
        <v>1236</v>
      </c>
      <c r="J632" s="24"/>
    </row>
    <row r="633" spans="1:10" hidden="1" outlineLevel="1">
      <c r="A633" s="209" t="s">
        <v>1237</v>
      </c>
      <c r="B633" s="133">
        <v>107054.37</v>
      </c>
      <c r="C633" s="133">
        <v>-178.3</v>
      </c>
      <c r="D633" s="133">
        <v>0</v>
      </c>
      <c r="E633" s="133">
        <v>0</v>
      </c>
      <c r="F633" s="133">
        <f t="shared" si="28"/>
        <v>106876.06999999999</v>
      </c>
      <c r="G633" s="133">
        <v>0</v>
      </c>
      <c r="H633" s="210">
        <f t="shared" si="29"/>
        <v>106876.06999999999</v>
      </c>
      <c r="I633" t="s">
        <v>1238</v>
      </c>
      <c r="J633" s="24"/>
    </row>
    <row r="634" spans="1:10" hidden="1" outlineLevel="1">
      <c r="A634" s="209" t="s">
        <v>1239</v>
      </c>
      <c r="B634" s="133">
        <v>5946.6399999999994</v>
      </c>
      <c r="C634" s="133">
        <v>0</v>
      </c>
      <c r="D634" s="133">
        <v>0</v>
      </c>
      <c r="E634" s="133">
        <v>0</v>
      </c>
      <c r="F634" s="133">
        <f t="shared" si="28"/>
        <v>5946.6399999999994</v>
      </c>
      <c r="G634" s="133">
        <v>0</v>
      </c>
      <c r="H634" s="210">
        <f t="shared" si="29"/>
        <v>5946.6399999999994</v>
      </c>
      <c r="I634" t="s">
        <v>1240</v>
      </c>
      <c r="J634" s="24"/>
    </row>
    <row r="635" spans="1:10" hidden="1" outlineLevel="1">
      <c r="A635" s="209" t="s">
        <v>1241</v>
      </c>
      <c r="B635" s="133">
        <v>31367.07</v>
      </c>
      <c r="C635" s="133">
        <v>0</v>
      </c>
      <c r="D635" s="133">
        <v>0</v>
      </c>
      <c r="E635" s="133">
        <v>0</v>
      </c>
      <c r="F635" s="133">
        <f t="shared" si="28"/>
        <v>31367.07</v>
      </c>
      <c r="G635" s="133">
        <v>0</v>
      </c>
      <c r="H635" s="210">
        <f t="shared" si="29"/>
        <v>31367.07</v>
      </c>
      <c r="I635" t="s">
        <v>1242</v>
      </c>
      <c r="J635" s="24"/>
    </row>
    <row r="636" spans="1:10" hidden="1" outlineLevel="1">
      <c r="A636" s="209" t="s">
        <v>1243</v>
      </c>
      <c r="B636" s="133">
        <v>107307.22999999998</v>
      </c>
      <c r="C636" s="133">
        <v>0</v>
      </c>
      <c r="D636" s="133">
        <v>0</v>
      </c>
      <c r="E636" s="133">
        <v>0</v>
      </c>
      <c r="F636" s="133">
        <f t="shared" si="28"/>
        <v>107307.22999999998</v>
      </c>
      <c r="G636" s="133">
        <v>0</v>
      </c>
      <c r="H636" s="210">
        <f t="shared" si="29"/>
        <v>107307.22999999998</v>
      </c>
      <c r="I636" t="s">
        <v>1244</v>
      </c>
      <c r="J636" s="24"/>
    </row>
    <row r="637" spans="1:10" hidden="1" outlineLevel="1">
      <c r="A637" s="209" t="s">
        <v>1245</v>
      </c>
      <c r="B637" s="133">
        <v>61053.09</v>
      </c>
      <c r="C637" s="133">
        <v>0</v>
      </c>
      <c r="D637" s="133">
        <v>0</v>
      </c>
      <c r="E637" s="133">
        <v>0</v>
      </c>
      <c r="F637" s="133">
        <f t="shared" si="28"/>
        <v>61053.09</v>
      </c>
      <c r="G637" s="133">
        <v>0</v>
      </c>
      <c r="H637" s="210">
        <f t="shared" si="29"/>
        <v>61053.09</v>
      </c>
      <c r="I637" t="s">
        <v>1246</v>
      </c>
      <c r="J637" s="24"/>
    </row>
    <row r="638" spans="1:10" hidden="1" outlineLevel="1">
      <c r="A638" s="209" t="s">
        <v>1247</v>
      </c>
      <c r="B638" s="133">
        <v>22359.21</v>
      </c>
      <c r="C638" s="133">
        <v>0</v>
      </c>
      <c r="D638" s="133">
        <v>0</v>
      </c>
      <c r="E638" s="133">
        <v>0</v>
      </c>
      <c r="F638" s="133">
        <f t="shared" si="28"/>
        <v>22359.21</v>
      </c>
      <c r="G638" s="133">
        <v>0</v>
      </c>
      <c r="H638" s="210">
        <f t="shared" si="29"/>
        <v>22359.21</v>
      </c>
      <c r="I638" t="s">
        <v>1248</v>
      </c>
      <c r="J638" s="24"/>
    </row>
    <row r="639" spans="1:10" hidden="1" outlineLevel="1">
      <c r="A639" s="209" t="s">
        <v>1249</v>
      </c>
      <c r="B639" s="133">
        <v>20038.32</v>
      </c>
      <c r="C639" s="133">
        <v>0</v>
      </c>
      <c r="D639" s="133">
        <v>0</v>
      </c>
      <c r="E639" s="133">
        <v>0</v>
      </c>
      <c r="F639" s="133">
        <f t="shared" si="28"/>
        <v>20038.32</v>
      </c>
      <c r="G639" s="133">
        <v>0</v>
      </c>
      <c r="H639" s="210">
        <f t="shared" si="29"/>
        <v>20038.32</v>
      </c>
      <c r="I639" t="s">
        <v>1250</v>
      </c>
      <c r="J639" s="24"/>
    </row>
    <row r="640" spans="1:10" hidden="1" outlineLevel="1">
      <c r="A640" s="209" t="s">
        <v>1251</v>
      </c>
      <c r="B640" s="133">
        <v>9468.09</v>
      </c>
      <c r="C640" s="133">
        <v>0</v>
      </c>
      <c r="D640" s="133">
        <v>0</v>
      </c>
      <c r="E640" s="133">
        <v>0</v>
      </c>
      <c r="F640" s="133">
        <f t="shared" si="28"/>
        <v>9468.09</v>
      </c>
      <c r="G640" s="133">
        <v>0</v>
      </c>
      <c r="H640" s="210">
        <f t="shared" si="29"/>
        <v>9468.09</v>
      </c>
      <c r="I640" t="s">
        <v>1252</v>
      </c>
      <c r="J640" s="24"/>
    </row>
    <row r="641" spans="1:10" hidden="1" outlineLevel="1">
      <c r="A641" s="209" t="s">
        <v>1253</v>
      </c>
      <c r="B641" s="133">
        <v>3337.88</v>
      </c>
      <c r="C641" s="133">
        <v>0</v>
      </c>
      <c r="D641" s="133">
        <v>0</v>
      </c>
      <c r="E641" s="133">
        <v>0</v>
      </c>
      <c r="F641" s="133">
        <f t="shared" si="28"/>
        <v>3337.88</v>
      </c>
      <c r="G641" s="133">
        <v>0</v>
      </c>
      <c r="H641" s="210">
        <f t="shared" si="29"/>
        <v>3337.88</v>
      </c>
      <c r="I641" t="s">
        <v>1254</v>
      </c>
      <c r="J641" s="24"/>
    </row>
    <row r="642" spans="1:10" hidden="1" outlineLevel="1">
      <c r="A642" s="209" t="s">
        <v>1255</v>
      </c>
      <c r="B642" s="133">
        <v>13198.72</v>
      </c>
      <c r="C642" s="133">
        <v>0</v>
      </c>
      <c r="D642" s="133">
        <v>0</v>
      </c>
      <c r="E642" s="133">
        <v>0</v>
      </c>
      <c r="F642" s="133">
        <f t="shared" si="28"/>
        <v>13198.72</v>
      </c>
      <c r="G642" s="133">
        <v>0</v>
      </c>
      <c r="H642" s="210">
        <f t="shared" si="29"/>
        <v>13198.72</v>
      </c>
      <c r="I642" t="s">
        <v>1256</v>
      </c>
      <c r="J642" s="24"/>
    </row>
    <row r="643" spans="1:10" hidden="1" outlineLevel="1">
      <c r="A643" s="209" t="s">
        <v>1257</v>
      </c>
      <c r="B643" s="133">
        <v>77748.240000000005</v>
      </c>
      <c r="C643" s="133">
        <v>0</v>
      </c>
      <c r="D643" s="133">
        <v>0</v>
      </c>
      <c r="E643" s="133">
        <v>0</v>
      </c>
      <c r="F643" s="133">
        <f t="shared" si="28"/>
        <v>77748.240000000005</v>
      </c>
      <c r="G643" s="133">
        <v>0</v>
      </c>
      <c r="H643" s="210">
        <f t="shared" si="29"/>
        <v>77748.240000000005</v>
      </c>
      <c r="I643" t="s">
        <v>1258</v>
      </c>
      <c r="J643" s="24"/>
    </row>
    <row r="644" spans="1:10" hidden="1" outlineLevel="1">
      <c r="A644" s="209" t="s">
        <v>1259</v>
      </c>
      <c r="B644" s="133">
        <v>112731.96</v>
      </c>
      <c r="C644" s="133">
        <v>0</v>
      </c>
      <c r="D644" s="133">
        <v>0</v>
      </c>
      <c r="E644" s="133">
        <v>0</v>
      </c>
      <c r="F644" s="133">
        <f t="shared" si="28"/>
        <v>112731.96</v>
      </c>
      <c r="G644" s="133">
        <v>18734.400000000001</v>
      </c>
      <c r="H644" s="210">
        <f t="shared" si="29"/>
        <v>131466.36000000002</v>
      </c>
      <c r="I644" t="s">
        <v>1260</v>
      </c>
      <c r="J644" s="24"/>
    </row>
    <row r="645" spans="1:10" hidden="1" outlineLevel="1">
      <c r="A645" s="209" t="s">
        <v>1261</v>
      </c>
      <c r="B645" s="133">
        <v>399399.84</v>
      </c>
      <c r="C645" s="133">
        <v>-632.55999999999995</v>
      </c>
      <c r="D645" s="133">
        <v>0</v>
      </c>
      <c r="E645" s="133">
        <v>0</v>
      </c>
      <c r="F645" s="133">
        <f t="shared" si="28"/>
        <v>398767.28</v>
      </c>
      <c r="G645" s="133">
        <v>0</v>
      </c>
      <c r="H645" s="210">
        <f t="shared" si="29"/>
        <v>398767.28</v>
      </c>
      <c r="I645" t="s">
        <v>1262</v>
      </c>
      <c r="J645" s="24"/>
    </row>
    <row r="646" spans="1:10" hidden="1" outlineLevel="1">
      <c r="A646" s="209" t="s">
        <v>1263</v>
      </c>
      <c r="B646" s="133">
        <v>31687.18</v>
      </c>
      <c r="C646" s="133">
        <v>0</v>
      </c>
      <c r="D646" s="133">
        <v>0</v>
      </c>
      <c r="E646" s="133">
        <v>0</v>
      </c>
      <c r="F646" s="133">
        <f t="shared" si="28"/>
        <v>31687.18</v>
      </c>
      <c r="G646" s="133">
        <v>-4559.01</v>
      </c>
      <c r="H646" s="210">
        <f t="shared" si="29"/>
        <v>27128.17</v>
      </c>
      <c r="I646" t="s">
        <v>1264</v>
      </c>
      <c r="J646" s="24"/>
    </row>
    <row r="647" spans="1:10" hidden="1" outlineLevel="1">
      <c r="A647" s="209" t="s">
        <v>1265</v>
      </c>
      <c r="B647" s="133">
        <v>66047.839999999997</v>
      </c>
      <c r="C647" s="133">
        <v>0</v>
      </c>
      <c r="D647" s="133">
        <v>0</v>
      </c>
      <c r="E647" s="133">
        <v>0</v>
      </c>
      <c r="F647" s="133">
        <f t="shared" si="28"/>
        <v>66047.839999999997</v>
      </c>
      <c r="G647" s="133">
        <v>0</v>
      </c>
      <c r="H647" s="210">
        <f t="shared" si="29"/>
        <v>66047.839999999997</v>
      </c>
      <c r="I647" t="s">
        <v>1266</v>
      </c>
      <c r="J647" s="24"/>
    </row>
    <row r="648" spans="1:10" hidden="1" outlineLevel="1">
      <c r="A648" s="209" t="s">
        <v>1267</v>
      </c>
      <c r="B648" s="133">
        <v>676.24</v>
      </c>
      <c r="C648" s="133">
        <v>0</v>
      </c>
      <c r="D648" s="133">
        <v>0</v>
      </c>
      <c r="E648" s="133">
        <v>0</v>
      </c>
      <c r="F648" s="133">
        <f t="shared" si="28"/>
        <v>676.24</v>
      </c>
      <c r="G648" s="133">
        <v>0</v>
      </c>
      <c r="H648" s="210">
        <f t="shared" si="29"/>
        <v>676.24</v>
      </c>
      <c r="I648" t="s">
        <v>1268</v>
      </c>
      <c r="J648" s="24"/>
    </row>
    <row r="649" spans="1:10" hidden="1" outlineLevel="1">
      <c r="A649" s="209" t="s">
        <v>1269</v>
      </c>
      <c r="B649" s="133">
        <v>37699.64</v>
      </c>
      <c r="C649" s="133">
        <v>0</v>
      </c>
      <c r="D649" s="133">
        <v>0</v>
      </c>
      <c r="E649" s="133">
        <v>0</v>
      </c>
      <c r="F649" s="133">
        <f t="shared" si="28"/>
        <v>37699.64</v>
      </c>
      <c r="G649" s="133">
        <v>0</v>
      </c>
      <c r="H649" s="210">
        <f t="shared" si="29"/>
        <v>37699.64</v>
      </c>
      <c r="I649" t="s">
        <v>1270</v>
      </c>
      <c r="J649" s="24"/>
    </row>
    <row r="650" spans="1:10" hidden="1" outlineLevel="1">
      <c r="A650" s="209" t="s">
        <v>1271</v>
      </c>
      <c r="B650" s="133">
        <v>8155.09</v>
      </c>
      <c r="C650" s="133">
        <v>0</v>
      </c>
      <c r="D650" s="133">
        <v>0</v>
      </c>
      <c r="E650" s="133">
        <v>0</v>
      </c>
      <c r="F650" s="133">
        <f t="shared" si="28"/>
        <v>8155.09</v>
      </c>
      <c r="G650" s="133">
        <v>0</v>
      </c>
      <c r="H650" s="210">
        <f t="shared" si="29"/>
        <v>8155.09</v>
      </c>
      <c r="I650" t="s">
        <v>1272</v>
      </c>
      <c r="J650" s="24"/>
    </row>
    <row r="651" spans="1:10" hidden="1" outlineLevel="1">
      <c r="A651" s="209" t="s">
        <v>1273</v>
      </c>
      <c r="B651" s="133">
        <v>52112.920000000006</v>
      </c>
      <c r="C651" s="133">
        <v>-1425</v>
      </c>
      <c r="D651" s="133">
        <v>0</v>
      </c>
      <c r="E651" s="133">
        <v>0</v>
      </c>
      <c r="F651" s="133">
        <f t="shared" si="28"/>
        <v>50687.920000000006</v>
      </c>
      <c r="G651" s="133">
        <v>0</v>
      </c>
      <c r="H651" s="210">
        <f t="shared" si="29"/>
        <v>50687.920000000006</v>
      </c>
      <c r="I651" t="s">
        <v>1274</v>
      </c>
      <c r="J651" s="24"/>
    </row>
    <row r="652" spans="1:10" hidden="1" outlineLevel="1">
      <c r="A652" s="209" t="s">
        <v>1275</v>
      </c>
      <c r="B652" s="133">
        <v>23172.769999999997</v>
      </c>
      <c r="C652" s="133">
        <v>0</v>
      </c>
      <c r="D652" s="133">
        <v>0</v>
      </c>
      <c r="E652" s="133">
        <v>0</v>
      </c>
      <c r="F652" s="133">
        <f t="shared" si="28"/>
        <v>23172.769999999997</v>
      </c>
      <c r="G652" s="133">
        <v>0</v>
      </c>
      <c r="H652" s="210">
        <f t="shared" si="29"/>
        <v>23172.769999999997</v>
      </c>
      <c r="I652" t="s">
        <v>1276</v>
      </c>
      <c r="J652" s="24"/>
    </row>
    <row r="653" spans="1:10" hidden="1" outlineLevel="1">
      <c r="A653" s="209" t="s">
        <v>1277</v>
      </c>
      <c r="B653" s="133">
        <v>40217.58</v>
      </c>
      <c r="C653" s="133">
        <v>0</v>
      </c>
      <c r="D653" s="133">
        <v>0</v>
      </c>
      <c r="E653" s="133">
        <v>0</v>
      </c>
      <c r="F653" s="133">
        <f t="shared" si="28"/>
        <v>40217.58</v>
      </c>
      <c r="G653" s="133">
        <v>0</v>
      </c>
      <c r="H653" s="210">
        <f t="shared" si="29"/>
        <v>40217.58</v>
      </c>
      <c r="I653" t="s">
        <v>1278</v>
      </c>
      <c r="J653" s="24"/>
    </row>
    <row r="654" spans="1:10" hidden="1" outlineLevel="1">
      <c r="A654" s="209" t="s">
        <v>1279</v>
      </c>
      <c r="B654" s="133">
        <v>12675.04</v>
      </c>
      <c r="C654" s="133">
        <v>0</v>
      </c>
      <c r="D654" s="133">
        <v>0</v>
      </c>
      <c r="E654" s="133">
        <v>0</v>
      </c>
      <c r="F654" s="133">
        <f t="shared" si="28"/>
        <v>12675.04</v>
      </c>
      <c r="G654" s="133">
        <v>0</v>
      </c>
      <c r="H654" s="210">
        <f t="shared" si="29"/>
        <v>12675.04</v>
      </c>
      <c r="I654" t="s">
        <v>1280</v>
      </c>
      <c r="J654" s="24"/>
    </row>
    <row r="655" spans="1:10" hidden="1" outlineLevel="1">
      <c r="A655" s="209" t="s">
        <v>1281</v>
      </c>
      <c r="B655" s="133">
        <v>40687.68</v>
      </c>
      <c r="C655" s="133">
        <v>0</v>
      </c>
      <c r="D655" s="133">
        <v>0</v>
      </c>
      <c r="E655" s="133">
        <v>0</v>
      </c>
      <c r="F655" s="133">
        <f t="shared" si="28"/>
        <v>40687.68</v>
      </c>
      <c r="G655" s="133">
        <v>0</v>
      </c>
      <c r="H655" s="210">
        <f t="shared" si="29"/>
        <v>40687.68</v>
      </c>
      <c r="I655" t="s">
        <v>1282</v>
      </c>
      <c r="J655" s="24"/>
    </row>
    <row r="656" spans="1:10" hidden="1" outlineLevel="1">
      <c r="A656" s="209" t="s">
        <v>1283</v>
      </c>
      <c r="B656" s="133">
        <v>42025.85</v>
      </c>
      <c r="C656" s="133">
        <v>0</v>
      </c>
      <c r="D656" s="133">
        <v>0</v>
      </c>
      <c r="E656" s="133">
        <v>0</v>
      </c>
      <c r="F656" s="133">
        <f t="shared" si="28"/>
        <v>42025.85</v>
      </c>
      <c r="G656" s="133">
        <v>-29298.35</v>
      </c>
      <c r="H656" s="210">
        <f t="shared" si="29"/>
        <v>12727.5</v>
      </c>
      <c r="I656" t="s">
        <v>1284</v>
      </c>
      <c r="J656" s="24"/>
    </row>
    <row r="657" spans="1:10" hidden="1" outlineLevel="1">
      <c r="A657" s="209" t="s">
        <v>1285</v>
      </c>
      <c r="B657" s="133">
        <v>7342.43</v>
      </c>
      <c r="C657" s="133">
        <v>0</v>
      </c>
      <c r="D657" s="133">
        <v>0</v>
      </c>
      <c r="E657" s="133">
        <v>0</v>
      </c>
      <c r="F657" s="133">
        <f t="shared" si="28"/>
        <v>7342.43</v>
      </c>
      <c r="G657" s="133">
        <v>0</v>
      </c>
      <c r="H657" s="210">
        <f t="shared" si="29"/>
        <v>7342.43</v>
      </c>
      <c r="I657" t="s">
        <v>1286</v>
      </c>
      <c r="J657" s="24"/>
    </row>
    <row r="658" spans="1:10" hidden="1" outlineLevel="1">
      <c r="A658" s="209" t="s">
        <v>1287</v>
      </c>
      <c r="B658" s="133">
        <v>273593.73</v>
      </c>
      <c r="C658" s="133">
        <v>0</v>
      </c>
      <c r="D658" s="133">
        <v>0</v>
      </c>
      <c r="E658" s="133">
        <v>0</v>
      </c>
      <c r="F658" s="133">
        <f t="shared" si="28"/>
        <v>273593.73</v>
      </c>
      <c r="G658" s="133">
        <v>0</v>
      </c>
      <c r="H658" s="210">
        <f t="shared" si="29"/>
        <v>273593.73</v>
      </c>
      <c r="I658" t="s">
        <v>1288</v>
      </c>
      <c r="J658" s="24"/>
    </row>
    <row r="659" spans="1:10" hidden="1" outlineLevel="1">
      <c r="A659" s="209" t="s">
        <v>1289</v>
      </c>
      <c r="B659" s="133">
        <v>127546.26999999999</v>
      </c>
      <c r="C659" s="133">
        <v>0</v>
      </c>
      <c r="D659" s="133">
        <v>0</v>
      </c>
      <c r="E659" s="133">
        <v>0</v>
      </c>
      <c r="F659" s="133">
        <f t="shared" si="28"/>
        <v>127546.26999999999</v>
      </c>
      <c r="G659" s="133">
        <v>0</v>
      </c>
      <c r="H659" s="210">
        <f t="shared" si="29"/>
        <v>127546.26999999999</v>
      </c>
      <c r="I659" t="s">
        <v>1290</v>
      </c>
      <c r="J659" s="24"/>
    </row>
    <row r="660" spans="1:10" hidden="1" outlineLevel="1">
      <c r="A660" s="209" t="s">
        <v>1291</v>
      </c>
      <c r="B660" s="133">
        <v>28410.620000000003</v>
      </c>
      <c r="C660" s="133">
        <v>0</v>
      </c>
      <c r="D660" s="133">
        <v>0</v>
      </c>
      <c r="E660" s="133">
        <v>0</v>
      </c>
      <c r="F660" s="133">
        <f t="shared" si="28"/>
        <v>28410.620000000003</v>
      </c>
      <c r="G660" s="133">
        <v>0</v>
      </c>
      <c r="H660" s="210">
        <f t="shared" si="29"/>
        <v>28410.620000000003</v>
      </c>
      <c r="I660" t="s">
        <v>1292</v>
      </c>
      <c r="J660" s="24"/>
    </row>
    <row r="661" spans="1:10" hidden="1" outlineLevel="1">
      <c r="A661" s="209" t="s">
        <v>1293</v>
      </c>
      <c r="B661" s="133">
        <v>65287.96</v>
      </c>
      <c r="C661" s="133">
        <v>0</v>
      </c>
      <c r="D661" s="133">
        <v>0</v>
      </c>
      <c r="E661" s="133">
        <v>0</v>
      </c>
      <c r="F661" s="133">
        <f t="shared" si="28"/>
        <v>65287.96</v>
      </c>
      <c r="G661" s="133">
        <v>0</v>
      </c>
      <c r="H661" s="210">
        <f t="shared" si="29"/>
        <v>65287.96</v>
      </c>
      <c r="I661" t="s">
        <v>1294</v>
      </c>
      <c r="J661" s="24"/>
    </row>
    <row r="662" spans="1:10" hidden="1" outlineLevel="1">
      <c r="A662" s="209" t="s">
        <v>1295</v>
      </c>
      <c r="B662" s="133">
        <v>12195.8</v>
      </c>
      <c r="C662" s="133">
        <v>0</v>
      </c>
      <c r="D662" s="133">
        <v>0</v>
      </c>
      <c r="E662" s="133">
        <v>0</v>
      </c>
      <c r="F662" s="133">
        <f t="shared" si="28"/>
        <v>12195.8</v>
      </c>
      <c r="G662" s="133">
        <v>0</v>
      </c>
      <c r="H662" s="210">
        <f t="shared" si="29"/>
        <v>12195.8</v>
      </c>
      <c r="I662" t="s">
        <v>1296</v>
      </c>
      <c r="J662" s="24"/>
    </row>
    <row r="663" spans="1:10" hidden="1" outlineLevel="1">
      <c r="A663" s="209" t="s">
        <v>1297</v>
      </c>
      <c r="B663" s="133">
        <v>136680.19999999998</v>
      </c>
      <c r="C663" s="133">
        <v>0</v>
      </c>
      <c r="D663" s="133">
        <v>0</v>
      </c>
      <c r="E663" s="133">
        <v>0</v>
      </c>
      <c r="F663" s="133">
        <f t="shared" si="28"/>
        <v>136680.19999999998</v>
      </c>
      <c r="G663" s="133">
        <v>0</v>
      </c>
      <c r="H663" s="210">
        <f t="shared" si="29"/>
        <v>136680.19999999998</v>
      </c>
      <c r="I663" t="s">
        <v>1298</v>
      </c>
      <c r="J663" s="24"/>
    </row>
    <row r="664" spans="1:10" hidden="1" outlineLevel="1">
      <c r="A664" s="209" t="s">
        <v>1299</v>
      </c>
      <c r="B664" s="133">
        <v>1841.31</v>
      </c>
      <c r="C664" s="133">
        <v>0</v>
      </c>
      <c r="D664" s="133">
        <v>0</v>
      </c>
      <c r="E664" s="133">
        <v>0</v>
      </c>
      <c r="F664" s="133">
        <f t="shared" si="28"/>
        <v>1841.31</v>
      </c>
      <c r="G664" s="133">
        <v>0</v>
      </c>
      <c r="H664" s="210">
        <f t="shared" si="29"/>
        <v>1841.31</v>
      </c>
      <c r="I664" t="s">
        <v>1300</v>
      </c>
      <c r="J664" s="24"/>
    </row>
    <row r="665" spans="1:10" hidden="1" outlineLevel="1">
      <c r="A665" s="209" t="s">
        <v>1301</v>
      </c>
      <c r="B665" s="133">
        <v>11586.25</v>
      </c>
      <c r="C665" s="133">
        <v>0</v>
      </c>
      <c r="D665" s="133">
        <v>0</v>
      </c>
      <c r="E665" s="133">
        <v>0</v>
      </c>
      <c r="F665" s="133">
        <f t="shared" si="28"/>
        <v>11586.25</v>
      </c>
      <c r="G665" s="133">
        <v>0</v>
      </c>
      <c r="H665" s="210">
        <f t="shared" si="29"/>
        <v>11586.25</v>
      </c>
      <c r="I665" t="s">
        <v>1302</v>
      </c>
      <c r="J665" s="24"/>
    </row>
    <row r="666" spans="1:10" hidden="1" outlineLevel="1">
      <c r="A666" s="209" t="s">
        <v>1303</v>
      </c>
      <c r="B666" s="133">
        <v>5760</v>
      </c>
      <c r="C666" s="133">
        <v>0</v>
      </c>
      <c r="D666" s="133">
        <v>0</v>
      </c>
      <c r="E666" s="133">
        <v>0</v>
      </c>
      <c r="F666" s="133">
        <f t="shared" si="28"/>
        <v>5760</v>
      </c>
      <c r="G666" s="133">
        <v>3193.6800000000003</v>
      </c>
      <c r="H666" s="210">
        <f t="shared" si="29"/>
        <v>8953.68</v>
      </c>
      <c r="I666" t="s">
        <v>1304</v>
      </c>
      <c r="J666" s="24"/>
    </row>
    <row r="667" spans="1:10" hidden="1" outlineLevel="1">
      <c r="A667" s="209" t="s">
        <v>1305</v>
      </c>
      <c r="B667" s="133">
        <v>41542.289999999994</v>
      </c>
      <c r="C667" s="133">
        <v>0</v>
      </c>
      <c r="D667" s="133">
        <v>0</v>
      </c>
      <c r="E667" s="133">
        <v>0</v>
      </c>
      <c r="F667" s="133">
        <f t="shared" si="28"/>
        <v>41542.289999999994</v>
      </c>
      <c r="G667" s="133">
        <v>0</v>
      </c>
      <c r="H667" s="210">
        <f t="shared" si="29"/>
        <v>41542.289999999994</v>
      </c>
      <c r="I667" t="s">
        <v>1306</v>
      </c>
      <c r="J667" s="24"/>
    </row>
    <row r="668" spans="1:10" hidden="1" outlineLevel="1">
      <c r="A668" s="209" t="s">
        <v>1307</v>
      </c>
      <c r="B668" s="133">
        <v>879038.63000000012</v>
      </c>
      <c r="C668" s="133">
        <v>0</v>
      </c>
      <c r="D668" s="133">
        <v>0</v>
      </c>
      <c r="E668" s="133">
        <v>0</v>
      </c>
      <c r="F668" s="133">
        <f t="shared" si="28"/>
        <v>879038.63000000012</v>
      </c>
      <c r="G668" s="133">
        <v>0</v>
      </c>
      <c r="H668" s="210">
        <f t="shared" si="29"/>
        <v>879038.63000000012</v>
      </c>
      <c r="I668" t="s">
        <v>1308</v>
      </c>
      <c r="J668" s="24"/>
    </row>
    <row r="669" spans="1:10" hidden="1" outlineLevel="1">
      <c r="A669" s="209" t="s">
        <v>1309</v>
      </c>
      <c r="B669" s="133">
        <v>28293.29</v>
      </c>
      <c r="C669" s="133">
        <v>0</v>
      </c>
      <c r="D669" s="133">
        <v>0</v>
      </c>
      <c r="E669" s="133">
        <v>0</v>
      </c>
      <c r="F669" s="133">
        <f t="shared" si="28"/>
        <v>28293.29</v>
      </c>
      <c r="G669" s="133">
        <v>0</v>
      </c>
      <c r="H669" s="210">
        <f t="shared" si="29"/>
        <v>28293.29</v>
      </c>
      <c r="I669" t="s">
        <v>1310</v>
      </c>
      <c r="J669" s="24"/>
    </row>
    <row r="670" spans="1:10" hidden="1" outlineLevel="1">
      <c r="A670" s="209" t="s">
        <v>1311</v>
      </c>
      <c r="B670" s="133">
        <v>32522.25</v>
      </c>
      <c r="C670" s="133">
        <v>0</v>
      </c>
      <c r="D670" s="133">
        <v>0</v>
      </c>
      <c r="E670" s="133">
        <v>0</v>
      </c>
      <c r="F670" s="133">
        <f t="shared" si="28"/>
        <v>32522.25</v>
      </c>
      <c r="G670" s="133">
        <v>0</v>
      </c>
      <c r="H670" s="210">
        <f t="shared" si="29"/>
        <v>32522.25</v>
      </c>
      <c r="I670" t="s">
        <v>1312</v>
      </c>
      <c r="J670" s="24"/>
    </row>
    <row r="671" spans="1:10" hidden="1" outlineLevel="1">
      <c r="A671" s="209" t="s">
        <v>1313</v>
      </c>
      <c r="B671" s="133">
        <v>21137165.75</v>
      </c>
      <c r="C671" s="133">
        <v>0</v>
      </c>
      <c r="D671" s="133">
        <v>0</v>
      </c>
      <c r="E671" s="133">
        <v>0</v>
      </c>
      <c r="F671" s="133">
        <f t="shared" si="28"/>
        <v>21137165.75</v>
      </c>
      <c r="G671" s="133">
        <v>30754.799999999999</v>
      </c>
      <c r="H671" s="210">
        <f t="shared" si="29"/>
        <v>21167920.550000001</v>
      </c>
      <c r="I671" t="s">
        <v>1314</v>
      </c>
      <c r="J671" s="24"/>
    </row>
    <row r="672" spans="1:10" hidden="1" outlineLevel="1">
      <c r="A672" s="209" t="s">
        <v>1315</v>
      </c>
      <c r="B672" s="133">
        <v>26640.9</v>
      </c>
      <c r="C672" s="133">
        <v>0</v>
      </c>
      <c r="D672" s="133">
        <v>0</v>
      </c>
      <c r="E672" s="133">
        <v>0</v>
      </c>
      <c r="F672" s="133">
        <f t="shared" si="28"/>
        <v>26640.9</v>
      </c>
      <c r="G672" s="133">
        <v>0</v>
      </c>
      <c r="H672" s="210">
        <f t="shared" si="29"/>
        <v>26640.9</v>
      </c>
      <c r="I672" t="s">
        <v>1316</v>
      </c>
      <c r="J672" s="24"/>
    </row>
    <row r="673" spans="1:10" hidden="1" outlineLevel="1">
      <c r="A673" s="209" t="s">
        <v>1317</v>
      </c>
      <c r="B673" s="133">
        <v>45572.22</v>
      </c>
      <c r="C673" s="133">
        <v>0</v>
      </c>
      <c r="D673" s="133">
        <v>0</v>
      </c>
      <c r="E673" s="133">
        <v>0</v>
      </c>
      <c r="F673" s="133">
        <f t="shared" si="28"/>
        <v>45572.22</v>
      </c>
      <c r="G673" s="133">
        <v>0</v>
      </c>
      <c r="H673" s="210">
        <f t="shared" si="29"/>
        <v>45572.22</v>
      </c>
      <c r="I673" t="s">
        <v>1318</v>
      </c>
      <c r="J673" s="24"/>
    </row>
    <row r="674" spans="1:10" hidden="1" outlineLevel="1">
      <c r="A674" s="209" t="s">
        <v>1319</v>
      </c>
      <c r="B674" s="133">
        <v>31033590.84</v>
      </c>
      <c r="C674" s="133">
        <v>0</v>
      </c>
      <c r="D674" s="133">
        <v>0</v>
      </c>
      <c r="E674" s="133">
        <v>7214703.0199999996</v>
      </c>
      <c r="F674" s="133">
        <f t="shared" si="28"/>
        <v>38248293.859999999</v>
      </c>
      <c r="G674" s="133">
        <v>275284.36</v>
      </c>
      <c r="H674" s="210">
        <f t="shared" si="29"/>
        <v>38523578.219999999</v>
      </c>
      <c r="I674" t="s">
        <v>1320</v>
      </c>
      <c r="J674" s="24"/>
    </row>
    <row r="675" spans="1:10" hidden="1" outlineLevel="1">
      <c r="A675" s="209" t="s">
        <v>1321</v>
      </c>
      <c r="B675" s="133">
        <v>95877.930000000008</v>
      </c>
      <c r="C675" s="133">
        <v>0</v>
      </c>
      <c r="D675" s="133">
        <v>0</v>
      </c>
      <c r="E675" s="133">
        <v>0</v>
      </c>
      <c r="F675" s="133">
        <f t="shared" si="28"/>
        <v>95877.930000000008</v>
      </c>
      <c r="G675" s="133">
        <v>0</v>
      </c>
      <c r="H675" s="210">
        <f t="shared" si="29"/>
        <v>95877.930000000008</v>
      </c>
      <c r="I675" t="s">
        <v>1322</v>
      </c>
      <c r="J675" s="24"/>
    </row>
    <row r="676" spans="1:10" hidden="1" outlineLevel="1">
      <c r="A676" s="209" t="s">
        <v>1323</v>
      </c>
      <c r="B676" s="133">
        <v>72753.319999999992</v>
      </c>
      <c r="C676" s="133">
        <v>0</v>
      </c>
      <c r="D676" s="133">
        <v>0</v>
      </c>
      <c r="E676" s="133">
        <v>0</v>
      </c>
      <c r="F676" s="133">
        <f t="shared" si="28"/>
        <v>72753.319999999992</v>
      </c>
      <c r="G676" s="133">
        <v>0</v>
      </c>
      <c r="H676" s="210">
        <f t="shared" si="29"/>
        <v>72753.319999999992</v>
      </c>
      <c r="I676" t="s">
        <v>1324</v>
      </c>
      <c r="J676" s="24"/>
    </row>
    <row r="677" spans="1:10" hidden="1" outlineLevel="1">
      <c r="A677" s="209" t="s">
        <v>1325</v>
      </c>
      <c r="B677" s="133">
        <v>1827623.46</v>
      </c>
      <c r="C677" s="133">
        <v>0</v>
      </c>
      <c r="D677" s="133">
        <v>0</v>
      </c>
      <c r="E677" s="133">
        <v>0</v>
      </c>
      <c r="F677" s="133">
        <f t="shared" si="28"/>
        <v>1827623.46</v>
      </c>
      <c r="G677" s="133">
        <v>0</v>
      </c>
      <c r="H677" s="210">
        <f t="shared" si="29"/>
        <v>1827623.46</v>
      </c>
      <c r="I677" t="s">
        <v>1326</v>
      </c>
      <c r="J677" s="24"/>
    </row>
    <row r="678" spans="1:10" hidden="1" outlineLevel="1">
      <c r="A678" s="209" t="s">
        <v>628</v>
      </c>
      <c r="B678" s="133">
        <v>49633.78</v>
      </c>
      <c r="C678" s="133">
        <v>0</v>
      </c>
      <c r="D678" s="133">
        <v>0</v>
      </c>
      <c r="E678" s="133">
        <v>0</v>
      </c>
      <c r="F678" s="133">
        <f t="shared" si="28"/>
        <v>49633.78</v>
      </c>
      <c r="G678" s="133">
        <v>0</v>
      </c>
      <c r="H678" s="210">
        <f t="shared" si="29"/>
        <v>49633.78</v>
      </c>
      <c r="I678" t="s">
        <v>1327</v>
      </c>
      <c r="J678" s="24"/>
    </row>
    <row r="679" spans="1:10" hidden="1" outlineLevel="1">
      <c r="A679" s="209" t="s">
        <v>1328</v>
      </c>
      <c r="B679" s="133">
        <v>864057.97</v>
      </c>
      <c r="C679" s="133">
        <v>0</v>
      </c>
      <c r="D679" s="133">
        <v>0</v>
      </c>
      <c r="E679" s="133">
        <v>0</v>
      </c>
      <c r="F679" s="133">
        <f t="shared" si="28"/>
        <v>864057.97</v>
      </c>
      <c r="G679" s="133">
        <v>0</v>
      </c>
      <c r="H679" s="210">
        <f t="shared" si="29"/>
        <v>864057.97</v>
      </c>
      <c r="I679" t="s">
        <v>1329</v>
      </c>
      <c r="J679" s="24"/>
    </row>
    <row r="680" spans="1:10" hidden="1" outlineLevel="1">
      <c r="A680" s="209" t="s">
        <v>1330</v>
      </c>
      <c r="B680" s="133">
        <v>2224039.21</v>
      </c>
      <c r="C680" s="133">
        <v>0</v>
      </c>
      <c r="D680" s="133">
        <v>0</v>
      </c>
      <c r="E680" s="133">
        <v>0</v>
      </c>
      <c r="F680" s="133">
        <f t="shared" si="28"/>
        <v>2224039.21</v>
      </c>
      <c r="G680" s="133">
        <v>0</v>
      </c>
      <c r="H680" s="210">
        <f t="shared" si="29"/>
        <v>2224039.21</v>
      </c>
      <c r="I680" t="s">
        <v>1331</v>
      </c>
      <c r="J680" s="24"/>
    </row>
    <row r="681" spans="1:10" hidden="1" outlineLevel="1">
      <c r="A681" s="209" t="s">
        <v>1332</v>
      </c>
      <c r="B681" s="133">
        <v>181254.22999999998</v>
      </c>
      <c r="C681" s="133">
        <v>0</v>
      </c>
      <c r="D681" s="133">
        <v>0</v>
      </c>
      <c r="E681" s="133">
        <v>0</v>
      </c>
      <c r="F681" s="133">
        <f t="shared" si="28"/>
        <v>181254.22999999998</v>
      </c>
      <c r="G681" s="133">
        <v>8995.41</v>
      </c>
      <c r="H681" s="210">
        <f t="shared" si="29"/>
        <v>190249.63999999998</v>
      </c>
      <c r="I681" t="s">
        <v>1333</v>
      </c>
      <c r="J681" s="24"/>
    </row>
    <row r="682" spans="1:10" hidden="1" outlineLevel="1">
      <c r="A682" s="209" t="s">
        <v>1334</v>
      </c>
      <c r="B682" s="133">
        <v>125658.59</v>
      </c>
      <c r="C682" s="133">
        <v>-945.1</v>
      </c>
      <c r="D682" s="133">
        <v>0</v>
      </c>
      <c r="E682" s="133">
        <v>0</v>
      </c>
      <c r="F682" s="133">
        <f t="shared" si="28"/>
        <v>124713.48999999999</v>
      </c>
      <c r="G682" s="133">
        <v>0</v>
      </c>
      <c r="H682" s="210">
        <f t="shared" si="29"/>
        <v>124713.48999999999</v>
      </c>
      <c r="I682" t="s">
        <v>1335</v>
      </c>
      <c r="J682" s="24"/>
    </row>
    <row r="683" spans="1:10" hidden="1" outlineLevel="1">
      <c r="A683" s="209" t="s">
        <v>131</v>
      </c>
      <c r="B683" s="133">
        <v>128739.51</v>
      </c>
      <c r="C683" s="133">
        <v>0</v>
      </c>
      <c r="D683" s="133">
        <v>0</v>
      </c>
      <c r="E683" s="133">
        <v>0</v>
      </c>
      <c r="F683" s="133">
        <f t="shared" si="28"/>
        <v>128739.51</v>
      </c>
      <c r="G683" s="133">
        <v>0</v>
      </c>
      <c r="H683" s="210">
        <f t="shared" si="29"/>
        <v>128739.51</v>
      </c>
      <c r="I683" t="s">
        <v>132</v>
      </c>
      <c r="J683" s="24"/>
    </row>
    <row r="684" spans="1:10" hidden="1" outlineLevel="1">
      <c r="A684" s="209" t="s">
        <v>1336</v>
      </c>
      <c r="B684" s="133">
        <v>41183.49</v>
      </c>
      <c r="C684" s="133">
        <v>0</v>
      </c>
      <c r="D684" s="133">
        <v>0</v>
      </c>
      <c r="E684" s="133">
        <v>0</v>
      </c>
      <c r="F684" s="133">
        <f t="shared" si="28"/>
        <v>41183.49</v>
      </c>
      <c r="G684" s="133">
        <v>0</v>
      </c>
      <c r="H684" s="210">
        <f t="shared" si="29"/>
        <v>41183.49</v>
      </c>
      <c r="I684" t="s">
        <v>1337</v>
      </c>
      <c r="J684" s="24"/>
    </row>
    <row r="685" spans="1:10" hidden="1" outlineLevel="1">
      <c r="A685" s="209" t="s">
        <v>1338</v>
      </c>
      <c r="B685" s="133">
        <v>180690.49</v>
      </c>
      <c r="C685" s="133">
        <v>0</v>
      </c>
      <c r="D685" s="133">
        <v>0</v>
      </c>
      <c r="E685" s="133">
        <v>0</v>
      </c>
      <c r="F685" s="133">
        <f t="shared" si="28"/>
        <v>180690.49</v>
      </c>
      <c r="G685" s="133">
        <v>0</v>
      </c>
      <c r="H685" s="210">
        <f t="shared" si="29"/>
        <v>180690.49</v>
      </c>
      <c r="I685" t="s">
        <v>1339</v>
      </c>
      <c r="J685" s="24"/>
    </row>
    <row r="686" spans="1:10" hidden="1" outlineLevel="1">
      <c r="A686" s="209" t="s">
        <v>1340</v>
      </c>
      <c r="B686" s="133">
        <v>400280.36000000004</v>
      </c>
      <c r="C686" s="133">
        <v>0</v>
      </c>
      <c r="D686" s="133">
        <v>0</v>
      </c>
      <c r="E686" s="133">
        <v>0</v>
      </c>
      <c r="F686" s="133">
        <f t="shared" si="28"/>
        <v>400280.36000000004</v>
      </c>
      <c r="G686" s="133">
        <v>0</v>
      </c>
      <c r="H686" s="210">
        <f t="shared" si="29"/>
        <v>400280.36000000004</v>
      </c>
      <c r="I686" t="s">
        <v>1341</v>
      </c>
      <c r="J686" s="24"/>
    </row>
    <row r="687" spans="1:10" hidden="1" outlineLevel="1">
      <c r="A687" s="209" t="s">
        <v>1342</v>
      </c>
      <c r="B687" s="133">
        <v>6947.28</v>
      </c>
      <c r="C687" s="133">
        <v>0</v>
      </c>
      <c r="D687" s="133">
        <v>0</v>
      </c>
      <c r="E687" s="133">
        <v>0</v>
      </c>
      <c r="F687" s="133">
        <f t="shared" si="28"/>
        <v>6947.28</v>
      </c>
      <c r="G687" s="133">
        <v>0</v>
      </c>
      <c r="H687" s="210">
        <f t="shared" si="29"/>
        <v>6947.28</v>
      </c>
      <c r="I687" t="s">
        <v>1343</v>
      </c>
      <c r="J687" s="24"/>
    </row>
    <row r="688" spans="1:10" hidden="1" outlineLevel="1">
      <c r="A688" s="209" t="s">
        <v>1344</v>
      </c>
      <c r="B688" s="133">
        <v>29864.239999999998</v>
      </c>
      <c r="C688" s="133">
        <v>0</v>
      </c>
      <c r="D688" s="133">
        <v>0</v>
      </c>
      <c r="E688" s="133">
        <v>0</v>
      </c>
      <c r="F688" s="133">
        <f t="shared" si="28"/>
        <v>29864.239999999998</v>
      </c>
      <c r="G688" s="133">
        <v>0</v>
      </c>
      <c r="H688" s="210">
        <f t="shared" si="29"/>
        <v>29864.239999999998</v>
      </c>
      <c r="I688" t="s">
        <v>1345</v>
      </c>
      <c r="J688" s="24"/>
    </row>
    <row r="689" spans="1:10" hidden="1" outlineLevel="1">
      <c r="A689" s="209" t="s">
        <v>243</v>
      </c>
      <c r="B689" s="133">
        <v>20879.940000000002</v>
      </c>
      <c r="C689" s="133">
        <v>0</v>
      </c>
      <c r="D689" s="133">
        <v>0</v>
      </c>
      <c r="E689" s="133">
        <v>0</v>
      </c>
      <c r="F689" s="133">
        <f t="shared" si="28"/>
        <v>20879.940000000002</v>
      </c>
      <c r="G689" s="133">
        <v>-11.16</v>
      </c>
      <c r="H689" s="210">
        <f t="shared" si="29"/>
        <v>20868.780000000002</v>
      </c>
      <c r="I689" t="s">
        <v>1346</v>
      </c>
      <c r="J689" s="24"/>
    </row>
    <row r="690" spans="1:10" hidden="1" outlineLevel="1">
      <c r="A690" s="209" t="s">
        <v>1347</v>
      </c>
      <c r="B690" s="133">
        <v>53576.549999999996</v>
      </c>
      <c r="C690" s="133">
        <v>0</v>
      </c>
      <c r="D690" s="133">
        <v>0</v>
      </c>
      <c r="E690" s="133">
        <v>0</v>
      </c>
      <c r="F690" s="133">
        <f t="shared" ref="F690:F704" si="30">SUM(B690:E690)</f>
        <v>53576.549999999996</v>
      </c>
      <c r="G690" s="133">
        <v>0</v>
      </c>
      <c r="H690" s="210">
        <f t="shared" ref="H690:H704" si="31">F690+G690</f>
        <v>53576.549999999996</v>
      </c>
      <c r="I690" t="s">
        <v>1348</v>
      </c>
      <c r="J690" s="24"/>
    </row>
    <row r="691" spans="1:10" hidden="1" outlineLevel="1">
      <c r="A691" s="209" t="s">
        <v>1349</v>
      </c>
      <c r="B691" s="133">
        <v>60368.040000000008</v>
      </c>
      <c r="C691" s="133">
        <v>0</v>
      </c>
      <c r="D691" s="133">
        <v>0</v>
      </c>
      <c r="E691" s="133">
        <v>0</v>
      </c>
      <c r="F691" s="133">
        <f t="shared" si="30"/>
        <v>60368.040000000008</v>
      </c>
      <c r="G691" s="133">
        <v>0</v>
      </c>
      <c r="H691" s="210">
        <f t="shared" si="31"/>
        <v>60368.040000000008</v>
      </c>
      <c r="I691" t="s">
        <v>1350</v>
      </c>
      <c r="J691" s="24"/>
    </row>
    <row r="692" spans="1:10" hidden="1" outlineLevel="1">
      <c r="A692" s="209" t="s">
        <v>1351</v>
      </c>
      <c r="B692" s="133">
        <v>19725.150000000001</v>
      </c>
      <c r="C692" s="133">
        <v>0</v>
      </c>
      <c r="D692" s="133">
        <v>0</v>
      </c>
      <c r="E692" s="133">
        <v>0</v>
      </c>
      <c r="F692" s="133">
        <f t="shared" si="30"/>
        <v>19725.150000000001</v>
      </c>
      <c r="G692" s="133">
        <v>-6744.1</v>
      </c>
      <c r="H692" s="210">
        <f t="shared" si="31"/>
        <v>12981.050000000001</v>
      </c>
      <c r="I692" t="s">
        <v>1352</v>
      </c>
      <c r="J692" s="24"/>
    </row>
    <row r="693" spans="1:10" hidden="1" outlineLevel="1">
      <c r="A693" s="209" t="s">
        <v>1353</v>
      </c>
      <c r="B693" s="133">
        <v>119171.97</v>
      </c>
      <c r="C693" s="133">
        <v>0</v>
      </c>
      <c r="D693" s="133">
        <v>0</v>
      </c>
      <c r="E693" s="133">
        <v>0</v>
      </c>
      <c r="F693" s="133">
        <f t="shared" si="30"/>
        <v>119171.97</v>
      </c>
      <c r="G693" s="133">
        <v>0</v>
      </c>
      <c r="H693" s="210">
        <f t="shared" si="31"/>
        <v>119171.97</v>
      </c>
      <c r="I693" t="s">
        <v>1354</v>
      </c>
      <c r="J693" s="24"/>
    </row>
    <row r="694" spans="1:10" hidden="1" outlineLevel="1">
      <c r="A694" s="209" t="s">
        <v>1355</v>
      </c>
      <c r="B694" s="133">
        <v>1286360.81</v>
      </c>
      <c r="C694" s="133">
        <v>0</v>
      </c>
      <c r="D694" s="133">
        <v>0</v>
      </c>
      <c r="E694" s="133">
        <v>0</v>
      </c>
      <c r="F694" s="133">
        <f t="shared" si="30"/>
        <v>1286360.81</v>
      </c>
      <c r="G694" s="133">
        <v>192051.59000000003</v>
      </c>
      <c r="H694" s="210">
        <f t="shared" si="31"/>
        <v>1478412.4000000001</v>
      </c>
      <c r="I694" t="s">
        <v>1356</v>
      </c>
      <c r="J694" s="24"/>
    </row>
    <row r="695" spans="1:10" hidden="1" outlineLevel="1">
      <c r="A695" s="209" t="s">
        <v>1357</v>
      </c>
      <c r="B695" s="133">
        <v>254010.83000000002</v>
      </c>
      <c r="C695" s="133">
        <v>0</v>
      </c>
      <c r="D695" s="133">
        <v>0</v>
      </c>
      <c r="E695" s="133">
        <v>0</v>
      </c>
      <c r="F695" s="133">
        <f t="shared" si="30"/>
        <v>254010.83000000002</v>
      </c>
      <c r="G695" s="133">
        <v>33694.21</v>
      </c>
      <c r="H695" s="210">
        <f t="shared" si="31"/>
        <v>287705.04000000004</v>
      </c>
      <c r="I695" t="s">
        <v>1358</v>
      </c>
      <c r="J695" s="24"/>
    </row>
    <row r="696" spans="1:10" hidden="1" outlineLevel="1">
      <c r="A696" s="209" t="s">
        <v>422</v>
      </c>
      <c r="B696" s="133">
        <v>3137084.88</v>
      </c>
      <c r="C696" s="133">
        <v>-11131.18</v>
      </c>
      <c r="D696" s="133">
        <v>0</v>
      </c>
      <c r="E696" s="133">
        <v>0</v>
      </c>
      <c r="F696" s="133">
        <f t="shared" si="30"/>
        <v>3125953.6999999997</v>
      </c>
      <c r="G696" s="133">
        <v>811769.98</v>
      </c>
      <c r="H696" s="210">
        <f t="shared" si="31"/>
        <v>3937723.6799999997</v>
      </c>
      <c r="I696" t="s">
        <v>423</v>
      </c>
      <c r="J696" s="24"/>
    </row>
    <row r="697" spans="1:10" hidden="1" outlineLevel="1">
      <c r="A697" s="209" t="s">
        <v>384</v>
      </c>
      <c r="B697" s="133">
        <v>69746.03</v>
      </c>
      <c r="C697" s="133">
        <v>-1.56</v>
      </c>
      <c r="D697" s="133">
        <v>0</v>
      </c>
      <c r="E697" s="133">
        <v>0</v>
      </c>
      <c r="F697" s="133">
        <f t="shared" si="30"/>
        <v>69744.47</v>
      </c>
      <c r="G697" s="133">
        <v>10546.189999999999</v>
      </c>
      <c r="H697" s="210">
        <f t="shared" si="31"/>
        <v>80290.66</v>
      </c>
      <c r="I697" t="s">
        <v>1359</v>
      </c>
      <c r="J697" s="24"/>
    </row>
    <row r="698" spans="1:10" hidden="1" outlineLevel="1">
      <c r="A698" s="209" t="s">
        <v>1360</v>
      </c>
      <c r="B698" s="133">
        <v>84616.680000000008</v>
      </c>
      <c r="C698" s="133">
        <v>0</v>
      </c>
      <c r="D698" s="133">
        <v>0</v>
      </c>
      <c r="E698" s="133">
        <v>0</v>
      </c>
      <c r="F698" s="133">
        <f t="shared" si="30"/>
        <v>84616.680000000008</v>
      </c>
      <c r="G698" s="133">
        <v>-2496.39</v>
      </c>
      <c r="H698" s="210">
        <f t="shared" si="31"/>
        <v>82120.290000000008</v>
      </c>
      <c r="I698" t="s">
        <v>1361</v>
      </c>
      <c r="J698" s="24"/>
    </row>
    <row r="699" spans="1:10" hidden="1" outlineLevel="1">
      <c r="A699" s="209" t="s">
        <v>1362</v>
      </c>
      <c r="B699" s="133">
        <v>51643.34</v>
      </c>
      <c r="C699" s="133">
        <v>0</v>
      </c>
      <c r="D699" s="133">
        <v>0</v>
      </c>
      <c r="E699" s="133">
        <v>0</v>
      </c>
      <c r="F699" s="133">
        <f t="shared" si="30"/>
        <v>51643.34</v>
      </c>
      <c r="G699" s="133">
        <v>0</v>
      </c>
      <c r="H699" s="210">
        <f t="shared" si="31"/>
        <v>51643.34</v>
      </c>
      <c r="I699" t="s">
        <v>1363</v>
      </c>
      <c r="J699" s="24"/>
    </row>
    <row r="700" spans="1:10" hidden="1" outlineLevel="1">
      <c r="A700" s="209" t="s">
        <v>93</v>
      </c>
      <c r="B700" s="133">
        <v>13886</v>
      </c>
      <c r="C700" s="133">
        <v>0</v>
      </c>
      <c r="D700" s="133">
        <v>0</v>
      </c>
      <c r="E700" s="133">
        <v>0</v>
      </c>
      <c r="F700" s="133">
        <f t="shared" si="30"/>
        <v>13886</v>
      </c>
      <c r="G700" s="133">
        <v>0</v>
      </c>
      <c r="H700" s="210">
        <f t="shared" si="31"/>
        <v>13886</v>
      </c>
      <c r="I700" t="s">
        <v>94</v>
      </c>
      <c r="J700" s="24"/>
    </row>
    <row r="701" spans="1:10" hidden="1" outlineLevel="1">
      <c r="A701" s="209" t="s">
        <v>1364</v>
      </c>
      <c r="B701" s="133">
        <v>8908938.6500000004</v>
      </c>
      <c r="C701" s="133">
        <v>0</v>
      </c>
      <c r="D701" s="133">
        <v>0</v>
      </c>
      <c r="E701" s="133">
        <v>0</v>
      </c>
      <c r="F701" s="133">
        <f t="shared" si="30"/>
        <v>8908938.6500000004</v>
      </c>
      <c r="G701" s="133">
        <v>0</v>
      </c>
      <c r="H701" s="210">
        <f t="shared" si="31"/>
        <v>8908938.6500000004</v>
      </c>
      <c r="I701" t="s">
        <v>1365</v>
      </c>
      <c r="J701" s="24"/>
    </row>
    <row r="702" spans="1:10" hidden="1" outlineLevel="1">
      <c r="A702" s="209" t="s">
        <v>1366</v>
      </c>
      <c r="B702" s="133">
        <v>9456614.8200000003</v>
      </c>
      <c r="C702" s="133">
        <v>0</v>
      </c>
      <c r="D702" s="133">
        <v>0</v>
      </c>
      <c r="E702" s="133">
        <v>0</v>
      </c>
      <c r="F702" s="133">
        <f t="shared" si="30"/>
        <v>9456614.8200000003</v>
      </c>
      <c r="G702" s="133">
        <v>0</v>
      </c>
      <c r="H702" s="210">
        <f t="shared" si="31"/>
        <v>9456614.8200000003</v>
      </c>
      <c r="I702" t="s">
        <v>1367</v>
      </c>
      <c r="J702" s="24"/>
    </row>
    <row r="703" spans="1:10" hidden="1" outlineLevel="1">
      <c r="A703" s="209" t="s">
        <v>1368</v>
      </c>
      <c r="B703" s="133">
        <v>484541.69</v>
      </c>
      <c r="C703" s="133">
        <v>0</v>
      </c>
      <c r="D703" s="133">
        <v>0</v>
      </c>
      <c r="E703" s="133">
        <v>0</v>
      </c>
      <c r="F703" s="133">
        <f t="shared" si="30"/>
        <v>484541.69</v>
      </c>
      <c r="G703" s="133">
        <v>327931.48</v>
      </c>
      <c r="H703" s="210">
        <f t="shared" si="31"/>
        <v>812473.16999999993</v>
      </c>
      <c r="I703" t="s">
        <v>1369</v>
      </c>
      <c r="J703" s="24"/>
    </row>
    <row r="704" spans="1:10" hidden="1" outlineLevel="1">
      <c r="A704" s="209" t="s">
        <v>824</v>
      </c>
      <c r="B704" s="133">
        <v>4856.8900000000003</v>
      </c>
      <c r="C704" s="133">
        <v>0</v>
      </c>
      <c r="D704" s="133">
        <v>0</v>
      </c>
      <c r="E704" s="133">
        <v>0</v>
      </c>
      <c r="F704" s="133">
        <f t="shared" si="30"/>
        <v>4856.8900000000003</v>
      </c>
      <c r="G704" s="133">
        <v>0</v>
      </c>
      <c r="H704" s="210">
        <f t="shared" si="31"/>
        <v>4856.8900000000003</v>
      </c>
      <c r="I704" t="s">
        <v>1370</v>
      </c>
      <c r="J704" s="24"/>
    </row>
    <row r="705" spans="1:11" ht="13.5" collapsed="1" thickBot="1">
      <c r="A705" s="217" t="s">
        <v>1371</v>
      </c>
      <c r="B705" s="218">
        <f>SUM(B706:B828)</f>
        <v>69844874.74000001</v>
      </c>
      <c r="C705" s="218">
        <f t="shared" ref="C705:D705" si="32">SUM(C706:C828)</f>
        <v>-194052.83</v>
      </c>
      <c r="D705" s="218">
        <f t="shared" si="32"/>
        <v>0</v>
      </c>
      <c r="E705" s="218">
        <f>SUM(E706:E828)</f>
        <v>5130000</v>
      </c>
      <c r="F705" s="218">
        <f>SUM(B705:E705)</f>
        <v>74780821.910000011</v>
      </c>
      <c r="G705" s="218">
        <f>SUM(G706:G828)</f>
        <v>5250139.7600000007</v>
      </c>
      <c r="H705" s="219">
        <f>F705+G705</f>
        <v>80030961.670000017</v>
      </c>
      <c r="J705" s="24"/>
      <c r="K705" s="31"/>
    </row>
    <row r="706" spans="1:11" hidden="1" outlineLevel="1">
      <c r="A706" s="213" t="s">
        <v>1372</v>
      </c>
      <c r="B706" s="133">
        <v>35358.42</v>
      </c>
      <c r="C706" s="133"/>
      <c r="D706" s="133"/>
      <c r="E706" s="133"/>
      <c r="F706" s="133"/>
      <c r="G706" s="133">
        <v>17583.82</v>
      </c>
      <c r="H706" s="210"/>
      <c r="J706" s="24"/>
      <c r="K706" s="31"/>
    </row>
    <row r="707" spans="1:11" hidden="1" outlineLevel="1">
      <c r="A707" s="213" t="s">
        <v>1374</v>
      </c>
      <c r="B707" s="133">
        <v>379887.64999999997</v>
      </c>
      <c r="C707" s="133"/>
      <c r="D707" s="133"/>
      <c r="E707" s="133"/>
      <c r="F707" s="133"/>
      <c r="G707" s="133">
        <v>0</v>
      </c>
      <c r="H707" s="210"/>
      <c r="J707" s="24"/>
      <c r="K707" s="31"/>
    </row>
    <row r="708" spans="1:11" hidden="1" outlineLevel="1">
      <c r="A708" s="213" t="s">
        <v>1376</v>
      </c>
      <c r="B708" s="133">
        <v>285842.91000000003</v>
      </c>
      <c r="C708" s="133"/>
      <c r="D708" s="133"/>
      <c r="E708" s="133"/>
      <c r="F708" s="133"/>
      <c r="G708" s="133">
        <v>0</v>
      </c>
      <c r="H708" s="210"/>
      <c r="J708" s="24"/>
      <c r="K708" s="31"/>
    </row>
    <row r="709" spans="1:11" hidden="1" outlineLevel="1">
      <c r="A709" s="213" t="s">
        <v>1378</v>
      </c>
      <c r="B709" s="133">
        <v>45763.969999999994</v>
      </c>
      <c r="C709" s="133"/>
      <c r="D709" s="133"/>
      <c r="E709" s="133"/>
      <c r="F709" s="133"/>
      <c r="G709" s="133">
        <v>0</v>
      </c>
      <c r="H709" s="210"/>
      <c r="J709" s="24"/>
      <c r="K709" s="31"/>
    </row>
    <row r="710" spans="1:11" hidden="1" outlineLevel="1">
      <c r="A710" s="213" t="s">
        <v>1380</v>
      </c>
      <c r="B710" s="133">
        <v>58403.64</v>
      </c>
      <c r="C710" s="133"/>
      <c r="D710" s="133"/>
      <c r="E710" s="133"/>
      <c r="F710" s="133"/>
      <c r="G710" s="133">
        <v>0</v>
      </c>
      <c r="H710" s="210"/>
      <c r="J710" s="24"/>
      <c r="K710" s="31"/>
    </row>
    <row r="711" spans="1:11" hidden="1" outlineLevel="1">
      <c r="A711" s="213" t="s">
        <v>1382</v>
      </c>
      <c r="B711" s="133">
        <v>28446.26</v>
      </c>
      <c r="C711" s="133"/>
      <c r="D711" s="133"/>
      <c r="E711" s="133"/>
      <c r="F711" s="133"/>
      <c r="G711" s="133">
        <v>0</v>
      </c>
      <c r="H711" s="210"/>
      <c r="J711" s="24"/>
      <c r="K711" s="31"/>
    </row>
    <row r="712" spans="1:11" hidden="1" outlineLevel="1">
      <c r="A712" s="213" t="s">
        <v>1384</v>
      </c>
      <c r="B712" s="133">
        <v>27205.809999999998</v>
      </c>
      <c r="C712" s="133">
        <v>-17.64</v>
      </c>
      <c r="D712" s="133"/>
      <c r="E712" s="133"/>
      <c r="F712" s="133"/>
      <c r="G712" s="133">
        <v>0</v>
      </c>
      <c r="H712" s="210"/>
      <c r="J712" s="24"/>
      <c r="K712" s="31"/>
    </row>
    <row r="713" spans="1:11" hidden="1" outlineLevel="1">
      <c r="A713" s="213" t="s">
        <v>1386</v>
      </c>
      <c r="B713" s="133">
        <v>1601599.31</v>
      </c>
      <c r="C713" s="133">
        <v>-2140.2199999999998</v>
      </c>
      <c r="D713" s="133"/>
      <c r="E713" s="133"/>
      <c r="F713" s="133"/>
      <c r="G713" s="133">
        <v>96355.520000000004</v>
      </c>
      <c r="H713" s="210"/>
      <c r="J713" s="24"/>
      <c r="K713" s="31"/>
    </row>
    <row r="714" spans="1:11" hidden="1" outlineLevel="1">
      <c r="A714" s="213" t="s">
        <v>1388</v>
      </c>
      <c r="B714" s="133">
        <v>586044.94000000006</v>
      </c>
      <c r="C714" s="133"/>
      <c r="D714" s="133"/>
      <c r="E714" s="133"/>
      <c r="F714" s="133"/>
      <c r="G714" s="133">
        <v>0</v>
      </c>
      <c r="H714" s="210"/>
      <c r="J714" s="24"/>
      <c r="K714" s="31"/>
    </row>
    <row r="715" spans="1:11" hidden="1" outlineLevel="1">
      <c r="A715" s="213" t="s">
        <v>1390</v>
      </c>
      <c r="B715" s="133">
        <v>40869.410000000003</v>
      </c>
      <c r="C715" s="133"/>
      <c r="D715" s="133"/>
      <c r="E715" s="133"/>
      <c r="F715" s="133"/>
      <c r="G715" s="133">
        <v>0</v>
      </c>
      <c r="H715" s="210"/>
      <c r="J715" s="24"/>
      <c r="K715" s="31"/>
    </row>
    <row r="716" spans="1:11" hidden="1" outlineLevel="1">
      <c r="A716" s="213" t="s">
        <v>1392</v>
      </c>
      <c r="B716" s="133">
        <v>6861.84</v>
      </c>
      <c r="C716" s="133"/>
      <c r="D716" s="133"/>
      <c r="E716" s="133"/>
      <c r="F716" s="133"/>
      <c r="G716" s="133">
        <v>0</v>
      </c>
      <c r="H716" s="210"/>
      <c r="J716" s="24"/>
      <c r="K716" s="31"/>
    </row>
    <row r="717" spans="1:11" hidden="1" outlineLevel="1">
      <c r="A717" s="213" t="s">
        <v>1394</v>
      </c>
      <c r="B717" s="133">
        <v>10744.36</v>
      </c>
      <c r="C717" s="133"/>
      <c r="D717" s="133"/>
      <c r="E717" s="133"/>
      <c r="F717" s="133"/>
      <c r="G717" s="133">
        <v>0</v>
      </c>
      <c r="H717" s="210"/>
      <c r="J717" s="24"/>
      <c r="K717" s="31"/>
    </row>
    <row r="718" spans="1:11" hidden="1" outlineLevel="1">
      <c r="A718" s="213" t="s">
        <v>1396</v>
      </c>
      <c r="B718" s="133">
        <v>652278.9</v>
      </c>
      <c r="C718" s="133"/>
      <c r="D718" s="133"/>
      <c r="E718" s="133"/>
      <c r="F718" s="133"/>
      <c r="G718" s="133">
        <v>12733.850000000002</v>
      </c>
      <c r="H718" s="210"/>
      <c r="J718" s="24"/>
      <c r="K718" s="31"/>
    </row>
    <row r="719" spans="1:11" hidden="1" outlineLevel="1">
      <c r="A719" s="213" t="s">
        <v>366</v>
      </c>
      <c r="B719" s="133">
        <v>58817.01</v>
      </c>
      <c r="C719" s="133">
        <v>-226.61</v>
      </c>
      <c r="D719" s="133"/>
      <c r="E719" s="133"/>
      <c r="F719" s="133"/>
      <c r="G719" s="133">
        <v>8511.26</v>
      </c>
      <c r="H719" s="210"/>
      <c r="J719" s="24"/>
      <c r="K719" s="31"/>
    </row>
    <row r="720" spans="1:11" hidden="1" outlineLevel="1">
      <c r="A720" s="213" t="s">
        <v>1398</v>
      </c>
      <c r="B720" s="133">
        <v>194092.02</v>
      </c>
      <c r="C720" s="133"/>
      <c r="D720" s="133"/>
      <c r="E720" s="133"/>
      <c r="F720" s="133"/>
      <c r="G720" s="133">
        <v>0</v>
      </c>
      <c r="H720" s="210"/>
      <c r="J720" s="24"/>
      <c r="K720" s="31"/>
    </row>
    <row r="721" spans="1:11" hidden="1" outlineLevel="1">
      <c r="A721" s="213" t="s">
        <v>1400</v>
      </c>
      <c r="B721" s="133">
        <v>82166.16</v>
      </c>
      <c r="C721" s="133"/>
      <c r="D721" s="133"/>
      <c r="E721" s="133"/>
      <c r="F721" s="133"/>
      <c r="G721" s="133">
        <v>-269.04000000000002</v>
      </c>
      <c r="H721" s="210"/>
      <c r="J721" s="24"/>
      <c r="K721" s="31"/>
    </row>
    <row r="722" spans="1:11" hidden="1" outlineLevel="1">
      <c r="A722" s="213" t="s">
        <v>1402</v>
      </c>
      <c r="B722" s="133">
        <v>127458.12</v>
      </c>
      <c r="C722" s="133"/>
      <c r="D722" s="133"/>
      <c r="E722" s="133"/>
      <c r="F722" s="133"/>
      <c r="G722" s="133">
        <v>-47.23</v>
      </c>
      <c r="H722" s="210"/>
      <c r="J722" s="24"/>
      <c r="K722" s="31"/>
    </row>
    <row r="723" spans="1:11" hidden="1" outlineLevel="1">
      <c r="A723" s="213" t="s">
        <v>1404</v>
      </c>
      <c r="B723" s="133">
        <v>1119481.1099999999</v>
      </c>
      <c r="C723" s="133">
        <v>-19.23</v>
      </c>
      <c r="D723" s="133"/>
      <c r="E723" s="133"/>
      <c r="F723" s="133"/>
      <c r="G723" s="133">
        <v>0</v>
      </c>
      <c r="H723" s="210"/>
      <c r="J723" s="24"/>
      <c r="K723" s="31"/>
    </row>
    <row r="724" spans="1:11" hidden="1" outlineLevel="1">
      <c r="A724" s="213" t="s">
        <v>1267</v>
      </c>
      <c r="B724" s="133">
        <v>357656.24</v>
      </c>
      <c r="C724" s="133"/>
      <c r="D724" s="133"/>
      <c r="E724" s="133"/>
      <c r="F724" s="133"/>
      <c r="G724" s="133">
        <v>0</v>
      </c>
      <c r="H724" s="210"/>
      <c r="J724" s="24"/>
      <c r="K724" s="31"/>
    </row>
    <row r="725" spans="1:11" hidden="1" outlineLevel="1">
      <c r="A725" s="213" t="s">
        <v>1406</v>
      </c>
      <c r="B725" s="133">
        <v>299025.91000000003</v>
      </c>
      <c r="C725" s="133"/>
      <c r="D725" s="133"/>
      <c r="E725" s="133"/>
      <c r="F725" s="133"/>
      <c r="G725" s="133">
        <v>0</v>
      </c>
      <c r="H725" s="210"/>
      <c r="J725" s="24"/>
      <c r="K725" s="31"/>
    </row>
    <row r="726" spans="1:11" hidden="1" outlineLevel="1">
      <c r="A726" s="213" t="s">
        <v>1408</v>
      </c>
      <c r="B726" s="133">
        <v>56283.89</v>
      </c>
      <c r="C726" s="133"/>
      <c r="D726" s="133"/>
      <c r="E726" s="133"/>
      <c r="F726" s="133"/>
      <c r="G726" s="133">
        <v>0</v>
      </c>
      <c r="H726" s="210"/>
      <c r="J726" s="24"/>
      <c r="K726" s="31"/>
    </row>
    <row r="727" spans="1:11" hidden="1" outlineLevel="1">
      <c r="A727" s="213" t="s">
        <v>1410</v>
      </c>
      <c r="B727" s="133">
        <v>50192.51</v>
      </c>
      <c r="C727" s="133">
        <v>-1442</v>
      </c>
      <c r="D727" s="133"/>
      <c r="E727" s="133"/>
      <c r="F727" s="133"/>
      <c r="G727" s="133">
        <v>3210.64</v>
      </c>
      <c r="H727" s="210"/>
      <c r="J727" s="24"/>
      <c r="K727" s="31"/>
    </row>
    <row r="728" spans="1:11" hidden="1" outlineLevel="1">
      <c r="A728" s="213" t="s">
        <v>1412</v>
      </c>
      <c r="B728" s="133">
        <v>22374.32</v>
      </c>
      <c r="C728" s="133"/>
      <c r="D728" s="133"/>
      <c r="E728" s="133"/>
      <c r="F728" s="133"/>
      <c r="G728" s="133">
        <v>0</v>
      </c>
      <c r="H728" s="210"/>
      <c r="J728" s="24"/>
      <c r="K728" s="31"/>
    </row>
    <row r="729" spans="1:11" hidden="1" outlineLevel="1">
      <c r="A729" s="213" t="s">
        <v>1414</v>
      </c>
      <c r="B729" s="133">
        <v>10963.849999999999</v>
      </c>
      <c r="C729" s="133"/>
      <c r="D729" s="133"/>
      <c r="E729" s="133"/>
      <c r="F729" s="133"/>
      <c r="G729" s="133">
        <v>-45863.07</v>
      </c>
      <c r="H729" s="210"/>
      <c r="J729" s="24"/>
      <c r="K729" s="31"/>
    </row>
    <row r="730" spans="1:11" hidden="1" outlineLevel="1">
      <c r="A730" s="213" t="s">
        <v>1416</v>
      </c>
      <c r="B730" s="133">
        <v>246438.94999999998</v>
      </c>
      <c r="C730" s="133"/>
      <c r="D730" s="133"/>
      <c r="E730" s="133"/>
      <c r="F730" s="133"/>
      <c r="G730" s="133">
        <v>0</v>
      </c>
      <c r="H730" s="210"/>
      <c r="J730" s="24"/>
      <c r="K730" s="31"/>
    </row>
    <row r="731" spans="1:11" hidden="1" outlineLevel="1">
      <c r="A731" s="213" t="s">
        <v>1418</v>
      </c>
      <c r="B731" s="133">
        <v>992998.24</v>
      </c>
      <c r="C731" s="133"/>
      <c r="D731" s="133"/>
      <c r="E731" s="133"/>
      <c r="F731" s="133"/>
      <c r="G731" s="133">
        <v>-1529.41</v>
      </c>
      <c r="H731" s="210"/>
      <c r="J731" s="24"/>
      <c r="K731" s="31"/>
    </row>
    <row r="732" spans="1:11" hidden="1" outlineLevel="1">
      <c r="A732" s="213" t="s">
        <v>1420</v>
      </c>
      <c r="B732" s="133">
        <v>102572.56</v>
      </c>
      <c r="C732" s="133"/>
      <c r="D732" s="133"/>
      <c r="E732" s="133"/>
      <c r="F732" s="133"/>
      <c r="G732" s="133">
        <v>2687.2999999999997</v>
      </c>
      <c r="H732" s="210"/>
      <c r="J732" s="24"/>
      <c r="K732" s="31"/>
    </row>
    <row r="733" spans="1:11" hidden="1" outlineLevel="1">
      <c r="A733" s="213" t="s">
        <v>1422</v>
      </c>
      <c r="B733" s="133">
        <v>242761.83</v>
      </c>
      <c r="C733" s="133">
        <v>-236.73</v>
      </c>
      <c r="D733" s="133"/>
      <c r="E733" s="133"/>
      <c r="F733" s="133"/>
      <c r="G733" s="133">
        <v>77989.929999999993</v>
      </c>
      <c r="H733" s="210"/>
      <c r="J733" s="24"/>
      <c r="K733" s="31"/>
    </row>
    <row r="734" spans="1:11" hidden="1" outlineLevel="1">
      <c r="A734" s="213" t="s">
        <v>1424</v>
      </c>
      <c r="B734" s="133">
        <v>16156</v>
      </c>
      <c r="C734" s="133">
        <v>-696.96</v>
      </c>
      <c r="D734" s="133"/>
      <c r="E734" s="133"/>
      <c r="F734" s="133"/>
      <c r="G734" s="133">
        <v>0</v>
      </c>
      <c r="H734" s="210"/>
      <c r="J734" s="24"/>
      <c r="K734" s="31"/>
    </row>
    <row r="735" spans="1:11" hidden="1" outlineLevel="1">
      <c r="A735" s="213" t="s">
        <v>1426</v>
      </c>
      <c r="B735" s="133">
        <v>59402.89</v>
      </c>
      <c r="C735" s="133"/>
      <c r="D735" s="133"/>
      <c r="E735" s="133"/>
      <c r="F735" s="133"/>
      <c r="G735" s="133">
        <v>0</v>
      </c>
      <c r="H735" s="210"/>
      <c r="J735" s="24"/>
      <c r="K735" s="31"/>
    </row>
    <row r="736" spans="1:11" hidden="1" outlineLevel="1">
      <c r="A736" s="213" t="s">
        <v>1428</v>
      </c>
      <c r="B736" s="133">
        <v>500544.93</v>
      </c>
      <c r="C736" s="133">
        <v>-552.63</v>
      </c>
      <c r="D736" s="133"/>
      <c r="E736" s="133"/>
      <c r="F736" s="133"/>
      <c r="G736" s="133">
        <v>7974.8099999999995</v>
      </c>
      <c r="H736" s="210"/>
      <c r="J736" s="24"/>
      <c r="K736" s="31"/>
    </row>
    <row r="737" spans="1:11" hidden="1" outlineLevel="1">
      <c r="A737" s="213" t="s">
        <v>1430</v>
      </c>
      <c r="B737" s="133">
        <v>4698.7400000000007</v>
      </c>
      <c r="C737" s="133"/>
      <c r="D737" s="133"/>
      <c r="E737" s="133"/>
      <c r="F737" s="133"/>
      <c r="G737" s="133">
        <v>0</v>
      </c>
      <c r="H737" s="210"/>
      <c r="J737" s="24"/>
      <c r="K737" s="31"/>
    </row>
    <row r="738" spans="1:11" hidden="1" outlineLevel="1">
      <c r="A738" s="213" t="s">
        <v>1432</v>
      </c>
      <c r="B738" s="133">
        <v>163550.56</v>
      </c>
      <c r="C738" s="133"/>
      <c r="D738" s="133"/>
      <c r="E738" s="133"/>
      <c r="F738" s="133"/>
      <c r="G738" s="133">
        <v>1992.84</v>
      </c>
      <c r="H738" s="210"/>
      <c r="J738" s="24"/>
      <c r="K738" s="31"/>
    </row>
    <row r="739" spans="1:11" hidden="1" outlineLevel="1">
      <c r="A739" s="213" t="s">
        <v>1434</v>
      </c>
      <c r="B739" s="133">
        <v>4167661.62</v>
      </c>
      <c r="C739" s="133"/>
      <c r="D739" s="133"/>
      <c r="E739" s="133">
        <v>5130000</v>
      </c>
      <c r="F739" s="133"/>
      <c r="G739" s="133">
        <v>0</v>
      </c>
      <c r="H739" s="210"/>
      <c r="J739" s="24"/>
      <c r="K739" s="31"/>
    </row>
    <row r="740" spans="1:11" hidden="1" outlineLevel="1">
      <c r="A740" s="213" t="s">
        <v>1436</v>
      </c>
      <c r="B740" s="133">
        <v>14497.84</v>
      </c>
      <c r="C740" s="133"/>
      <c r="D740" s="133"/>
      <c r="E740" s="133"/>
      <c r="F740" s="133"/>
      <c r="G740" s="133">
        <v>0</v>
      </c>
      <c r="H740" s="210"/>
      <c r="J740" s="24"/>
      <c r="K740" s="31"/>
    </row>
    <row r="741" spans="1:11" hidden="1" outlineLevel="1">
      <c r="A741" s="213" t="s">
        <v>93</v>
      </c>
      <c r="B741" s="133">
        <v>64000</v>
      </c>
      <c r="C741" s="133"/>
      <c r="D741" s="133"/>
      <c r="E741" s="133"/>
      <c r="F741" s="133"/>
      <c r="G741" s="133">
        <v>0</v>
      </c>
      <c r="H741" s="210"/>
      <c r="J741" s="24"/>
      <c r="K741" s="31"/>
    </row>
    <row r="742" spans="1:11" hidden="1" outlineLevel="1">
      <c r="A742" s="213" t="s">
        <v>1438</v>
      </c>
      <c r="B742" s="133">
        <v>251451.07</v>
      </c>
      <c r="C742" s="133"/>
      <c r="D742" s="133"/>
      <c r="E742" s="133"/>
      <c r="F742" s="133"/>
      <c r="G742" s="133">
        <v>0</v>
      </c>
      <c r="H742" s="210"/>
      <c r="J742" s="24"/>
      <c r="K742" s="31"/>
    </row>
    <row r="743" spans="1:11" hidden="1" outlineLevel="1">
      <c r="A743" s="213" t="s">
        <v>1440</v>
      </c>
      <c r="B743" s="133">
        <v>136079.82</v>
      </c>
      <c r="C743" s="133"/>
      <c r="D743" s="133"/>
      <c r="E743" s="133"/>
      <c r="F743" s="133"/>
      <c r="G743" s="133">
        <v>0</v>
      </c>
      <c r="H743" s="210"/>
      <c r="J743" s="24"/>
      <c r="K743" s="31"/>
    </row>
    <row r="744" spans="1:11" hidden="1" outlineLevel="1">
      <c r="A744" s="213" t="s">
        <v>1442</v>
      </c>
      <c r="B744" s="133">
        <v>2123.64</v>
      </c>
      <c r="C744" s="133"/>
      <c r="D744" s="133"/>
      <c r="E744" s="133"/>
      <c r="F744" s="133"/>
      <c r="G744" s="133">
        <v>0</v>
      </c>
      <c r="H744" s="210"/>
      <c r="J744" s="24"/>
      <c r="K744" s="31"/>
    </row>
    <row r="745" spans="1:11" hidden="1" outlineLevel="1">
      <c r="A745" s="213" t="s">
        <v>452</v>
      </c>
      <c r="B745" s="133">
        <v>2845570.45</v>
      </c>
      <c r="C745" s="133"/>
      <c r="D745" s="133"/>
      <c r="E745" s="133"/>
      <c r="F745" s="133"/>
      <c r="G745" s="133">
        <v>0</v>
      </c>
      <c r="H745" s="210"/>
      <c r="J745" s="24"/>
      <c r="K745" s="31"/>
    </row>
    <row r="746" spans="1:11" hidden="1" outlineLevel="1">
      <c r="A746" s="213" t="s">
        <v>1444</v>
      </c>
      <c r="B746" s="133">
        <v>59164.53</v>
      </c>
      <c r="C746" s="133"/>
      <c r="D746" s="133"/>
      <c r="E746" s="133"/>
      <c r="F746" s="133"/>
      <c r="G746" s="133">
        <v>0</v>
      </c>
      <c r="H746" s="210"/>
      <c r="J746" s="24"/>
      <c r="K746" s="31"/>
    </row>
    <row r="747" spans="1:11" hidden="1" outlineLevel="1">
      <c r="A747" s="213" t="s">
        <v>1446</v>
      </c>
      <c r="B747" s="133">
        <v>280159.48</v>
      </c>
      <c r="C747" s="133"/>
      <c r="D747" s="133"/>
      <c r="E747" s="133"/>
      <c r="F747" s="133"/>
      <c r="G747" s="133">
        <v>0</v>
      </c>
      <c r="H747" s="210"/>
      <c r="J747" s="24"/>
      <c r="K747" s="31"/>
    </row>
    <row r="748" spans="1:11" hidden="1" outlineLevel="1">
      <c r="A748" s="213" t="s">
        <v>1448</v>
      </c>
      <c r="B748" s="133">
        <v>444781.76</v>
      </c>
      <c r="C748" s="133"/>
      <c r="D748" s="133"/>
      <c r="E748" s="133"/>
      <c r="F748" s="133"/>
      <c r="G748" s="133">
        <v>-6643.1200000000008</v>
      </c>
      <c r="H748" s="210"/>
      <c r="J748" s="24"/>
      <c r="K748" s="31"/>
    </row>
    <row r="749" spans="1:11" hidden="1" outlineLevel="1">
      <c r="A749" s="213" t="s">
        <v>1450</v>
      </c>
      <c r="B749" s="133">
        <v>12788.28</v>
      </c>
      <c r="C749" s="133"/>
      <c r="D749" s="133"/>
      <c r="E749" s="133"/>
      <c r="F749" s="133"/>
      <c r="G749" s="133">
        <v>0</v>
      </c>
      <c r="H749" s="210"/>
      <c r="J749" s="24"/>
      <c r="K749" s="31"/>
    </row>
    <row r="750" spans="1:11" hidden="1" outlineLevel="1">
      <c r="A750" s="213" t="s">
        <v>1452</v>
      </c>
      <c r="B750" s="133">
        <v>48898.399999999994</v>
      </c>
      <c r="C750" s="133"/>
      <c r="D750" s="133"/>
      <c r="E750" s="133"/>
      <c r="F750" s="133"/>
      <c r="G750" s="133">
        <v>0</v>
      </c>
      <c r="H750" s="210"/>
      <c r="J750" s="24"/>
      <c r="K750" s="31"/>
    </row>
    <row r="751" spans="1:11" hidden="1" outlineLevel="1">
      <c r="A751" s="213" t="s">
        <v>1454</v>
      </c>
      <c r="B751" s="133">
        <v>1160151.8900000001</v>
      </c>
      <c r="C751" s="133">
        <v>-3213.8</v>
      </c>
      <c r="D751" s="133"/>
      <c r="E751" s="133"/>
      <c r="F751" s="133"/>
      <c r="G751" s="133">
        <v>6437.2300000000005</v>
      </c>
      <c r="H751" s="210"/>
      <c r="J751" s="24"/>
      <c r="K751" s="31"/>
    </row>
    <row r="752" spans="1:11" hidden="1" outlineLevel="1">
      <c r="A752" s="213" t="s">
        <v>1456</v>
      </c>
      <c r="B752" s="133">
        <v>67543.25</v>
      </c>
      <c r="C752" s="133"/>
      <c r="D752" s="133"/>
      <c r="E752" s="133"/>
      <c r="F752" s="133"/>
      <c r="G752" s="133">
        <v>15088.680000000002</v>
      </c>
      <c r="H752" s="210"/>
      <c r="J752" s="24"/>
      <c r="K752" s="31"/>
    </row>
    <row r="753" spans="1:11" hidden="1" outlineLevel="1">
      <c r="A753" s="213" t="s">
        <v>1458</v>
      </c>
      <c r="B753" s="133">
        <v>170975.55</v>
      </c>
      <c r="C753" s="133"/>
      <c r="D753" s="133"/>
      <c r="E753" s="133"/>
      <c r="F753" s="133"/>
      <c r="G753" s="133">
        <v>-835.54999999999973</v>
      </c>
      <c r="H753" s="210"/>
      <c r="J753" s="24"/>
      <c r="K753" s="31"/>
    </row>
    <row r="754" spans="1:11" hidden="1" outlineLevel="1">
      <c r="A754" s="213" t="s">
        <v>1460</v>
      </c>
      <c r="B754" s="133">
        <v>137819.86000000002</v>
      </c>
      <c r="C754" s="133"/>
      <c r="D754" s="133"/>
      <c r="E754" s="133"/>
      <c r="F754" s="133"/>
      <c r="G754" s="133">
        <v>8076.2699999999995</v>
      </c>
      <c r="H754" s="210"/>
      <c r="J754" s="24"/>
      <c r="K754" s="31"/>
    </row>
    <row r="755" spans="1:11" hidden="1" outlineLevel="1">
      <c r="A755" s="213" t="s">
        <v>1462</v>
      </c>
      <c r="B755" s="133">
        <v>152362.98000000001</v>
      </c>
      <c r="C755" s="133"/>
      <c r="D755" s="133"/>
      <c r="E755" s="133"/>
      <c r="F755" s="133"/>
      <c r="G755" s="133">
        <v>0</v>
      </c>
      <c r="H755" s="210"/>
      <c r="J755" s="24"/>
      <c r="K755" s="31"/>
    </row>
    <row r="756" spans="1:11" hidden="1" outlineLevel="1">
      <c r="A756" s="213" t="s">
        <v>1464</v>
      </c>
      <c r="B756" s="133">
        <v>21378.14</v>
      </c>
      <c r="C756" s="133"/>
      <c r="D756" s="133"/>
      <c r="E756" s="133"/>
      <c r="F756" s="133"/>
      <c r="G756" s="133">
        <v>0</v>
      </c>
      <c r="H756" s="210"/>
      <c r="J756" s="24"/>
      <c r="K756" s="31"/>
    </row>
    <row r="757" spans="1:11" hidden="1" outlineLevel="1">
      <c r="A757" s="213" t="s">
        <v>1466</v>
      </c>
      <c r="B757" s="133">
        <v>214469.90000000002</v>
      </c>
      <c r="C757" s="133"/>
      <c r="D757" s="133"/>
      <c r="E757" s="133"/>
      <c r="F757" s="133"/>
      <c r="G757" s="133">
        <v>0</v>
      </c>
      <c r="H757" s="210"/>
      <c r="J757" s="24"/>
      <c r="K757" s="31"/>
    </row>
    <row r="758" spans="1:11" hidden="1" outlineLevel="1">
      <c r="A758" s="213" t="s">
        <v>1468</v>
      </c>
      <c r="B758" s="133">
        <v>1789.28</v>
      </c>
      <c r="C758" s="133"/>
      <c r="D758" s="133"/>
      <c r="E758" s="133"/>
      <c r="F758" s="133"/>
      <c r="G758" s="133">
        <v>0</v>
      </c>
      <c r="H758" s="210"/>
      <c r="J758" s="24"/>
      <c r="K758" s="31"/>
    </row>
    <row r="759" spans="1:11" hidden="1" outlineLevel="1">
      <c r="A759" s="213" t="s">
        <v>1470</v>
      </c>
      <c r="B759" s="133">
        <v>49862.48</v>
      </c>
      <c r="C759" s="133">
        <v>-3207.94</v>
      </c>
      <c r="D759" s="133"/>
      <c r="E759" s="133"/>
      <c r="F759" s="133"/>
      <c r="G759" s="133">
        <v>0</v>
      </c>
      <c r="H759" s="210"/>
      <c r="J759" s="24"/>
      <c r="K759" s="31"/>
    </row>
    <row r="760" spans="1:11" hidden="1" outlineLevel="1">
      <c r="A760" s="213" t="s">
        <v>1472</v>
      </c>
      <c r="B760" s="133">
        <v>4556</v>
      </c>
      <c r="C760" s="133"/>
      <c r="D760" s="133"/>
      <c r="E760" s="133"/>
      <c r="F760" s="133"/>
      <c r="G760" s="133">
        <v>0</v>
      </c>
      <c r="H760" s="210"/>
      <c r="J760" s="24"/>
      <c r="K760" s="31"/>
    </row>
    <row r="761" spans="1:11" hidden="1" outlineLevel="1">
      <c r="A761" s="213" t="s">
        <v>1474</v>
      </c>
      <c r="B761" s="133">
        <v>86126.06</v>
      </c>
      <c r="C761" s="133"/>
      <c r="D761" s="133"/>
      <c r="E761" s="133"/>
      <c r="F761" s="133"/>
      <c r="G761" s="133">
        <v>0</v>
      </c>
      <c r="H761" s="210"/>
      <c r="J761" s="24"/>
      <c r="K761" s="31"/>
    </row>
    <row r="762" spans="1:11" hidden="1" outlineLevel="1">
      <c r="A762" s="213" t="s">
        <v>1476</v>
      </c>
      <c r="B762" s="133">
        <v>26365.26</v>
      </c>
      <c r="C762" s="133"/>
      <c r="D762" s="133"/>
      <c r="E762" s="133"/>
      <c r="F762" s="133"/>
      <c r="G762" s="133">
        <v>0</v>
      </c>
      <c r="H762" s="210"/>
      <c r="J762" s="24"/>
      <c r="K762" s="31"/>
    </row>
    <row r="763" spans="1:11" hidden="1" outlineLevel="1">
      <c r="A763" s="213" t="s">
        <v>1478</v>
      </c>
      <c r="B763" s="133">
        <v>82426.399999999994</v>
      </c>
      <c r="C763" s="133">
        <v>-2552.69</v>
      </c>
      <c r="D763" s="133"/>
      <c r="E763" s="133"/>
      <c r="F763" s="133"/>
      <c r="G763" s="133">
        <v>0</v>
      </c>
      <c r="H763" s="210"/>
      <c r="J763" s="24"/>
      <c r="K763" s="31"/>
    </row>
    <row r="764" spans="1:11" hidden="1" outlineLevel="1">
      <c r="A764" s="213" t="s">
        <v>1480</v>
      </c>
      <c r="B764" s="133">
        <v>4491807.33</v>
      </c>
      <c r="C764" s="133">
        <v>-4010.66</v>
      </c>
      <c r="D764" s="133"/>
      <c r="E764" s="133"/>
      <c r="F764" s="133"/>
      <c r="G764" s="133">
        <v>82306.100000000006</v>
      </c>
      <c r="H764" s="210"/>
      <c r="J764" s="24"/>
      <c r="K764" s="31"/>
    </row>
    <row r="765" spans="1:11" hidden="1" outlineLevel="1">
      <c r="A765" s="213" t="s">
        <v>1482</v>
      </c>
      <c r="B765" s="133">
        <v>7387.5400000000009</v>
      </c>
      <c r="C765" s="133"/>
      <c r="D765" s="133"/>
      <c r="E765" s="133"/>
      <c r="F765" s="133"/>
      <c r="G765" s="133">
        <v>0</v>
      </c>
      <c r="H765" s="210"/>
      <c r="J765" s="24"/>
      <c r="K765" s="31"/>
    </row>
    <row r="766" spans="1:11" hidden="1" outlineLevel="1">
      <c r="A766" s="213" t="s">
        <v>1484</v>
      </c>
      <c r="B766" s="133">
        <v>43365.560000000005</v>
      </c>
      <c r="C766" s="133"/>
      <c r="D766" s="133"/>
      <c r="E766" s="133"/>
      <c r="F766" s="133"/>
      <c r="G766" s="133">
        <v>0</v>
      </c>
      <c r="H766" s="210"/>
      <c r="J766" s="24"/>
      <c r="K766" s="31"/>
    </row>
    <row r="767" spans="1:11" hidden="1" outlineLevel="1">
      <c r="A767" s="213" t="s">
        <v>1486</v>
      </c>
      <c r="B767" s="133">
        <v>75291.62</v>
      </c>
      <c r="C767" s="133"/>
      <c r="D767" s="133"/>
      <c r="E767" s="133"/>
      <c r="F767" s="133"/>
      <c r="G767" s="133">
        <v>0</v>
      </c>
      <c r="H767" s="210"/>
      <c r="J767" s="24"/>
      <c r="K767" s="31"/>
    </row>
    <row r="768" spans="1:11" hidden="1" outlineLevel="1">
      <c r="A768" s="213" t="s">
        <v>1488</v>
      </c>
      <c r="B768" s="133">
        <v>63863.07</v>
      </c>
      <c r="C768" s="133"/>
      <c r="D768" s="133"/>
      <c r="E768" s="133"/>
      <c r="F768" s="133"/>
      <c r="G768" s="133">
        <v>0</v>
      </c>
      <c r="H768" s="210"/>
      <c r="J768" s="24"/>
      <c r="K768" s="31"/>
    </row>
    <row r="769" spans="1:11" hidden="1" outlineLevel="1">
      <c r="A769" s="213" t="s">
        <v>1490</v>
      </c>
      <c r="B769" s="133">
        <v>3897159.41</v>
      </c>
      <c r="C769" s="133">
        <v>-1357.28</v>
      </c>
      <c r="D769" s="133"/>
      <c r="E769" s="133"/>
      <c r="F769" s="133"/>
      <c r="G769" s="133">
        <v>381922.09</v>
      </c>
      <c r="H769" s="210"/>
      <c r="J769" s="24"/>
      <c r="K769" s="31"/>
    </row>
    <row r="770" spans="1:11" hidden="1" outlineLevel="1">
      <c r="A770" s="213" t="s">
        <v>1492</v>
      </c>
      <c r="B770" s="133">
        <v>353819.12</v>
      </c>
      <c r="C770" s="133"/>
      <c r="D770" s="133"/>
      <c r="E770" s="133"/>
      <c r="F770" s="133"/>
      <c r="G770" s="133">
        <v>0</v>
      </c>
      <c r="H770" s="210"/>
      <c r="J770" s="24"/>
      <c r="K770" s="31"/>
    </row>
    <row r="771" spans="1:11" hidden="1" outlineLevel="1">
      <c r="A771" s="213" t="s">
        <v>1494</v>
      </c>
      <c r="B771" s="133">
        <v>268595.17</v>
      </c>
      <c r="C771" s="133"/>
      <c r="D771" s="133"/>
      <c r="E771" s="133"/>
      <c r="F771" s="133"/>
      <c r="G771" s="133">
        <v>0</v>
      </c>
      <c r="H771" s="210"/>
      <c r="J771" s="24"/>
      <c r="K771" s="31"/>
    </row>
    <row r="772" spans="1:11" hidden="1" outlineLevel="1">
      <c r="A772" s="213" t="s">
        <v>1496</v>
      </c>
      <c r="B772" s="133">
        <v>354846.33</v>
      </c>
      <c r="C772" s="133"/>
      <c r="D772" s="133"/>
      <c r="E772" s="133"/>
      <c r="F772" s="133"/>
      <c r="G772" s="133">
        <v>0</v>
      </c>
      <c r="H772" s="210"/>
      <c r="J772" s="24"/>
      <c r="K772" s="31"/>
    </row>
    <row r="773" spans="1:11" hidden="1" outlineLevel="1">
      <c r="A773" s="213" t="s">
        <v>1498</v>
      </c>
      <c r="B773" s="133">
        <v>15548040.98</v>
      </c>
      <c r="C773" s="133">
        <v>-7676.66</v>
      </c>
      <c r="D773" s="133"/>
      <c r="E773" s="133"/>
      <c r="F773" s="133"/>
      <c r="G773" s="133">
        <v>0</v>
      </c>
      <c r="H773" s="210"/>
      <c r="J773" s="24"/>
      <c r="K773" s="31"/>
    </row>
    <row r="774" spans="1:11" hidden="1" outlineLevel="1">
      <c r="A774" s="213" t="s">
        <v>1500</v>
      </c>
      <c r="B774" s="133">
        <v>106471.23999999999</v>
      </c>
      <c r="C774" s="133">
        <v>-2654.21</v>
      </c>
      <c r="D774" s="133"/>
      <c r="E774" s="133"/>
      <c r="F774" s="133"/>
      <c r="G774" s="133">
        <v>0</v>
      </c>
      <c r="H774" s="210"/>
      <c r="J774" s="24"/>
      <c r="K774" s="31"/>
    </row>
    <row r="775" spans="1:11" hidden="1" outlineLevel="1">
      <c r="A775" s="213" t="s">
        <v>1502</v>
      </c>
      <c r="B775" s="133">
        <v>79013.049999999988</v>
      </c>
      <c r="C775" s="133">
        <v>-176.54</v>
      </c>
      <c r="D775" s="133"/>
      <c r="E775" s="133"/>
      <c r="F775" s="133"/>
      <c r="G775" s="133">
        <v>0</v>
      </c>
      <c r="H775" s="210"/>
      <c r="J775" s="24"/>
      <c r="K775" s="31"/>
    </row>
    <row r="776" spans="1:11" hidden="1" outlineLevel="1">
      <c r="A776" s="213" t="s">
        <v>1504</v>
      </c>
      <c r="B776" s="133">
        <v>49755.11</v>
      </c>
      <c r="C776" s="133"/>
      <c r="D776" s="133"/>
      <c r="E776" s="133"/>
      <c r="F776" s="133"/>
      <c r="G776" s="133">
        <v>3491.0399999999995</v>
      </c>
      <c r="H776" s="210"/>
      <c r="J776" s="24"/>
      <c r="K776" s="31"/>
    </row>
    <row r="777" spans="1:11" hidden="1" outlineLevel="1">
      <c r="A777" s="213" t="s">
        <v>1506</v>
      </c>
      <c r="B777" s="133">
        <v>249532.06</v>
      </c>
      <c r="C777" s="133">
        <v>-154.94</v>
      </c>
      <c r="D777" s="133"/>
      <c r="E777" s="133"/>
      <c r="F777" s="133"/>
      <c r="G777" s="133">
        <v>-208888.52000000002</v>
      </c>
      <c r="H777" s="210"/>
      <c r="J777" s="24"/>
      <c r="K777" s="31"/>
    </row>
    <row r="778" spans="1:11" hidden="1" outlineLevel="1">
      <c r="A778" s="213" t="s">
        <v>1508</v>
      </c>
      <c r="B778" s="133">
        <v>32015.480000000003</v>
      </c>
      <c r="C778" s="133"/>
      <c r="D778" s="133"/>
      <c r="E778" s="133"/>
      <c r="F778" s="133"/>
      <c r="G778" s="133">
        <v>0</v>
      </c>
      <c r="H778" s="210"/>
      <c r="J778" s="24"/>
      <c r="K778" s="31"/>
    </row>
    <row r="779" spans="1:11" hidden="1" outlineLevel="1">
      <c r="A779" s="213" t="s">
        <v>1510</v>
      </c>
      <c r="B779" s="133">
        <v>470577.59</v>
      </c>
      <c r="C779" s="133"/>
      <c r="D779" s="133"/>
      <c r="E779" s="133"/>
      <c r="F779" s="133"/>
      <c r="G779" s="133">
        <v>0</v>
      </c>
      <c r="H779" s="210"/>
      <c r="J779" s="24"/>
      <c r="K779" s="31"/>
    </row>
    <row r="780" spans="1:11" hidden="1" outlineLevel="1">
      <c r="A780" s="213" t="s">
        <v>1512</v>
      </c>
      <c r="B780" s="133">
        <v>39539.380000000005</v>
      </c>
      <c r="C780" s="133"/>
      <c r="D780" s="133"/>
      <c r="E780" s="133"/>
      <c r="F780" s="133"/>
      <c r="G780" s="133">
        <v>0</v>
      </c>
      <c r="H780" s="210"/>
      <c r="J780" s="24"/>
      <c r="K780" s="31"/>
    </row>
    <row r="781" spans="1:11" hidden="1" outlineLevel="1">
      <c r="A781" s="213" t="s">
        <v>1514</v>
      </c>
      <c r="B781" s="133">
        <v>134528.62</v>
      </c>
      <c r="C781" s="133"/>
      <c r="D781" s="133"/>
      <c r="E781" s="133"/>
      <c r="F781" s="133"/>
      <c r="G781" s="133">
        <v>0</v>
      </c>
      <c r="H781" s="210"/>
      <c r="J781" s="24"/>
      <c r="K781" s="31"/>
    </row>
    <row r="782" spans="1:11" hidden="1" outlineLevel="1">
      <c r="A782" s="213" t="s">
        <v>1516</v>
      </c>
      <c r="B782" s="133">
        <v>776259.79</v>
      </c>
      <c r="C782" s="133"/>
      <c r="D782" s="133"/>
      <c r="E782" s="133"/>
      <c r="F782" s="133"/>
      <c r="G782" s="133">
        <v>0</v>
      </c>
      <c r="H782" s="210"/>
      <c r="J782" s="24"/>
      <c r="K782" s="31"/>
    </row>
    <row r="783" spans="1:11" hidden="1" outlineLevel="1">
      <c r="A783" s="213" t="s">
        <v>1518</v>
      </c>
      <c r="B783" s="133">
        <v>1232.67</v>
      </c>
      <c r="C783" s="133"/>
      <c r="D783" s="133"/>
      <c r="E783" s="133"/>
      <c r="F783" s="133"/>
      <c r="G783" s="133">
        <v>0</v>
      </c>
      <c r="H783" s="210"/>
      <c r="J783" s="24"/>
      <c r="K783" s="31"/>
    </row>
    <row r="784" spans="1:11" hidden="1" outlineLevel="1">
      <c r="A784" s="213" t="s">
        <v>1520</v>
      </c>
      <c r="B784" s="133">
        <v>1205.94</v>
      </c>
      <c r="C784" s="133"/>
      <c r="D784" s="133"/>
      <c r="E784" s="133"/>
      <c r="F784" s="133"/>
      <c r="G784" s="133">
        <v>0</v>
      </c>
      <c r="H784" s="210"/>
      <c r="J784" s="24"/>
      <c r="K784" s="31"/>
    </row>
    <row r="785" spans="1:11" hidden="1" outlineLevel="1">
      <c r="A785" s="213" t="s">
        <v>1522</v>
      </c>
      <c r="B785" s="133">
        <v>304094.38999999996</v>
      </c>
      <c r="C785" s="133">
        <v>-117805.88</v>
      </c>
      <c r="D785" s="133"/>
      <c r="E785" s="133"/>
      <c r="F785" s="133"/>
      <c r="G785" s="133">
        <v>-294432.66000000003</v>
      </c>
      <c r="H785" s="210"/>
      <c r="J785" s="24"/>
      <c r="K785" s="31"/>
    </row>
    <row r="786" spans="1:11" hidden="1" outlineLevel="1">
      <c r="A786" s="213" t="s">
        <v>1524</v>
      </c>
      <c r="B786" s="133">
        <v>158577.29999999999</v>
      </c>
      <c r="C786" s="133"/>
      <c r="D786" s="133"/>
      <c r="E786" s="133"/>
      <c r="F786" s="133"/>
      <c r="G786" s="133">
        <v>0</v>
      </c>
      <c r="H786" s="210"/>
      <c r="J786" s="24"/>
      <c r="K786" s="31"/>
    </row>
    <row r="787" spans="1:11" hidden="1" outlineLevel="1">
      <c r="A787" s="213" t="s">
        <v>1526</v>
      </c>
      <c r="B787" s="133">
        <v>44743.53</v>
      </c>
      <c r="C787" s="133"/>
      <c r="D787" s="133"/>
      <c r="E787" s="133"/>
      <c r="F787" s="133"/>
      <c r="G787" s="133">
        <v>0</v>
      </c>
      <c r="H787" s="210"/>
      <c r="J787" s="24"/>
      <c r="K787" s="31"/>
    </row>
    <row r="788" spans="1:11" hidden="1" outlineLevel="1">
      <c r="A788" s="213" t="s">
        <v>1528</v>
      </c>
      <c r="B788" s="133">
        <v>4008.59</v>
      </c>
      <c r="C788" s="133"/>
      <c r="D788" s="133"/>
      <c r="E788" s="133"/>
      <c r="F788" s="133"/>
      <c r="G788" s="133">
        <v>0</v>
      </c>
      <c r="H788" s="210"/>
      <c r="J788" s="24"/>
      <c r="K788" s="31"/>
    </row>
    <row r="789" spans="1:11" hidden="1" outlineLevel="1">
      <c r="A789" s="213" t="s">
        <v>1530</v>
      </c>
      <c r="B789" s="133">
        <v>178859.12</v>
      </c>
      <c r="C789" s="133"/>
      <c r="D789" s="133"/>
      <c r="E789" s="133"/>
      <c r="F789" s="133"/>
      <c r="G789" s="133">
        <v>0</v>
      </c>
      <c r="H789" s="210"/>
      <c r="J789" s="24"/>
      <c r="K789" s="31"/>
    </row>
    <row r="790" spans="1:11" hidden="1" outlineLevel="1">
      <c r="A790" s="213" t="s">
        <v>1532</v>
      </c>
      <c r="B790" s="133">
        <v>244116.98</v>
      </c>
      <c r="C790" s="133"/>
      <c r="D790" s="133"/>
      <c r="E790" s="133"/>
      <c r="F790" s="133"/>
      <c r="G790" s="133">
        <v>0</v>
      </c>
      <c r="H790" s="210"/>
      <c r="J790" s="24"/>
      <c r="K790" s="31"/>
    </row>
    <row r="791" spans="1:11" hidden="1" outlineLevel="1">
      <c r="A791" s="213" t="s">
        <v>1534</v>
      </c>
      <c r="B791" s="133">
        <v>214892.48</v>
      </c>
      <c r="C791" s="133"/>
      <c r="D791" s="133"/>
      <c r="E791" s="133"/>
      <c r="F791" s="133"/>
      <c r="G791" s="133">
        <v>0</v>
      </c>
      <c r="H791" s="210"/>
      <c r="J791" s="24"/>
      <c r="K791" s="31"/>
    </row>
    <row r="792" spans="1:11" hidden="1" outlineLevel="1">
      <c r="A792" s="213" t="s">
        <v>1536</v>
      </c>
      <c r="B792" s="133">
        <v>646053.14</v>
      </c>
      <c r="C792" s="133">
        <v>-1550.86</v>
      </c>
      <c r="D792" s="133"/>
      <c r="E792" s="133"/>
      <c r="F792" s="133"/>
      <c r="G792" s="133">
        <v>0</v>
      </c>
      <c r="H792" s="210"/>
      <c r="J792" s="24"/>
      <c r="K792" s="31"/>
    </row>
    <row r="793" spans="1:11" hidden="1" outlineLevel="1">
      <c r="A793" s="213" t="s">
        <v>1538</v>
      </c>
      <c r="B793" s="133">
        <v>1965515.78</v>
      </c>
      <c r="C793" s="133">
        <v>-30.87</v>
      </c>
      <c r="D793" s="133"/>
      <c r="E793" s="133"/>
      <c r="F793" s="133"/>
      <c r="G793" s="133">
        <v>317296.31000000006</v>
      </c>
      <c r="H793" s="210"/>
      <c r="J793" s="24"/>
      <c r="K793" s="31"/>
    </row>
    <row r="794" spans="1:11" hidden="1" outlineLevel="1">
      <c r="A794" s="213" t="s">
        <v>1540</v>
      </c>
      <c r="B794" s="133">
        <v>124837.92</v>
      </c>
      <c r="C794" s="133"/>
      <c r="D794" s="133"/>
      <c r="E794" s="133"/>
      <c r="F794" s="133"/>
      <c r="G794" s="133">
        <v>0</v>
      </c>
      <c r="H794" s="210"/>
      <c r="J794" s="24"/>
      <c r="K794" s="31"/>
    </row>
    <row r="795" spans="1:11" hidden="1" outlineLevel="1">
      <c r="A795" s="213" t="s">
        <v>1542</v>
      </c>
      <c r="B795" s="133">
        <v>51347.17</v>
      </c>
      <c r="C795" s="133"/>
      <c r="D795" s="133"/>
      <c r="E795" s="133"/>
      <c r="F795" s="133"/>
      <c r="G795" s="133">
        <v>0</v>
      </c>
      <c r="H795" s="210"/>
      <c r="J795" s="24"/>
      <c r="K795" s="31"/>
    </row>
    <row r="796" spans="1:11" hidden="1" outlineLevel="1">
      <c r="A796" s="213" t="s">
        <v>1544</v>
      </c>
      <c r="B796" s="133">
        <v>399897.16</v>
      </c>
      <c r="C796" s="133"/>
      <c r="D796" s="133"/>
      <c r="E796" s="133"/>
      <c r="F796" s="133"/>
      <c r="G796" s="133">
        <v>34481.07</v>
      </c>
      <c r="H796" s="210"/>
      <c r="J796" s="24"/>
      <c r="K796" s="31"/>
    </row>
    <row r="797" spans="1:11" hidden="1" outlineLevel="1">
      <c r="A797" s="213" t="s">
        <v>1546</v>
      </c>
      <c r="B797" s="133">
        <v>13016.439999999999</v>
      </c>
      <c r="C797" s="133">
        <v>-193.77</v>
      </c>
      <c r="D797" s="133"/>
      <c r="E797" s="133"/>
      <c r="F797" s="133"/>
      <c r="G797" s="133">
        <v>0</v>
      </c>
      <c r="H797" s="210"/>
      <c r="J797" s="24"/>
      <c r="K797" s="31"/>
    </row>
    <row r="798" spans="1:11" hidden="1" outlineLevel="1">
      <c r="A798" s="213" t="s">
        <v>1548</v>
      </c>
      <c r="B798" s="133">
        <v>358371.42</v>
      </c>
      <c r="C798" s="133"/>
      <c r="D798" s="133"/>
      <c r="E798" s="133"/>
      <c r="F798" s="133"/>
      <c r="G798" s="133">
        <v>0</v>
      </c>
      <c r="H798" s="210"/>
      <c r="J798" s="24"/>
      <c r="K798" s="31"/>
    </row>
    <row r="799" spans="1:11" hidden="1" outlineLevel="1">
      <c r="A799" s="213" t="s">
        <v>1550</v>
      </c>
      <c r="B799" s="133">
        <v>408.56</v>
      </c>
      <c r="C799" s="133"/>
      <c r="D799" s="133"/>
      <c r="E799" s="133"/>
      <c r="F799" s="133"/>
      <c r="G799" s="133">
        <v>0</v>
      </c>
      <c r="H799" s="210"/>
      <c r="J799" s="24"/>
      <c r="K799" s="31"/>
    </row>
    <row r="800" spans="1:11" hidden="1" outlineLevel="1">
      <c r="A800" s="213" t="s">
        <v>1552</v>
      </c>
      <c r="B800" s="133">
        <v>18331.760000000002</v>
      </c>
      <c r="C800" s="133"/>
      <c r="D800" s="133"/>
      <c r="E800" s="133"/>
      <c r="F800" s="133"/>
      <c r="G800" s="133">
        <v>0</v>
      </c>
      <c r="H800" s="210"/>
      <c r="J800" s="24"/>
      <c r="K800" s="31"/>
    </row>
    <row r="801" spans="1:11" hidden="1" outlineLevel="1">
      <c r="A801" s="213" t="s">
        <v>1554</v>
      </c>
      <c r="B801" s="133">
        <v>711167.59000000008</v>
      </c>
      <c r="C801" s="133"/>
      <c r="D801" s="133"/>
      <c r="E801" s="133"/>
      <c r="F801" s="133"/>
      <c r="G801" s="133">
        <v>4328606.07</v>
      </c>
      <c r="H801" s="210"/>
      <c r="J801" s="24"/>
      <c r="K801" s="31"/>
    </row>
    <row r="802" spans="1:11" hidden="1" outlineLevel="1">
      <c r="A802" s="213" t="s">
        <v>1556</v>
      </c>
      <c r="B802" s="133">
        <v>957917.25</v>
      </c>
      <c r="C802" s="133"/>
      <c r="D802" s="133"/>
      <c r="E802" s="133"/>
      <c r="F802" s="133"/>
      <c r="G802" s="133">
        <v>192369.62</v>
      </c>
      <c r="H802" s="210"/>
      <c r="J802" s="24"/>
      <c r="K802" s="31"/>
    </row>
    <row r="803" spans="1:11" hidden="1" outlineLevel="1">
      <c r="A803" s="213" t="s">
        <v>1558</v>
      </c>
      <c r="B803" s="133">
        <v>3975.7</v>
      </c>
      <c r="C803" s="133"/>
      <c r="D803" s="133"/>
      <c r="E803" s="133"/>
      <c r="F803" s="133"/>
      <c r="G803" s="133">
        <v>0</v>
      </c>
      <c r="H803" s="210"/>
      <c r="J803" s="24"/>
      <c r="K803" s="31"/>
    </row>
    <row r="804" spans="1:11" hidden="1" outlineLevel="1">
      <c r="A804" s="213" t="s">
        <v>1560</v>
      </c>
      <c r="B804" s="133">
        <v>289830.95</v>
      </c>
      <c r="C804" s="133">
        <v>-662.56</v>
      </c>
      <c r="D804" s="133"/>
      <c r="E804" s="133"/>
      <c r="F804" s="133"/>
      <c r="G804" s="133">
        <v>-32305.090000000004</v>
      </c>
      <c r="H804" s="210"/>
      <c r="J804" s="24"/>
      <c r="K804" s="31"/>
    </row>
    <row r="805" spans="1:11" hidden="1" outlineLevel="1">
      <c r="A805" s="213" t="s">
        <v>946</v>
      </c>
      <c r="B805" s="133">
        <v>92107.22</v>
      </c>
      <c r="C805" s="133">
        <v>-11877.56</v>
      </c>
      <c r="D805" s="133"/>
      <c r="E805" s="133"/>
      <c r="F805" s="133"/>
      <c r="G805" s="133">
        <v>896.75</v>
      </c>
      <c r="H805" s="210"/>
      <c r="J805" s="24"/>
      <c r="K805" s="31"/>
    </row>
    <row r="806" spans="1:11" hidden="1" outlineLevel="1">
      <c r="A806" s="213" t="s">
        <v>1562</v>
      </c>
      <c r="B806" s="133">
        <v>145559.78</v>
      </c>
      <c r="C806" s="133"/>
      <c r="D806" s="133"/>
      <c r="E806" s="133"/>
      <c r="F806" s="133"/>
      <c r="G806" s="133">
        <v>38940.480000000003</v>
      </c>
      <c r="H806" s="210"/>
      <c r="J806" s="24"/>
      <c r="K806" s="31"/>
    </row>
    <row r="807" spans="1:11" hidden="1" outlineLevel="1">
      <c r="A807" s="213" t="s">
        <v>1564</v>
      </c>
      <c r="B807" s="133">
        <v>111673.53</v>
      </c>
      <c r="C807" s="133">
        <v>-594.53</v>
      </c>
      <c r="D807" s="133"/>
      <c r="E807" s="133"/>
      <c r="F807" s="133"/>
      <c r="G807" s="133">
        <v>0</v>
      </c>
      <c r="H807" s="210"/>
      <c r="J807" s="24"/>
      <c r="K807" s="31"/>
    </row>
    <row r="808" spans="1:11" hidden="1" outlineLevel="1">
      <c r="A808" s="213" t="s">
        <v>1566</v>
      </c>
      <c r="B808" s="133">
        <v>82085.59</v>
      </c>
      <c r="C808" s="133">
        <v>-5.42</v>
      </c>
      <c r="D808" s="133"/>
      <c r="E808" s="133"/>
      <c r="F808" s="133"/>
      <c r="G808" s="133">
        <v>0</v>
      </c>
      <c r="H808" s="210"/>
      <c r="J808" s="24"/>
      <c r="K808" s="31"/>
    </row>
    <row r="809" spans="1:11" hidden="1" outlineLevel="1">
      <c r="A809" s="213" t="s">
        <v>1568</v>
      </c>
      <c r="B809" s="133">
        <v>120363</v>
      </c>
      <c r="C809" s="133"/>
      <c r="D809" s="133"/>
      <c r="E809" s="133"/>
      <c r="F809" s="133"/>
      <c r="G809" s="133">
        <v>0</v>
      </c>
      <c r="H809" s="210"/>
      <c r="J809" s="24"/>
      <c r="K809" s="31"/>
    </row>
    <row r="810" spans="1:11" hidden="1" outlineLevel="1">
      <c r="A810" s="213" t="s">
        <v>1570</v>
      </c>
      <c r="B810" s="133">
        <v>269276.64</v>
      </c>
      <c r="C810" s="133"/>
      <c r="D810" s="133"/>
      <c r="E810" s="133"/>
      <c r="F810" s="133"/>
      <c r="G810" s="133">
        <v>0</v>
      </c>
      <c r="H810" s="210"/>
      <c r="J810" s="24"/>
      <c r="K810" s="31"/>
    </row>
    <row r="811" spans="1:11" hidden="1" outlineLevel="1">
      <c r="A811" s="213" t="s">
        <v>1572</v>
      </c>
      <c r="B811" s="133">
        <v>287393.12</v>
      </c>
      <c r="C811" s="133">
        <v>-2930.64</v>
      </c>
      <c r="D811" s="133"/>
      <c r="E811" s="133"/>
      <c r="F811" s="133"/>
      <c r="G811" s="133">
        <v>10472.719999999999</v>
      </c>
      <c r="H811" s="210"/>
      <c r="J811" s="24"/>
      <c r="K811" s="31"/>
    </row>
    <row r="812" spans="1:11" hidden="1" outlineLevel="1">
      <c r="A812" s="213" t="s">
        <v>644</v>
      </c>
      <c r="B812" s="133">
        <v>401459.84</v>
      </c>
      <c r="C812" s="133"/>
      <c r="D812" s="133"/>
      <c r="E812" s="133"/>
      <c r="F812" s="133"/>
      <c r="G812" s="133">
        <v>69118.720000000001</v>
      </c>
      <c r="H812" s="210"/>
      <c r="J812" s="24"/>
      <c r="K812" s="31"/>
    </row>
    <row r="813" spans="1:11" hidden="1" outlineLevel="1">
      <c r="A813" s="213" t="s">
        <v>1574</v>
      </c>
      <c r="B813" s="133">
        <v>309511.32</v>
      </c>
      <c r="C813" s="133"/>
      <c r="D813" s="133"/>
      <c r="E813" s="133"/>
      <c r="F813" s="133"/>
      <c r="G813" s="133">
        <v>0</v>
      </c>
      <c r="H813" s="210"/>
      <c r="J813" s="24"/>
      <c r="K813" s="31"/>
    </row>
    <row r="814" spans="1:11" hidden="1" outlineLevel="1">
      <c r="A814" s="213" t="s">
        <v>1576</v>
      </c>
      <c r="B814" s="133">
        <v>190461.32</v>
      </c>
      <c r="C814" s="133">
        <v>-267.10000000000002</v>
      </c>
      <c r="D814" s="133"/>
      <c r="E814" s="133"/>
      <c r="F814" s="133"/>
      <c r="G814" s="133">
        <v>26036.9</v>
      </c>
      <c r="H814" s="210"/>
      <c r="J814" s="24"/>
      <c r="K814" s="31"/>
    </row>
    <row r="815" spans="1:11" hidden="1" outlineLevel="1">
      <c r="A815" s="213" t="s">
        <v>1578</v>
      </c>
      <c r="B815" s="133">
        <v>1433907.5999999999</v>
      </c>
      <c r="C815" s="133"/>
      <c r="D815" s="133"/>
      <c r="E815" s="133"/>
      <c r="F815" s="133"/>
      <c r="G815" s="133">
        <v>0</v>
      </c>
      <c r="H815" s="210"/>
      <c r="J815" s="24"/>
      <c r="K815" s="31"/>
    </row>
    <row r="816" spans="1:11" hidden="1" outlineLevel="1">
      <c r="A816" s="213" t="s">
        <v>1580</v>
      </c>
      <c r="B816" s="133">
        <v>376840.02</v>
      </c>
      <c r="C816" s="133">
        <v>-2618.7800000000002</v>
      </c>
      <c r="D816" s="133"/>
      <c r="E816" s="133"/>
      <c r="F816" s="133"/>
      <c r="G816" s="133">
        <v>0</v>
      </c>
      <c r="H816" s="210"/>
      <c r="J816" s="24"/>
      <c r="K816" s="31"/>
    </row>
    <row r="817" spans="1:11" hidden="1" outlineLevel="1">
      <c r="A817" s="213" t="s">
        <v>1582</v>
      </c>
      <c r="B817" s="133">
        <v>9117.7099999999991</v>
      </c>
      <c r="C817" s="133"/>
      <c r="D817" s="133"/>
      <c r="E817" s="133"/>
      <c r="F817" s="133"/>
      <c r="G817" s="133">
        <v>0</v>
      </c>
      <c r="H817" s="210"/>
      <c r="J817" s="24"/>
      <c r="K817" s="31"/>
    </row>
    <row r="818" spans="1:11" hidden="1" outlineLevel="1">
      <c r="A818" s="213" t="s">
        <v>1584</v>
      </c>
      <c r="B818" s="133">
        <v>85729.36</v>
      </c>
      <c r="C818" s="133"/>
      <c r="D818" s="133"/>
      <c r="E818" s="133"/>
      <c r="F818" s="133"/>
      <c r="G818" s="133">
        <v>0</v>
      </c>
      <c r="H818" s="210"/>
      <c r="J818" s="24"/>
      <c r="K818" s="31"/>
    </row>
    <row r="819" spans="1:11" hidden="1" outlineLevel="1">
      <c r="A819" s="213" t="s">
        <v>1586</v>
      </c>
      <c r="B819" s="133">
        <v>9132887.0299999993</v>
      </c>
      <c r="C819" s="133"/>
      <c r="D819" s="133"/>
      <c r="E819" s="133"/>
      <c r="F819" s="133"/>
      <c r="G819" s="133">
        <v>0</v>
      </c>
      <c r="H819" s="210"/>
      <c r="J819" s="24"/>
      <c r="K819" s="31"/>
    </row>
    <row r="820" spans="1:11" hidden="1" outlineLevel="1">
      <c r="A820" s="213" t="s">
        <v>1588</v>
      </c>
      <c r="B820" s="133">
        <v>63429.42</v>
      </c>
      <c r="C820" s="133"/>
      <c r="D820" s="133"/>
      <c r="E820" s="133"/>
      <c r="F820" s="133"/>
      <c r="G820" s="133">
        <v>0</v>
      </c>
      <c r="H820" s="210"/>
      <c r="J820" s="24"/>
      <c r="K820" s="31"/>
    </row>
    <row r="821" spans="1:11" hidden="1" outlineLevel="1">
      <c r="A821" s="213" t="s">
        <v>1590</v>
      </c>
      <c r="B821" s="133">
        <v>1103787.3600000001</v>
      </c>
      <c r="C821" s="133">
        <v>-24872.22</v>
      </c>
      <c r="D821" s="133"/>
      <c r="E821" s="133"/>
      <c r="F821" s="133"/>
      <c r="G821" s="133">
        <v>-186.86</v>
      </c>
      <c r="H821" s="210"/>
      <c r="J821" s="24"/>
      <c r="K821" s="31"/>
    </row>
    <row r="822" spans="1:11" hidden="1" outlineLevel="1">
      <c r="A822" s="213" t="s">
        <v>1592</v>
      </c>
      <c r="B822" s="133">
        <v>80135.67</v>
      </c>
      <c r="C822" s="133"/>
      <c r="D822" s="133"/>
      <c r="E822" s="133"/>
      <c r="F822" s="133"/>
      <c r="G822" s="133">
        <v>0</v>
      </c>
      <c r="H822" s="210"/>
      <c r="J822" s="24"/>
      <c r="K822" s="31"/>
    </row>
    <row r="823" spans="1:11" hidden="1" outlineLevel="1">
      <c r="A823" s="213" t="s">
        <v>704</v>
      </c>
      <c r="B823" s="133">
        <v>322169.67</v>
      </c>
      <c r="C823" s="133"/>
      <c r="D823" s="133"/>
      <c r="E823" s="133"/>
      <c r="F823" s="133"/>
      <c r="G823" s="133">
        <v>0</v>
      </c>
      <c r="H823" s="210"/>
      <c r="J823" s="24"/>
      <c r="K823" s="31"/>
    </row>
    <row r="824" spans="1:11" hidden="1" outlineLevel="1">
      <c r="A824" s="213" t="s">
        <v>1594</v>
      </c>
      <c r="B824" s="133">
        <v>89680.86</v>
      </c>
      <c r="C824" s="133"/>
      <c r="D824" s="133"/>
      <c r="E824" s="133"/>
      <c r="F824" s="133"/>
      <c r="G824" s="133">
        <v>50636</v>
      </c>
      <c r="H824" s="210"/>
      <c r="J824" s="24"/>
      <c r="K824" s="31"/>
    </row>
    <row r="825" spans="1:11" hidden="1" outlineLevel="1">
      <c r="A825" s="213" t="s">
        <v>1596</v>
      </c>
      <c r="B825" s="133">
        <v>1008021.31</v>
      </c>
      <c r="C825" s="133"/>
      <c r="D825" s="133"/>
      <c r="E825" s="133"/>
      <c r="F825" s="133"/>
      <c r="G825" s="133">
        <v>1778.8799999999999</v>
      </c>
      <c r="H825" s="210"/>
      <c r="J825" s="24"/>
      <c r="K825" s="31"/>
    </row>
    <row r="826" spans="1:11" hidden="1" outlineLevel="1">
      <c r="A826" s="213" t="s">
        <v>1598</v>
      </c>
      <c r="B826" s="133">
        <v>625719.98</v>
      </c>
      <c r="C826" s="133">
        <v>-305.89999999999998</v>
      </c>
      <c r="D826" s="133"/>
      <c r="E826" s="133"/>
      <c r="F826" s="133"/>
      <c r="G826" s="133">
        <v>44145.41</v>
      </c>
      <c r="H826" s="210"/>
      <c r="J826" s="24"/>
      <c r="K826" s="31"/>
    </row>
    <row r="827" spans="1:11" hidden="1" outlineLevel="1">
      <c r="A827" s="213" t="s">
        <v>1600</v>
      </c>
      <c r="B827" s="133">
        <v>233492.85</v>
      </c>
      <c r="C827" s="133"/>
      <c r="D827" s="133"/>
      <c r="E827" s="133"/>
      <c r="F827" s="133"/>
      <c r="G827" s="133">
        <v>0</v>
      </c>
      <c r="H827" s="210"/>
      <c r="J827" s="24"/>
      <c r="K827" s="31"/>
    </row>
    <row r="828" spans="1:11" hidden="1" outlineLevel="1">
      <c r="A828" s="213" t="s">
        <v>1602</v>
      </c>
      <c r="B828" s="133">
        <v>565847.05000000005</v>
      </c>
      <c r="C828" s="133"/>
      <c r="D828" s="133"/>
      <c r="E828" s="133"/>
      <c r="F828" s="133"/>
      <c r="G828" s="133">
        <v>0</v>
      </c>
      <c r="H828" s="210"/>
      <c r="J828" s="24"/>
      <c r="K828" s="31"/>
    </row>
    <row r="829" spans="1:11" ht="13.5" collapsed="1" thickBot="1">
      <c r="A829" s="214" t="s">
        <v>1604</v>
      </c>
      <c r="B829" s="215">
        <f t="shared" ref="B829:H829" si="33">B6+B166+B367+B705</f>
        <v>769166435.92000008</v>
      </c>
      <c r="C829" s="215">
        <f t="shared" si="33"/>
        <v>-1786446.1500000004</v>
      </c>
      <c r="D829" s="215">
        <f t="shared" si="33"/>
        <v>-144010.04</v>
      </c>
      <c r="E829" s="215">
        <f t="shared" si="33"/>
        <v>25433403.02</v>
      </c>
      <c r="F829" s="215">
        <f t="shared" si="33"/>
        <v>792669382.74999988</v>
      </c>
      <c r="G829" s="215">
        <f t="shared" si="33"/>
        <v>40137043.600000001</v>
      </c>
      <c r="H829" s="216">
        <f t="shared" si="33"/>
        <v>832806426.3499999</v>
      </c>
      <c r="J829" s="5"/>
    </row>
    <row r="830" spans="1:11">
      <c r="A830" s="14"/>
      <c r="B830" s="11"/>
      <c r="C830" s="11"/>
      <c r="D830" s="11"/>
      <c r="E830" s="11"/>
      <c r="F830" s="11"/>
      <c r="G830" s="11"/>
      <c r="H830" s="11"/>
      <c r="I830" s="5"/>
      <c r="J830" s="5"/>
    </row>
    <row r="831" spans="1:11">
      <c r="A831" s="14"/>
      <c r="B831" s="11"/>
      <c r="C831" s="11"/>
      <c r="D831" s="11"/>
      <c r="E831" s="11"/>
      <c r="F831" s="11"/>
      <c r="G831" s="11"/>
      <c r="H831" s="11"/>
      <c r="I831" s="9"/>
      <c r="J831" s="5"/>
    </row>
    <row r="832" spans="1:11" s="54" customFormat="1">
      <c r="A832" s="14" t="s">
        <v>1893</v>
      </c>
      <c r="B832" s="20"/>
      <c r="C832" s="20"/>
      <c r="D832" s="20"/>
      <c r="E832" s="20"/>
      <c r="F832" s="20"/>
      <c r="G832" s="20"/>
      <c r="H832" s="20"/>
    </row>
    <row r="833" spans="1:8" s="54" customFormat="1" ht="13.5" thickBot="1">
      <c r="A833" s="9"/>
      <c r="B833" s="20"/>
      <c r="C833" s="20"/>
      <c r="D833" s="20"/>
      <c r="E833" s="20"/>
      <c r="F833" s="20"/>
      <c r="G833" s="20"/>
      <c r="H833" s="20"/>
    </row>
    <row r="834" spans="1:8" s="54" customFormat="1" ht="126" customHeight="1" thickBot="1">
      <c r="A834" s="220"/>
      <c r="B834" s="154" t="s">
        <v>1894</v>
      </c>
      <c r="C834" s="154" t="s">
        <v>1895</v>
      </c>
      <c r="D834" s="221" t="s">
        <v>1896</v>
      </c>
      <c r="E834" s="136"/>
      <c r="F834" s="136"/>
      <c r="G834" s="136"/>
      <c r="H834" s="136"/>
    </row>
    <row r="835" spans="1:8" s="54" customFormat="1">
      <c r="A835" s="209" t="str">
        <f>A6</f>
        <v>Regelzone 50Hertz (gesamt)</v>
      </c>
      <c r="B835" s="133">
        <f>VLOOKUP($A835,'Anlage 1a_Zuschlagszahlungen'!$A$7:$E$829,5,FALSE)</f>
        <v>6954261513</v>
      </c>
      <c r="C835" s="133">
        <f>SUMIFS('Anlage 1c_Korrekturen'!$D$10:$D$73,'Anlage 1c_Korrekturen'!$A$10:$A$73,'Anlage 3_Zusammenfassung'!$A835)+SUMIFS('Anlage 1c_Korrekturen'!$F$10:$F$73,'Anlage 1c_Korrekturen'!$A$10:$A$73,'Anlage 3_Zusammenfassung'!$A835)+SUMIFS('Anlage 1c_Korrekturen'!$H$10:$H$73,'Anlage 1c_Korrekturen'!$A$10:$A$73,'Anlage 3_Zusammenfassung'!$A835)</f>
        <v>223139570</v>
      </c>
      <c r="D835" s="210">
        <f>B835+C835</f>
        <v>7177401083</v>
      </c>
      <c r="E835" s="100"/>
      <c r="F835" s="100"/>
      <c r="G835" s="100"/>
      <c r="H835" s="100"/>
    </row>
    <row r="836" spans="1:8" s="54" customFormat="1" hidden="1" outlineLevel="1">
      <c r="A836" s="209" t="s">
        <v>7</v>
      </c>
      <c r="B836" s="133">
        <f>VLOOKUP($A836,'Anlage 1a_Zuschlagszahlungen'!$A$7:$E$829,5,FALSE)</f>
        <v>792697</v>
      </c>
      <c r="C836" s="133">
        <f>SUMIFS('Anlage 1c_Korrekturen'!$D$10:$D$73,'Anlage 1c_Korrekturen'!$A$10:$A$73,'Anlage 3_Zusammenfassung'!$A836)+SUMIFS('Anlage 1c_Korrekturen'!$F$10:$F$73,'Anlage 1c_Korrekturen'!$A$10:$A$73,'Anlage 3_Zusammenfassung'!$A836)+SUMIFS('Anlage 1c_Korrekturen'!$H$10:$H$73,'Anlage 1c_Korrekturen'!$A$10:$A$73,'Anlage 3_Zusammenfassung'!$A836)</f>
        <v>0</v>
      </c>
      <c r="D836" s="210">
        <f t="shared" ref="D836:D1196" si="34">B836+C836</f>
        <v>792697</v>
      </c>
      <c r="E836" s="100" t="s">
        <v>8</v>
      </c>
      <c r="F836" s="100"/>
      <c r="G836" s="100"/>
      <c r="H836" s="100"/>
    </row>
    <row r="837" spans="1:8" s="54" customFormat="1" hidden="1" outlineLevel="1">
      <c r="A837" s="211" t="s">
        <v>9</v>
      </c>
      <c r="B837" s="134">
        <f>VLOOKUP($A837,'Anlage 1a_Zuschlagszahlungen'!$A$7:$E$829,5,FALSE)</f>
        <v>2139094</v>
      </c>
      <c r="C837" s="134">
        <f>SUMIFS('Anlage 1c_Korrekturen'!$D$10:$D$73,'Anlage 1c_Korrekturen'!$A$10:$A$73,'Anlage 3_Zusammenfassung'!$A837)+SUMIFS('Anlage 1c_Korrekturen'!$F$10:$F$73,'Anlage 1c_Korrekturen'!$A$10:$A$73,'Anlage 3_Zusammenfassung'!$A837)+SUMIFS('Anlage 1c_Korrekturen'!$H$10:$H$73,'Anlage 1c_Korrekturen'!$A$10:$A$73,'Anlage 3_Zusammenfassung'!$A837)</f>
        <v>0</v>
      </c>
      <c r="D837" s="212">
        <f t="shared" ref="D837:D843" si="35">B837+C837</f>
        <v>2139094</v>
      </c>
      <c r="E837" s="208" t="s">
        <v>10</v>
      </c>
      <c r="F837" s="138"/>
      <c r="G837" s="138"/>
      <c r="H837" s="138"/>
    </row>
    <row r="838" spans="1:8" s="54" customFormat="1" hidden="1" outlineLevel="1">
      <c r="A838" s="211" t="s">
        <v>11</v>
      </c>
      <c r="B838" s="134">
        <f>VLOOKUP($A838,'Anlage 1a_Zuschlagszahlungen'!$A$7:$E$829,5,FALSE)</f>
        <v>309732097</v>
      </c>
      <c r="C838" s="134">
        <f>SUMIFS('Anlage 1c_Korrekturen'!$D$10:$D$73,'Anlage 1c_Korrekturen'!$A$10:$A$73,'Anlage 3_Zusammenfassung'!$A838)+SUMIFS('Anlage 1c_Korrekturen'!$F$10:$F$73,'Anlage 1c_Korrekturen'!$A$10:$A$73,'Anlage 3_Zusammenfassung'!$A838)+SUMIFS('Anlage 1c_Korrekturen'!$H$10:$H$73,'Anlage 1c_Korrekturen'!$A$10:$A$73,'Anlage 3_Zusammenfassung'!$A838)</f>
        <v>0</v>
      </c>
      <c r="D838" s="212">
        <f t="shared" si="35"/>
        <v>309732097</v>
      </c>
      <c r="E838" s="208" t="s">
        <v>12</v>
      </c>
      <c r="F838" s="138"/>
      <c r="G838" s="138"/>
      <c r="H838" s="138"/>
    </row>
    <row r="839" spans="1:8" s="54" customFormat="1" hidden="1" outlineLevel="1">
      <c r="A839" s="211" t="s">
        <v>13</v>
      </c>
      <c r="B839" s="134">
        <f>VLOOKUP($A839,'Anlage 1a_Zuschlagszahlungen'!$A$7:$E$829,5,FALSE)</f>
        <v>69218</v>
      </c>
      <c r="C839" s="134">
        <f>SUMIFS('Anlage 1c_Korrekturen'!$D$10:$D$73,'Anlage 1c_Korrekturen'!$A$10:$A$73,'Anlage 3_Zusammenfassung'!$A839)+SUMIFS('Anlage 1c_Korrekturen'!$F$10:$F$73,'Anlage 1c_Korrekturen'!$A$10:$A$73,'Anlage 3_Zusammenfassung'!$A839)+SUMIFS('Anlage 1c_Korrekturen'!$H$10:$H$73,'Anlage 1c_Korrekturen'!$A$10:$A$73,'Anlage 3_Zusammenfassung'!$A839)</f>
        <v>0</v>
      </c>
      <c r="D839" s="212">
        <f t="shared" si="35"/>
        <v>69218</v>
      </c>
      <c r="E839" s="208" t="s">
        <v>14</v>
      </c>
      <c r="F839" s="138"/>
      <c r="G839" s="138"/>
      <c r="H839" s="138"/>
    </row>
    <row r="840" spans="1:8" s="54" customFormat="1" hidden="1" outlineLevel="1">
      <c r="A840" s="211" t="s">
        <v>15</v>
      </c>
      <c r="B840" s="134">
        <f>VLOOKUP($A840,'Anlage 1a_Zuschlagszahlungen'!$A$7:$E$829,5,FALSE)</f>
        <v>13062690</v>
      </c>
      <c r="C840" s="134">
        <f>SUMIFS('Anlage 1c_Korrekturen'!$D$10:$D$73,'Anlage 1c_Korrekturen'!$A$10:$A$73,'Anlage 3_Zusammenfassung'!$A840)+SUMIFS('Anlage 1c_Korrekturen'!$F$10:$F$73,'Anlage 1c_Korrekturen'!$A$10:$A$73,'Anlage 3_Zusammenfassung'!$A840)+SUMIFS('Anlage 1c_Korrekturen'!$H$10:$H$73,'Anlage 1c_Korrekturen'!$A$10:$A$73,'Anlage 3_Zusammenfassung'!$A840)</f>
        <v>0</v>
      </c>
      <c r="D840" s="212">
        <f t="shared" si="35"/>
        <v>13062690</v>
      </c>
      <c r="E840" s="208" t="s">
        <v>16</v>
      </c>
      <c r="F840" s="138"/>
      <c r="G840" s="138"/>
      <c r="H840" s="138"/>
    </row>
    <row r="841" spans="1:8" s="54" customFormat="1" hidden="1" outlineLevel="1">
      <c r="A841" s="211" t="s">
        <v>17</v>
      </c>
      <c r="B841" s="134">
        <f>VLOOKUP($A841,'Anlage 1a_Zuschlagszahlungen'!$A$7:$E$829,5,FALSE)</f>
        <v>8180258</v>
      </c>
      <c r="C841" s="134">
        <f>SUMIFS('Anlage 1c_Korrekturen'!$D$10:$D$73,'Anlage 1c_Korrekturen'!$A$10:$A$73,'Anlage 3_Zusammenfassung'!$A841)+SUMIFS('Anlage 1c_Korrekturen'!$F$10:$F$73,'Anlage 1c_Korrekturen'!$A$10:$A$73,'Anlage 3_Zusammenfassung'!$A841)+SUMIFS('Anlage 1c_Korrekturen'!$H$10:$H$73,'Anlage 1c_Korrekturen'!$A$10:$A$73,'Anlage 3_Zusammenfassung'!$A841)</f>
        <v>0</v>
      </c>
      <c r="D841" s="212">
        <f t="shared" si="35"/>
        <v>8180258</v>
      </c>
      <c r="E841" s="208" t="s">
        <v>18</v>
      </c>
      <c r="F841" s="138"/>
      <c r="G841" s="138"/>
      <c r="H841" s="138"/>
    </row>
    <row r="842" spans="1:8" s="54" customFormat="1" hidden="1" outlineLevel="1">
      <c r="A842" s="211" t="s">
        <v>19</v>
      </c>
      <c r="B842" s="134">
        <f>VLOOKUP($A842,'Anlage 1a_Zuschlagszahlungen'!$A$7:$E$829,5,FALSE)</f>
        <v>641778</v>
      </c>
      <c r="C842" s="134">
        <f>SUMIFS('Anlage 1c_Korrekturen'!$D$10:$D$73,'Anlage 1c_Korrekturen'!$A$10:$A$73,'Anlage 3_Zusammenfassung'!$A842)+SUMIFS('Anlage 1c_Korrekturen'!$F$10:$F$73,'Anlage 1c_Korrekturen'!$A$10:$A$73,'Anlage 3_Zusammenfassung'!$A842)+SUMIFS('Anlage 1c_Korrekturen'!$H$10:$H$73,'Anlage 1c_Korrekturen'!$A$10:$A$73,'Anlage 3_Zusammenfassung'!$A842)</f>
        <v>0</v>
      </c>
      <c r="D842" s="212">
        <f t="shared" si="35"/>
        <v>641778</v>
      </c>
      <c r="E842" s="208" t="s">
        <v>20</v>
      </c>
      <c r="F842" s="138"/>
      <c r="G842" s="138"/>
      <c r="H842" s="138"/>
    </row>
    <row r="843" spans="1:8" s="54" customFormat="1" hidden="1" outlineLevel="1">
      <c r="A843" s="211" t="s">
        <v>21</v>
      </c>
      <c r="B843" s="134">
        <f>VLOOKUP($A843,'Anlage 1a_Zuschlagszahlungen'!$A$7:$E$829,5,FALSE)</f>
        <v>13216003</v>
      </c>
      <c r="C843" s="134">
        <f>SUMIFS('Anlage 1c_Korrekturen'!$D$10:$D$73,'Anlage 1c_Korrekturen'!$A$10:$A$73,'Anlage 3_Zusammenfassung'!$A843)+SUMIFS('Anlage 1c_Korrekturen'!$F$10:$F$73,'Anlage 1c_Korrekturen'!$A$10:$A$73,'Anlage 3_Zusammenfassung'!$A843)+SUMIFS('Anlage 1c_Korrekturen'!$H$10:$H$73,'Anlage 1c_Korrekturen'!$A$10:$A$73,'Anlage 3_Zusammenfassung'!$A843)</f>
        <v>4116</v>
      </c>
      <c r="D843" s="212">
        <f t="shared" si="35"/>
        <v>13220119</v>
      </c>
      <c r="E843" s="208" t="s">
        <v>22</v>
      </c>
      <c r="F843" s="138"/>
      <c r="G843" s="138"/>
      <c r="H843" s="138"/>
    </row>
    <row r="844" spans="1:8" s="54" customFormat="1" hidden="1" outlineLevel="1">
      <c r="A844" s="209" t="s">
        <v>23</v>
      </c>
      <c r="B844" s="133">
        <f>VLOOKUP($A844,'Anlage 1a_Zuschlagszahlungen'!$A$7:$E$829,5,FALSE)</f>
        <v>24835547</v>
      </c>
      <c r="C844" s="133">
        <f>SUMIFS('Anlage 1c_Korrekturen'!$D$10:$D$73,'Anlage 1c_Korrekturen'!$A$10:$A$73,'Anlage 3_Zusammenfassung'!$A844)+SUMIFS('Anlage 1c_Korrekturen'!$F$10:$F$73,'Anlage 1c_Korrekturen'!$A$10:$A$73,'Anlage 3_Zusammenfassung'!$A844)+SUMIFS('Anlage 1c_Korrekturen'!$H$10:$H$73,'Anlage 1c_Korrekturen'!$A$10:$A$73,'Anlage 3_Zusammenfassung'!$A844)</f>
        <v>1067171</v>
      </c>
      <c r="D844" s="210">
        <f t="shared" si="34"/>
        <v>25902718</v>
      </c>
      <c r="E844" s="100" t="s">
        <v>24</v>
      </c>
      <c r="F844" s="100"/>
      <c r="G844" s="100"/>
      <c r="H844" s="100"/>
    </row>
    <row r="845" spans="1:8" s="54" customFormat="1" hidden="1" outlineLevel="1">
      <c r="A845" s="211" t="s">
        <v>25</v>
      </c>
      <c r="B845" s="134">
        <f>VLOOKUP($A845,'Anlage 1a_Zuschlagszahlungen'!$A$7:$E$829,5,FALSE)</f>
        <v>403576</v>
      </c>
      <c r="C845" s="134">
        <f>SUMIFS('Anlage 1c_Korrekturen'!$D$10:$D$73,'Anlage 1c_Korrekturen'!$A$10:$A$73,'Anlage 3_Zusammenfassung'!$A845)+SUMIFS('Anlage 1c_Korrekturen'!$F$10:$F$73,'Anlage 1c_Korrekturen'!$A$10:$A$73,'Anlage 3_Zusammenfassung'!$A845)+SUMIFS('Anlage 1c_Korrekturen'!$H$10:$H$73,'Anlage 1c_Korrekturen'!$A$10:$A$73,'Anlage 3_Zusammenfassung'!$A845)</f>
        <v>0</v>
      </c>
      <c r="D845" s="212">
        <f t="shared" ref="D845:D876" si="36">B845+C845</f>
        <v>403576</v>
      </c>
      <c r="E845" s="208" t="s">
        <v>26</v>
      </c>
      <c r="F845" s="138"/>
      <c r="G845" s="138"/>
      <c r="H845" s="138"/>
    </row>
    <row r="846" spans="1:8" s="54" customFormat="1" hidden="1" outlineLevel="1">
      <c r="A846" s="211" t="s">
        <v>27</v>
      </c>
      <c r="B846" s="134">
        <f>VLOOKUP($A846,'Anlage 1a_Zuschlagszahlungen'!$A$7:$E$829,5,FALSE)</f>
        <v>31267538</v>
      </c>
      <c r="C846" s="134">
        <f>SUMIFS('Anlage 1c_Korrekturen'!$D$10:$D$73,'Anlage 1c_Korrekturen'!$A$10:$A$73,'Anlage 3_Zusammenfassung'!$A846)+SUMIFS('Anlage 1c_Korrekturen'!$F$10:$F$73,'Anlage 1c_Korrekturen'!$A$10:$A$73,'Anlage 3_Zusammenfassung'!$A846)+SUMIFS('Anlage 1c_Korrekturen'!$H$10:$H$73,'Anlage 1c_Korrekturen'!$A$10:$A$73,'Anlage 3_Zusammenfassung'!$A846)</f>
        <v>29130</v>
      </c>
      <c r="D846" s="212">
        <f t="shared" si="36"/>
        <v>31296668</v>
      </c>
      <c r="E846" s="208" t="s">
        <v>28</v>
      </c>
      <c r="F846" s="138"/>
      <c r="G846" s="138"/>
      <c r="H846" s="138"/>
    </row>
    <row r="847" spans="1:8" s="54" customFormat="1" hidden="1" outlineLevel="1">
      <c r="A847" s="211" t="s">
        <v>29</v>
      </c>
      <c r="B847" s="134">
        <f>VLOOKUP($A847,'Anlage 1a_Zuschlagszahlungen'!$A$7:$E$829,5,FALSE)</f>
        <v>29126</v>
      </c>
      <c r="C847" s="134">
        <f>SUMIFS('Anlage 1c_Korrekturen'!$D$10:$D$73,'Anlage 1c_Korrekturen'!$A$10:$A$73,'Anlage 3_Zusammenfassung'!$A847)+SUMIFS('Anlage 1c_Korrekturen'!$F$10:$F$73,'Anlage 1c_Korrekturen'!$A$10:$A$73,'Anlage 3_Zusammenfassung'!$A847)+SUMIFS('Anlage 1c_Korrekturen'!$H$10:$H$73,'Anlage 1c_Korrekturen'!$A$10:$A$73,'Anlage 3_Zusammenfassung'!$A847)</f>
        <v>0</v>
      </c>
      <c r="D847" s="212">
        <f t="shared" si="36"/>
        <v>29126</v>
      </c>
      <c r="E847" s="208" t="s">
        <v>30</v>
      </c>
      <c r="F847" s="138"/>
      <c r="G847" s="138"/>
      <c r="H847" s="138"/>
    </row>
    <row r="848" spans="1:8" s="54" customFormat="1" hidden="1" outlineLevel="1">
      <c r="A848" s="211" t="s">
        <v>31</v>
      </c>
      <c r="B848" s="134">
        <f>VLOOKUP($A848,'Anlage 1a_Zuschlagszahlungen'!$A$7:$E$829,5,FALSE)</f>
        <v>0</v>
      </c>
      <c r="C848" s="134">
        <f>SUMIFS('Anlage 1c_Korrekturen'!$D$10:$D$73,'Anlage 1c_Korrekturen'!$A$10:$A$73,'Anlage 3_Zusammenfassung'!$A848)+SUMIFS('Anlage 1c_Korrekturen'!$F$10:$F$73,'Anlage 1c_Korrekturen'!$A$10:$A$73,'Anlage 3_Zusammenfassung'!$A848)+SUMIFS('Anlage 1c_Korrekturen'!$H$10:$H$73,'Anlage 1c_Korrekturen'!$A$10:$A$73,'Anlage 3_Zusammenfassung'!$A848)</f>
        <v>0</v>
      </c>
      <c r="D848" s="212">
        <f t="shared" si="36"/>
        <v>0</v>
      </c>
      <c r="E848" s="208" t="s">
        <v>32</v>
      </c>
      <c r="F848" s="138"/>
      <c r="G848" s="138"/>
      <c r="H848" s="138"/>
    </row>
    <row r="849" spans="1:8" s="54" customFormat="1" hidden="1" outlineLevel="1">
      <c r="A849" s="211" t="s">
        <v>33</v>
      </c>
      <c r="B849" s="134">
        <f>VLOOKUP($A849,'Anlage 1a_Zuschlagszahlungen'!$A$7:$E$829,5,FALSE)</f>
        <v>31859513</v>
      </c>
      <c r="C849" s="134">
        <f>SUMIFS('Anlage 1c_Korrekturen'!$D$10:$D$73,'Anlage 1c_Korrekturen'!$A$10:$A$73,'Anlage 3_Zusammenfassung'!$A849)+SUMIFS('Anlage 1c_Korrekturen'!$F$10:$F$73,'Anlage 1c_Korrekturen'!$A$10:$A$73,'Anlage 3_Zusammenfassung'!$A849)+SUMIFS('Anlage 1c_Korrekturen'!$H$10:$H$73,'Anlage 1c_Korrekturen'!$A$10:$A$73,'Anlage 3_Zusammenfassung'!$A849)</f>
        <v>0</v>
      </c>
      <c r="D849" s="212">
        <f t="shared" si="36"/>
        <v>31859513</v>
      </c>
      <c r="E849" s="208" t="s">
        <v>34</v>
      </c>
      <c r="F849" s="138"/>
      <c r="G849" s="138"/>
      <c r="H849" s="138"/>
    </row>
    <row r="850" spans="1:8" s="54" customFormat="1" hidden="1" outlineLevel="1">
      <c r="A850" s="211" t="s">
        <v>35</v>
      </c>
      <c r="B850" s="134">
        <f>VLOOKUP($A850,'Anlage 1a_Zuschlagszahlungen'!$A$7:$E$829,5,FALSE)</f>
        <v>847478920</v>
      </c>
      <c r="C850" s="134">
        <f>SUMIFS('Anlage 1c_Korrekturen'!$D$10:$D$73,'Anlage 1c_Korrekturen'!$A$10:$A$73,'Anlage 3_Zusammenfassung'!$A850)+SUMIFS('Anlage 1c_Korrekturen'!$F$10:$F$73,'Anlage 1c_Korrekturen'!$A$10:$A$73,'Anlage 3_Zusammenfassung'!$A850)+SUMIFS('Anlage 1c_Korrekturen'!$H$10:$H$73,'Anlage 1c_Korrekturen'!$A$10:$A$73,'Anlage 3_Zusammenfassung'!$A850)</f>
        <v>2714949</v>
      </c>
      <c r="D850" s="212">
        <f t="shared" si="36"/>
        <v>850193869</v>
      </c>
      <c r="E850" s="208" t="s">
        <v>36</v>
      </c>
      <c r="F850" s="138"/>
      <c r="G850" s="138"/>
      <c r="H850" s="138"/>
    </row>
    <row r="851" spans="1:8" s="54" customFormat="1" hidden="1" outlineLevel="1">
      <c r="A851" s="211" t="s">
        <v>37</v>
      </c>
      <c r="B851" s="134">
        <f>VLOOKUP($A851,'Anlage 1a_Zuschlagszahlungen'!$A$7:$E$829,5,FALSE)</f>
        <v>42164949</v>
      </c>
      <c r="C851" s="134">
        <f>SUMIFS('Anlage 1c_Korrekturen'!$D$10:$D$73,'Anlage 1c_Korrekturen'!$A$10:$A$73,'Anlage 3_Zusammenfassung'!$A851)+SUMIFS('Anlage 1c_Korrekturen'!$F$10:$F$73,'Anlage 1c_Korrekturen'!$A$10:$A$73,'Anlage 3_Zusammenfassung'!$A851)+SUMIFS('Anlage 1c_Korrekturen'!$H$10:$H$73,'Anlage 1c_Korrekturen'!$A$10:$A$73,'Anlage 3_Zusammenfassung'!$A851)</f>
        <v>0</v>
      </c>
      <c r="D851" s="212">
        <f t="shared" si="36"/>
        <v>42164949</v>
      </c>
      <c r="E851" s="208" t="s">
        <v>38</v>
      </c>
      <c r="F851" s="138"/>
      <c r="G851" s="138"/>
      <c r="H851" s="138"/>
    </row>
    <row r="852" spans="1:8" s="54" customFormat="1" hidden="1" outlineLevel="1">
      <c r="A852" s="211" t="s">
        <v>39</v>
      </c>
      <c r="B852" s="134">
        <f>VLOOKUP($A852,'Anlage 1a_Zuschlagszahlungen'!$A$7:$E$829,5,FALSE)</f>
        <v>486332</v>
      </c>
      <c r="C852" s="134">
        <f>SUMIFS('Anlage 1c_Korrekturen'!$D$10:$D$73,'Anlage 1c_Korrekturen'!$A$10:$A$73,'Anlage 3_Zusammenfassung'!$A852)+SUMIFS('Anlage 1c_Korrekturen'!$F$10:$F$73,'Anlage 1c_Korrekturen'!$A$10:$A$73,'Anlage 3_Zusammenfassung'!$A852)+SUMIFS('Anlage 1c_Korrekturen'!$H$10:$H$73,'Anlage 1c_Korrekturen'!$A$10:$A$73,'Anlage 3_Zusammenfassung'!$A852)</f>
        <v>0</v>
      </c>
      <c r="D852" s="212">
        <f t="shared" si="36"/>
        <v>486332</v>
      </c>
      <c r="E852" s="208" t="s">
        <v>40</v>
      </c>
      <c r="F852" s="138"/>
      <c r="G852" s="138"/>
      <c r="H852" s="138"/>
    </row>
    <row r="853" spans="1:8" s="54" customFormat="1" hidden="1" outlineLevel="1">
      <c r="A853" s="211" t="s">
        <v>41</v>
      </c>
      <c r="B853" s="134">
        <f>VLOOKUP($A853,'Anlage 1a_Zuschlagszahlungen'!$A$7:$E$829,5,FALSE)</f>
        <v>727961</v>
      </c>
      <c r="C853" s="134">
        <f>SUMIFS('Anlage 1c_Korrekturen'!$D$10:$D$73,'Anlage 1c_Korrekturen'!$A$10:$A$73,'Anlage 3_Zusammenfassung'!$A853)+SUMIFS('Anlage 1c_Korrekturen'!$F$10:$F$73,'Anlage 1c_Korrekturen'!$A$10:$A$73,'Anlage 3_Zusammenfassung'!$A853)+SUMIFS('Anlage 1c_Korrekturen'!$H$10:$H$73,'Anlage 1c_Korrekturen'!$A$10:$A$73,'Anlage 3_Zusammenfassung'!$A853)</f>
        <v>263253</v>
      </c>
      <c r="D853" s="212">
        <f t="shared" si="36"/>
        <v>991214</v>
      </c>
      <c r="E853" s="208" t="s">
        <v>42</v>
      </c>
      <c r="F853" s="138"/>
      <c r="G853" s="138"/>
      <c r="H853" s="138"/>
    </row>
    <row r="854" spans="1:8" s="54" customFormat="1" hidden="1" outlineLevel="1">
      <c r="A854" s="211" t="s">
        <v>43</v>
      </c>
      <c r="B854" s="134">
        <f>VLOOKUP($A854,'Anlage 1a_Zuschlagszahlungen'!$A$7:$E$829,5,FALSE)</f>
        <v>266639</v>
      </c>
      <c r="C854" s="134">
        <f>SUMIFS('Anlage 1c_Korrekturen'!$D$10:$D$73,'Anlage 1c_Korrekturen'!$A$10:$A$73,'Anlage 3_Zusammenfassung'!$A854)+SUMIFS('Anlage 1c_Korrekturen'!$F$10:$F$73,'Anlage 1c_Korrekturen'!$A$10:$A$73,'Anlage 3_Zusammenfassung'!$A854)+SUMIFS('Anlage 1c_Korrekturen'!$H$10:$H$73,'Anlage 1c_Korrekturen'!$A$10:$A$73,'Anlage 3_Zusammenfassung'!$A854)</f>
        <v>0</v>
      </c>
      <c r="D854" s="212">
        <f t="shared" si="36"/>
        <v>266639</v>
      </c>
      <c r="E854" s="208" t="s">
        <v>44</v>
      </c>
      <c r="F854" s="138"/>
      <c r="G854" s="138"/>
      <c r="H854" s="138"/>
    </row>
    <row r="855" spans="1:8" s="54" customFormat="1" hidden="1" outlineLevel="1">
      <c r="A855" s="211" t="s">
        <v>45</v>
      </c>
      <c r="B855" s="134">
        <f>VLOOKUP($A855,'Anlage 1a_Zuschlagszahlungen'!$A$7:$E$829,5,FALSE)</f>
        <v>58281</v>
      </c>
      <c r="C855" s="134">
        <f>SUMIFS('Anlage 1c_Korrekturen'!$D$10:$D$73,'Anlage 1c_Korrekturen'!$A$10:$A$73,'Anlage 3_Zusammenfassung'!$A855)+SUMIFS('Anlage 1c_Korrekturen'!$F$10:$F$73,'Anlage 1c_Korrekturen'!$A$10:$A$73,'Anlage 3_Zusammenfassung'!$A855)+SUMIFS('Anlage 1c_Korrekturen'!$H$10:$H$73,'Anlage 1c_Korrekturen'!$A$10:$A$73,'Anlage 3_Zusammenfassung'!$A855)</f>
        <v>0</v>
      </c>
      <c r="D855" s="212">
        <f t="shared" si="36"/>
        <v>58281</v>
      </c>
      <c r="E855" s="208" t="s">
        <v>46</v>
      </c>
      <c r="F855" s="138"/>
      <c r="G855" s="138"/>
      <c r="H855" s="138"/>
    </row>
    <row r="856" spans="1:8" s="54" customFormat="1" hidden="1" outlineLevel="1">
      <c r="A856" s="211" t="s">
        <v>47</v>
      </c>
      <c r="B856" s="134">
        <f>VLOOKUP($A856,'Anlage 1a_Zuschlagszahlungen'!$A$7:$E$829,5,FALSE)</f>
        <v>7814745</v>
      </c>
      <c r="C856" s="134">
        <f>SUMIFS('Anlage 1c_Korrekturen'!$D$10:$D$73,'Anlage 1c_Korrekturen'!$A$10:$A$73,'Anlage 3_Zusammenfassung'!$A856)+SUMIFS('Anlage 1c_Korrekturen'!$F$10:$F$73,'Anlage 1c_Korrekturen'!$A$10:$A$73,'Anlage 3_Zusammenfassung'!$A856)+SUMIFS('Anlage 1c_Korrekturen'!$H$10:$H$73,'Anlage 1c_Korrekturen'!$A$10:$A$73,'Anlage 3_Zusammenfassung'!$A856)</f>
        <v>0</v>
      </c>
      <c r="D856" s="212">
        <f t="shared" si="36"/>
        <v>7814745</v>
      </c>
      <c r="E856" s="208" t="s">
        <v>48</v>
      </c>
      <c r="F856" s="138"/>
      <c r="G856" s="138"/>
      <c r="H856" s="138"/>
    </row>
    <row r="857" spans="1:8" s="54" customFormat="1" hidden="1" outlineLevel="1">
      <c r="A857" s="211" t="s">
        <v>49</v>
      </c>
      <c r="B857" s="134">
        <f>VLOOKUP($A857,'Anlage 1a_Zuschlagszahlungen'!$A$7:$E$829,5,FALSE)</f>
        <v>543818</v>
      </c>
      <c r="C857" s="134">
        <f>SUMIFS('Anlage 1c_Korrekturen'!$D$10:$D$73,'Anlage 1c_Korrekturen'!$A$10:$A$73,'Anlage 3_Zusammenfassung'!$A857)+SUMIFS('Anlage 1c_Korrekturen'!$F$10:$F$73,'Anlage 1c_Korrekturen'!$A$10:$A$73,'Anlage 3_Zusammenfassung'!$A857)+SUMIFS('Anlage 1c_Korrekturen'!$H$10:$H$73,'Anlage 1c_Korrekturen'!$A$10:$A$73,'Anlage 3_Zusammenfassung'!$A857)</f>
        <v>0</v>
      </c>
      <c r="D857" s="212">
        <f t="shared" si="36"/>
        <v>543818</v>
      </c>
      <c r="E857" s="208" t="s">
        <v>50</v>
      </c>
      <c r="F857" s="138"/>
      <c r="G857" s="138"/>
      <c r="H857" s="138"/>
    </row>
    <row r="858" spans="1:8" s="54" customFormat="1" hidden="1" outlineLevel="1">
      <c r="A858" s="211" t="s">
        <v>51</v>
      </c>
      <c r="B858" s="134">
        <f>VLOOKUP($A858,'Anlage 1a_Zuschlagszahlungen'!$A$7:$E$829,5,FALSE)</f>
        <v>254662</v>
      </c>
      <c r="C858" s="134">
        <f>SUMIFS('Anlage 1c_Korrekturen'!$D$10:$D$73,'Anlage 1c_Korrekturen'!$A$10:$A$73,'Anlage 3_Zusammenfassung'!$A858)+SUMIFS('Anlage 1c_Korrekturen'!$F$10:$F$73,'Anlage 1c_Korrekturen'!$A$10:$A$73,'Anlage 3_Zusammenfassung'!$A858)+SUMIFS('Anlage 1c_Korrekturen'!$H$10:$H$73,'Anlage 1c_Korrekturen'!$A$10:$A$73,'Anlage 3_Zusammenfassung'!$A858)</f>
        <v>0</v>
      </c>
      <c r="D858" s="212">
        <f t="shared" si="36"/>
        <v>254662</v>
      </c>
      <c r="E858" s="208" t="s">
        <v>52</v>
      </c>
      <c r="F858" s="138"/>
      <c r="G858" s="138"/>
      <c r="H858" s="138"/>
    </row>
    <row r="859" spans="1:8" s="54" customFormat="1" hidden="1" outlineLevel="1">
      <c r="A859" s="211" t="s">
        <v>53</v>
      </c>
      <c r="B859" s="134">
        <f>VLOOKUP($A859,'Anlage 1a_Zuschlagszahlungen'!$A$7:$E$829,5,FALSE)</f>
        <v>10889563</v>
      </c>
      <c r="C859" s="134">
        <f>SUMIFS('Anlage 1c_Korrekturen'!$D$10:$D$73,'Anlage 1c_Korrekturen'!$A$10:$A$73,'Anlage 3_Zusammenfassung'!$A859)+SUMIFS('Anlage 1c_Korrekturen'!$F$10:$F$73,'Anlage 1c_Korrekturen'!$A$10:$A$73,'Anlage 3_Zusammenfassung'!$A859)+SUMIFS('Anlage 1c_Korrekturen'!$H$10:$H$73,'Anlage 1c_Korrekturen'!$A$10:$A$73,'Anlage 3_Zusammenfassung'!$A859)</f>
        <v>0</v>
      </c>
      <c r="D859" s="212">
        <f t="shared" si="36"/>
        <v>10889563</v>
      </c>
      <c r="E859" s="208" t="s">
        <v>54</v>
      </c>
      <c r="F859" s="138"/>
      <c r="G859" s="138"/>
      <c r="H859" s="138"/>
    </row>
    <row r="860" spans="1:8" s="54" customFormat="1" hidden="1" outlineLevel="1">
      <c r="A860" s="211" t="s">
        <v>55</v>
      </c>
      <c r="B860" s="134">
        <f>VLOOKUP($A860,'Anlage 1a_Zuschlagszahlungen'!$A$7:$E$829,5,FALSE)</f>
        <v>5486032</v>
      </c>
      <c r="C860" s="134">
        <f>SUMIFS('Anlage 1c_Korrekturen'!$D$10:$D$73,'Anlage 1c_Korrekturen'!$A$10:$A$73,'Anlage 3_Zusammenfassung'!$A860)+SUMIFS('Anlage 1c_Korrekturen'!$F$10:$F$73,'Anlage 1c_Korrekturen'!$A$10:$A$73,'Anlage 3_Zusammenfassung'!$A860)+SUMIFS('Anlage 1c_Korrekturen'!$H$10:$H$73,'Anlage 1c_Korrekturen'!$A$10:$A$73,'Anlage 3_Zusammenfassung'!$A860)</f>
        <v>0</v>
      </c>
      <c r="D860" s="212">
        <f t="shared" si="36"/>
        <v>5486032</v>
      </c>
      <c r="E860" s="208" t="s">
        <v>56</v>
      </c>
      <c r="F860" s="138"/>
      <c r="G860" s="138"/>
      <c r="H860" s="138"/>
    </row>
    <row r="861" spans="1:8" s="54" customFormat="1" hidden="1" outlineLevel="1">
      <c r="A861" s="211" t="s">
        <v>57</v>
      </c>
      <c r="B861" s="134">
        <f>VLOOKUP($A861,'Anlage 1a_Zuschlagszahlungen'!$A$7:$E$829,5,FALSE)</f>
        <v>16832074</v>
      </c>
      <c r="C861" s="134">
        <f>SUMIFS('Anlage 1c_Korrekturen'!$D$10:$D$73,'Anlage 1c_Korrekturen'!$A$10:$A$73,'Anlage 3_Zusammenfassung'!$A861)+SUMIFS('Anlage 1c_Korrekturen'!$F$10:$F$73,'Anlage 1c_Korrekturen'!$A$10:$A$73,'Anlage 3_Zusammenfassung'!$A861)+SUMIFS('Anlage 1c_Korrekturen'!$H$10:$H$73,'Anlage 1c_Korrekturen'!$A$10:$A$73,'Anlage 3_Zusammenfassung'!$A861)</f>
        <v>0</v>
      </c>
      <c r="D861" s="212">
        <f t="shared" si="36"/>
        <v>16832074</v>
      </c>
      <c r="E861" s="208" t="s">
        <v>58</v>
      </c>
      <c r="F861" s="138"/>
      <c r="G861" s="138"/>
      <c r="H861" s="138"/>
    </row>
    <row r="862" spans="1:8" s="54" customFormat="1" hidden="1" outlineLevel="1">
      <c r="A862" s="211" t="s">
        <v>59</v>
      </c>
      <c r="B862" s="134">
        <f>VLOOKUP($A862,'Anlage 1a_Zuschlagszahlungen'!$A$7:$E$829,5,FALSE)</f>
        <v>2222500</v>
      </c>
      <c r="C862" s="134">
        <f>SUMIFS('Anlage 1c_Korrekturen'!$D$10:$D$73,'Anlage 1c_Korrekturen'!$A$10:$A$73,'Anlage 3_Zusammenfassung'!$A862)+SUMIFS('Anlage 1c_Korrekturen'!$F$10:$F$73,'Anlage 1c_Korrekturen'!$A$10:$A$73,'Anlage 3_Zusammenfassung'!$A862)+SUMIFS('Anlage 1c_Korrekturen'!$H$10:$H$73,'Anlage 1c_Korrekturen'!$A$10:$A$73,'Anlage 3_Zusammenfassung'!$A862)</f>
        <v>0</v>
      </c>
      <c r="D862" s="212">
        <f t="shared" si="36"/>
        <v>2222500</v>
      </c>
      <c r="E862" s="208" t="s">
        <v>60</v>
      </c>
      <c r="F862" s="138"/>
      <c r="G862" s="138"/>
      <c r="H862" s="138"/>
    </row>
    <row r="863" spans="1:8" s="54" customFormat="1" hidden="1" outlineLevel="1">
      <c r="A863" s="211" t="s">
        <v>61</v>
      </c>
      <c r="B863" s="134">
        <f>VLOOKUP($A863,'Anlage 1a_Zuschlagszahlungen'!$A$7:$E$829,5,FALSE)</f>
        <v>377500</v>
      </c>
      <c r="C863" s="134">
        <f>SUMIFS('Anlage 1c_Korrekturen'!$D$10:$D$73,'Anlage 1c_Korrekturen'!$A$10:$A$73,'Anlage 3_Zusammenfassung'!$A863)+SUMIFS('Anlage 1c_Korrekturen'!$F$10:$F$73,'Anlage 1c_Korrekturen'!$A$10:$A$73,'Anlage 3_Zusammenfassung'!$A863)+SUMIFS('Anlage 1c_Korrekturen'!$H$10:$H$73,'Anlage 1c_Korrekturen'!$A$10:$A$73,'Anlage 3_Zusammenfassung'!$A863)</f>
        <v>0</v>
      </c>
      <c r="D863" s="212">
        <f t="shared" si="36"/>
        <v>377500</v>
      </c>
      <c r="E863" s="208" t="s">
        <v>62</v>
      </c>
      <c r="F863" s="138"/>
      <c r="G863" s="138"/>
      <c r="H863" s="138"/>
    </row>
    <row r="864" spans="1:8" s="54" customFormat="1" hidden="1" outlineLevel="1">
      <c r="A864" s="211" t="s">
        <v>63</v>
      </c>
      <c r="B864" s="134">
        <f>VLOOKUP($A864,'Anlage 1a_Zuschlagszahlungen'!$A$7:$E$829,5,FALSE)</f>
        <v>497107</v>
      </c>
      <c r="C864" s="134">
        <f>SUMIFS('Anlage 1c_Korrekturen'!$D$10:$D$73,'Anlage 1c_Korrekturen'!$A$10:$A$73,'Anlage 3_Zusammenfassung'!$A864)+SUMIFS('Anlage 1c_Korrekturen'!$F$10:$F$73,'Anlage 1c_Korrekturen'!$A$10:$A$73,'Anlage 3_Zusammenfassung'!$A864)+SUMIFS('Anlage 1c_Korrekturen'!$H$10:$H$73,'Anlage 1c_Korrekturen'!$A$10:$A$73,'Anlage 3_Zusammenfassung'!$A864)</f>
        <v>0</v>
      </c>
      <c r="D864" s="212">
        <f t="shared" si="36"/>
        <v>497107</v>
      </c>
      <c r="E864" s="208" t="s">
        <v>64</v>
      </c>
      <c r="F864" s="138"/>
      <c r="G864" s="138"/>
      <c r="H864" s="138"/>
    </row>
    <row r="865" spans="1:8" s="54" customFormat="1" hidden="1" outlineLevel="1">
      <c r="A865" s="211" t="s">
        <v>65</v>
      </c>
      <c r="B865" s="134">
        <f>VLOOKUP($A865,'Anlage 1a_Zuschlagszahlungen'!$A$7:$E$829,5,FALSE)</f>
        <v>13929121</v>
      </c>
      <c r="C865" s="134">
        <f>SUMIFS('Anlage 1c_Korrekturen'!$D$10:$D$73,'Anlage 1c_Korrekturen'!$A$10:$A$73,'Anlage 3_Zusammenfassung'!$A865)+SUMIFS('Anlage 1c_Korrekturen'!$F$10:$F$73,'Anlage 1c_Korrekturen'!$A$10:$A$73,'Anlage 3_Zusammenfassung'!$A865)+SUMIFS('Anlage 1c_Korrekturen'!$H$10:$H$73,'Anlage 1c_Korrekturen'!$A$10:$A$73,'Anlage 3_Zusammenfassung'!$A865)</f>
        <v>73170</v>
      </c>
      <c r="D865" s="212">
        <f t="shared" si="36"/>
        <v>14002291</v>
      </c>
      <c r="E865" s="208" t="s">
        <v>66</v>
      </c>
      <c r="F865" s="138"/>
      <c r="G865" s="138"/>
      <c r="H865" s="138"/>
    </row>
    <row r="866" spans="1:8" s="54" customFormat="1" hidden="1" outlineLevel="1">
      <c r="A866" s="211" t="s">
        <v>67</v>
      </c>
      <c r="B866" s="134">
        <f>VLOOKUP($A866,'Anlage 1a_Zuschlagszahlungen'!$A$7:$E$829,5,FALSE)</f>
        <v>8743907</v>
      </c>
      <c r="C866" s="134">
        <f>SUMIFS('Anlage 1c_Korrekturen'!$D$10:$D$73,'Anlage 1c_Korrekturen'!$A$10:$A$73,'Anlage 3_Zusammenfassung'!$A866)+SUMIFS('Anlage 1c_Korrekturen'!$F$10:$F$73,'Anlage 1c_Korrekturen'!$A$10:$A$73,'Anlage 3_Zusammenfassung'!$A866)+SUMIFS('Anlage 1c_Korrekturen'!$H$10:$H$73,'Anlage 1c_Korrekturen'!$A$10:$A$73,'Anlage 3_Zusammenfassung'!$A866)</f>
        <v>0</v>
      </c>
      <c r="D866" s="212">
        <f t="shared" si="36"/>
        <v>8743907</v>
      </c>
      <c r="E866" s="208" t="s">
        <v>68</v>
      </c>
      <c r="F866" s="138"/>
      <c r="G866" s="138"/>
      <c r="H866" s="138"/>
    </row>
    <row r="867" spans="1:8" s="54" customFormat="1" hidden="1" outlineLevel="1">
      <c r="A867" s="211" t="s">
        <v>69</v>
      </c>
      <c r="B867" s="134">
        <f>VLOOKUP($A867,'Anlage 1a_Zuschlagszahlungen'!$A$7:$E$829,5,FALSE)</f>
        <v>2594142</v>
      </c>
      <c r="C867" s="134">
        <f>SUMIFS('Anlage 1c_Korrekturen'!$D$10:$D$73,'Anlage 1c_Korrekturen'!$A$10:$A$73,'Anlage 3_Zusammenfassung'!$A867)+SUMIFS('Anlage 1c_Korrekturen'!$F$10:$F$73,'Anlage 1c_Korrekturen'!$A$10:$A$73,'Anlage 3_Zusammenfassung'!$A867)+SUMIFS('Anlage 1c_Korrekturen'!$H$10:$H$73,'Anlage 1c_Korrekturen'!$A$10:$A$73,'Anlage 3_Zusammenfassung'!$A867)</f>
        <v>0</v>
      </c>
      <c r="D867" s="212">
        <f t="shared" si="36"/>
        <v>2594142</v>
      </c>
      <c r="E867" s="208" t="s">
        <v>70</v>
      </c>
      <c r="F867" s="138"/>
      <c r="G867" s="138"/>
      <c r="H867" s="138"/>
    </row>
    <row r="868" spans="1:8" s="54" customFormat="1" hidden="1" outlineLevel="1">
      <c r="A868" s="211" t="s">
        <v>71</v>
      </c>
      <c r="B868" s="134">
        <f>VLOOKUP($A868,'Anlage 1a_Zuschlagszahlungen'!$A$7:$E$829,5,FALSE)</f>
        <v>16659654</v>
      </c>
      <c r="C868" s="134">
        <f>SUMIFS('Anlage 1c_Korrekturen'!$D$10:$D$73,'Anlage 1c_Korrekturen'!$A$10:$A$73,'Anlage 3_Zusammenfassung'!$A868)+SUMIFS('Anlage 1c_Korrekturen'!$F$10:$F$73,'Anlage 1c_Korrekturen'!$A$10:$A$73,'Anlage 3_Zusammenfassung'!$A868)+SUMIFS('Anlage 1c_Korrekturen'!$H$10:$H$73,'Anlage 1c_Korrekturen'!$A$10:$A$73,'Anlage 3_Zusammenfassung'!$A868)</f>
        <v>0</v>
      </c>
      <c r="D868" s="212">
        <f t="shared" si="36"/>
        <v>16659654</v>
      </c>
      <c r="E868" s="208" t="s">
        <v>72</v>
      </c>
      <c r="F868" s="138"/>
      <c r="G868" s="138"/>
      <c r="H868" s="138"/>
    </row>
    <row r="869" spans="1:8" s="54" customFormat="1" hidden="1" outlineLevel="1">
      <c r="A869" s="211" t="s">
        <v>73</v>
      </c>
      <c r="B869" s="134">
        <f>VLOOKUP($A869,'Anlage 1a_Zuschlagszahlungen'!$A$7:$E$829,5,FALSE)</f>
        <v>709005</v>
      </c>
      <c r="C869" s="134">
        <f>SUMIFS('Anlage 1c_Korrekturen'!$D$10:$D$73,'Anlage 1c_Korrekturen'!$A$10:$A$73,'Anlage 3_Zusammenfassung'!$A869)+SUMIFS('Anlage 1c_Korrekturen'!$F$10:$F$73,'Anlage 1c_Korrekturen'!$A$10:$A$73,'Anlage 3_Zusammenfassung'!$A869)+SUMIFS('Anlage 1c_Korrekturen'!$H$10:$H$73,'Anlage 1c_Korrekturen'!$A$10:$A$73,'Anlage 3_Zusammenfassung'!$A869)</f>
        <v>0</v>
      </c>
      <c r="D869" s="212">
        <f t="shared" si="36"/>
        <v>709005</v>
      </c>
      <c r="E869" s="208" t="s">
        <v>74</v>
      </c>
      <c r="F869" s="138"/>
      <c r="G869" s="138"/>
      <c r="H869" s="138"/>
    </row>
    <row r="870" spans="1:8" s="54" customFormat="1" hidden="1" outlineLevel="1">
      <c r="A870" s="211" t="s">
        <v>75</v>
      </c>
      <c r="B870" s="134">
        <f>VLOOKUP($A870,'Anlage 1a_Zuschlagszahlungen'!$A$7:$E$829,5,FALSE)</f>
        <v>59329803</v>
      </c>
      <c r="C870" s="134">
        <f>SUMIFS('Anlage 1c_Korrekturen'!$D$10:$D$73,'Anlage 1c_Korrekturen'!$A$10:$A$73,'Anlage 3_Zusammenfassung'!$A870)+SUMIFS('Anlage 1c_Korrekturen'!$F$10:$F$73,'Anlage 1c_Korrekturen'!$A$10:$A$73,'Anlage 3_Zusammenfassung'!$A870)+SUMIFS('Anlage 1c_Korrekturen'!$H$10:$H$73,'Anlage 1c_Korrekturen'!$A$10:$A$73,'Anlage 3_Zusammenfassung'!$A870)</f>
        <v>0</v>
      </c>
      <c r="D870" s="212">
        <f t="shared" si="36"/>
        <v>59329803</v>
      </c>
      <c r="E870" s="208" t="s">
        <v>76</v>
      </c>
      <c r="F870" s="138"/>
      <c r="G870" s="138"/>
      <c r="H870" s="138"/>
    </row>
    <row r="871" spans="1:8" s="54" customFormat="1" hidden="1" outlineLevel="1">
      <c r="A871" s="211" t="s">
        <v>77</v>
      </c>
      <c r="B871" s="134">
        <f>VLOOKUP($A871,'Anlage 1a_Zuschlagszahlungen'!$A$7:$E$829,5,FALSE)</f>
        <v>2831654</v>
      </c>
      <c r="C871" s="134">
        <f>SUMIFS('Anlage 1c_Korrekturen'!$D$10:$D$73,'Anlage 1c_Korrekturen'!$A$10:$A$73,'Anlage 3_Zusammenfassung'!$A871)+SUMIFS('Anlage 1c_Korrekturen'!$F$10:$F$73,'Anlage 1c_Korrekturen'!$A$10:$A$73,'Anlage 3_Zusammenfassung'!$A871)+SUMIFS('Anlage 1c_Korrekturen'!$H$10:$H$73,'Anlage 1c_Korrekturen'!$A$10:$A$73,'Anlage 3_Zusammenfassung'!$A871)</f>
        <v>0</v>
      </c>
      <c r="D871" s="212">
        <f t="shared" si="36"/>
        <v>2831654</v>
      </c>
      <c r="E871" s="208" t="s">
        <v>78</v>
      </c>
      <c r="F871" s="138"/>
      <c r="G871" s="138"/>
      <c r="H871" s="138"/>
    </row>
    <row r="872" spans="1:8" s="54" customFormat="1" hidden="1" outlineLevel="1">
      <c r="A872" s="211" t="s">
        <v>79</v>
      </c>
      <c r="B872" s="134">
        <f>VLOOKUP($A872,'Anlage 1a_Zuschlagszahlungen'!$A$7:$E$829,5,FALSE)</f>
        <v>19779154</v>
      </c>
      <c r="C872" s="134">
        <f>SUMIFS('Anlage 1c_Korrekturen'!$D$10:$D$73,'Anlage 1c_Korrekturen'!$A$10:$A$73,'Anlage 3_Zusammenfassung'!$A872)+SUMIFS('Anlage 1c_Korrekturen'!$F$10:$F$73,'Anlage 1c_Korrekturen'!$A$10:$A$73,'Anlage 3_Zusammenfassung'!$A872)+SUMIFS('Anlage 1c_Korrekturen'!$H$10:$H$73,'Anlage 1c_Korrekturen'!$A$10:$A$73,'Anlage 3_Zusammenfassung'!$A872)</f>
        <v>0</v>
      </c>
      <c r="D872" s="212">
        <f t="shared" si="36"/>
        <v>19779154</v>
      </c>
      <c r="E872" s="208" t="s">
        <v>80</v>
      </c>
      <c r="F872" s="138"/>
      <c r="G872" s="138"/>
      <c r="H872" s="138"/>
    </row>
    <row r="873" spans="1:8" s="54" customFormat="1" hidden="1" outlineLevel="1">
      <c r="A873" s="211" t="s">
        <v>81</v>
      </c>
      <c r="B873" s="134">
        <f>VLOOKUP($A873,'Anlage 1a_Zuschlagszahlungen'!$A$7:$E$829,5,FALSE)</f>
        <v>1316155</v>
      </c>
      <c r="C873" s="134">
        <f>SUMIFS('Anlage 1c_Korrekturen'!$D$10:$D$73,'Anlage 1c_Korrekturen'!$A$10:$A$73,'Anlage 3_Zusammenfassung'!$A873)+SUMIFS('Anlage 1c_Korrekturen'!$F$10:$F$73,'Anlage 1c_Korrekturen'!$A$10:$A$73,'Anlage 3_Zusammenfassung'!$A873)+SUMIFS('Anlage 1c_Korrekturen'!$H$10:$H$73,'Anlage 1c_Korrekturen'!$A$10:$A$73,'Anlage 3_Zusammenfassung'!$A873)</f>
        <v>26007</v>
      </c>
      <c r="D873" s="212">
        <f t="shared" si="36"/>
        <v>1342162</v>
      </c>
      <c r="E873" s="208" t="s">
        <v>82</v>
      </c>
      <c r="F873" s="138"/>
      <c r="G873" s="138"/>
      <c r="H873" s="138"/>
    </row>
    <row r="874" spans="1:8" s="54" customFormat="1" hidden="1" outlineLevel="1">
      <c r="A874" s="211" t="s">
        <v>83</v>
      </c>
      <c r="B874" s="134">
        <f>VLOOKUP($A874,'Anlage 1a_Zuschlagszahlungen'!$A$7:$E$829,5,FALSE)</f>
        <v>68197</v>
      </c>
      <c r="C874" s="134">
        <f>SUMIFS('Anlage 1c_Korrekturen'!$D$10:$D$73,'Anlage 1c_Korrekturen'!$A$10:$A$73,'Anlage 3_Zusammenfassung'!$A874)+SUMIFS('Anlage 1c_Korrekturen'!$F$10:$F$73,'Anlage 1c_Korrekturen'!$A$10:$A$73,'Anlage 3_Zusammenfassung'!$A874)+SUMIFS('Anlage 1c_Korrekturen'!$H$10:$H$73,'Anlage 1c_Korrekturen'!$A$10:$A$73,'Anlage 3_Zusammenfassung'!$A874)</f>
        <v>0</v>
      </c>
      <c r="D874" s="212">
        <f t="shared" si="36"/>
        <v>68197</v>
      </c>
      <c r="E874" s="208" t="s">
        <v>84</v>
      </c>
      <c r="F874" s="138"/>
      <c r="G874" s="138"/>
      <c r="H874" s="138"/>
    </row>
    <row r="875" spans="1:8" s="54" customFormat="1" hidden="1" outlineLevel="1">
      <c r="A875" s="211" t="s">
        <v>85</v>
      </c>
      <c r="B875" s="134">
        <f>VLOOKUP($A875,'Anlage 1a_Zuschlagszahlungen'!$A$7:$E$829,5,FALSE)</f>
        <v>1033305</v>
      </c>
      <c r="C875" s="134">
        <f>SUMIFS('Anlage 1c_Korrekturen'!$D$10:$D$73,'Anlage 1c_Korrekturen'!$A$10:$A$73,'Anlage 3_Zusammenfassung'!$A875)+SUMIFS('Anlage 1c_Korrekturen'!$F$10:$F$73,'Anlage 1c_Korrekturen'!$A$10:$A$73,'Anlage 3_Zusammenfassung'!$A875)+SUMIFS('Anlage 1c_Korrekturen'!$H$10:$H$73,'Anlage 1c_Korrekturen'!$A$10:$A$73,'Anlage 3_Zusammenfassung'!$A875)</f>
        <v>0</v>
      </c>
      <c r="D875" s="212">
        <f t="shared" si="36"/>
        <v>1033305</v>
      </c>
      <c r="E875" s="208" t="s">
        <v>86</v>
      </c>
      <c r="F875" s="138"/>
      <c r="G875" s="138"/>
      <c r="H875" s="138"/>
    </row>
    <row r="876" spans="1:8" s="54" customFormat="1" hidden="1" outlineLevel="1">
      <c r="A876" s="211" t="s">
        <v>87</v>
      </c>
      <c r="B876" s="134">
        <f>VLOOKUP($A876,'Anlage 1a_Zuschlagszahlungen'!$A$7:$E$829,5,FALSE)</f>
        <v>14002994</v>
      </c>
      <c r="C876" s="134">
        <f>SUMIFS('Anlage 1c_Korrekturen'!$D$10:$D$73,'Anlage 1c_Korrekturen'!$A$10:$A$73,'Anlage 3_Zusammenfassung'!$A876)+SUMIFS('Anlage 1c_Korrekturen'!$F$10:$F$73,'Anlage 1c_Korrekturen'!$A$10:$A$73,'Anlage 3_Zusammenfassung'!$A876)+SUMIFS('Anlage 1c_Korrekturen'!$H$10:$H$73,'Anlage 1c_Korrekturen'!$A$10:$A$73,'Anlage 3_Zusammenfassung'!$A876)</f>
        <v>0</v>
      </c>
      <c r="D876" s="212">
        <f t="shared" si="36"/>
        <v>14002994</v>
      </c>
      <c r="E876" s="208" t="s">
        <v>88</v>
      </c>
      <c r="F876" s="138"/>
      <c r="G876" s="138"/>
      <c r="H876" s="138"/>
    </row>
    <row r="877" spans="1:8" s="54" customFormat="1" hidden="1" outlineLevel="1">
      <c r="A877" s="211" t="s">
        <v>89</v>
      </c>
      <c r="B877" s="134">
        <f>VLOOKUP($A877,'Anlage 1a_Zuschlagszahlungen'!$A$7:$E$829,5,FALSE)</f>
        <v>4958636</v>
      </c>
      <c r="C877" s="134">
        <f>SUMIFS('Anlage 1c_Korrekturen'!$D$10:$D$73,'Anlage 1c_Korrekturen'!$A$10:$A$73,'Anlage 3_Zusammenfassung'!$A877)+SUMIFS('Anlage 1c_Korrekturen'!$F$10:$F$73,'Anlage 1c_Korrekturen'!$A$10:$A$73,'Anlage 3_Zusammenfassung'!$A877)+SUMIFS('Anlage 1c_Korrekturen'!$H$10:$H$73,'Anlage 1c_Korrekturen'!$A$10:$A$73,'Anlage 3_Zusammenfassung'!$A877)</f>
        <v>126012</v>
      </c>
      <c r="D877" s="212">
        <f t="shared" ref="D877:D908" si="37">B877+C877</f>
        <v>5084648</v>
      </c>
      <c r="E877" s="208" t="s">
        <v>90</v>
      </c>
      <c r="F877" s="138"/>
      <c r="G877" s="138"/>
      <c r="H877" s="138"/>
    </row>
    <row r="878" spans="1:8" s="54" customFormat="1" hidden="1" outlineLevel="1">
      <c r="A878" s="211" t="s">
        <v>91</v>
      </c>
      <c r="B878" s="134">
        <f>VLOOKUP($A878,'Anlage 1a_Zuschlagszahlungen'!$A$7:$E$829,5,FALSE)</f>
        <v>1277108</v>
      </c>
      <c r="C878" s="134">
        <f>SUMIFS('Anlage 1c_Korrekturen'!$D$10:$D$73,'Anlage 1c_Korrekturen'!$A$10:$A$73,'Anlage 3_Zusammenfassung'!$A878)+SUMIFS('Anlage 1c_Korrekturen'!$F$10:$F$73,'Anlage 1c_Korrekturen'!$A$10:$A$73,'Anlage 3_Zusammenfassung'!$A878)+SUMIFS('Anlage 1c_Korrekturen'!$H$10:$H$73,'Anlage 1c_Korrekturen'!$A$10:$A$73,'Anlage 3_Zusammenfassung'!$A878)</f>
        <v>0</v>
      </c>
      <c r="D878" s="212">
        <f t="shared" si="37"/>
        <v>1277108</v>
      </c>
      <c r="E878" s="208" t="s">
        <v>92</v>
      </c>
      <c r="F878" s="138"/>
      <c r="G878" s="138"/>
      <c r="H878" s="138"/>
    </row>
    <row r="879" spans="1:8" s="54" customFormat="1" hidden="1" outlineLevel="1">
      <c r="A879" s="211" t="s">
        <v>93</v>
      </c>
      <c r="B879" s="134">
        <f>VLOOKUP($A879,'Anlage 1a_Zuschlagszahlungen'!$A$7:$E$829,5,FALSE)</f>
        <v>0</v>
      </c>
      <c r="C879" s="134">
        <f>SUMIFS('Anlage 1c_Korrekturen'!$D$10:$D$73,'Anlage 1c_Korrekturen'!$A$10:$A$73,'Anlage 3_Zusammenfassung'!$A879)+SUMIFS('Anlage 1c_Korrekturen'!$F$10:$F$73,'Anlage 1c_Korrekturen'!$A$10:$A$73,'Anlage 3_Zusammenfassung'!$A879)+SUMIFS('Anlage 1c_Korrekturen'!$H$10:$H$73,'Anlage 1c_Korrekturen'!$A$10:$A$73,'Anlage 3_Zusammenfassung'!$A879)</f>
        <v>0</v>
      </c>
      <c r="D879" s="212">
        <f t="shared" si="37"/>
        <v>0</v>
      </c>
      <c r="E879" s="208" t="s">
        <v>94</v>
      </c>
      <c r="F879" s="138"/>
      <c r="G879" s="138"/>
      <c r="H879" s="138"/>
    </row>
    <row r="880" spans="1:8" s="54" customFormat="1" hidden="1" outlineLevel="1">
      <c r="A880" s="211" t="s">
        <v>95</v>
      </c>
      <c r="B880" s="134">
        <f>VLOOKUP($A880,'Anlage 1a_Zuschlagszahlungen'!$A$7:$E$829,5,FALSE)</f>
        <v>0</v>
      </c>
      <c r="C880" s="134">
        <f>SUMIFS('Anlage 1c_Korrekturen'!$D$10:$D$73,'Anlage 1c_Korrekturen'!$A$10:$A$73,'Anlage 3_Zusammenfassung'!$A880)+SUMIFS('Anlage 1c_Korrekturen'!$F$10:$F$73,'Anlage 1c_Korrekturen'!$A$10:$A$73,'Anlage 3_Zusammenfassung'!$A880)+SUMIFS('Anlage 1c_Korrekturen'!$H$10:$H$73,'Anlage 1c_Korrekturen'!$A$10:$A$73,'Anlage 3_Zusammenfassung'!$A880)</f>
        <v>0</v>
      </c>
      <c r="D880" s="212">
        <f t="shared" si="37"/>
        <v>0</v>
      </c>
      <c r="E880" s="208" t="s">
        <v>96</v>
      </c>
      <c r="F880" s="138"/>
      <c r="G880" s="138"/>
      <c r="H880" s="138"/>
    </row>
    <row r="881" spans="1:8" s="54" customFormat="1" hidden="1" outlineLevel="1">
      <c r="A881" s="211" t="s">
        <v>97</v>
      </c>
      <c r="B881" s="134">
        <f>VLOOKUP($A881,'Anlage 1a_Zuschlagszahlungen'!$A$7:$E$829,5,FALSE)</f>
        <v>167949091</v>
      </c>
      <c r="C881" s="134">
        <f>SUMIFS('Anlage 1c_Korrekturen'!$D$10:$D$73,'Anlage 1c_Korrekturen'!$A$10:$A$73,'Anlage 3_Zusammenfassung'!$A881)+SUMIFS('Anlage 1c_Korrekturen'!$F$10:$F$73,'Anlage 1c_Korrekturen'!$A$10:$A$73,'Anlage 3_Zusammenfassung'!$A881)+SUMIFS('Anlage 1c_Korrekturen'!$H$10:$H$73,'Anlage 1c_Korrekturen'!$A$10:$A$73,'Anlage 3_Zusammenfassung'!$A881)</f>
        <v>24507</v>
      </c>
      <c r="D881" s="212">
        <f t="shared" si="37"/>
        <v>167973598</v>
      </c>
      <c r="E881" s="208" t="s">
        <v>98</v>
      </c>
      <c r="F881" s="138"/>
      <c r="G881" s="138"/>
      <c r="H881" s="138"/>
    </row>
    <row r="882" spans="1:8" s="54" customFormat="1" hidden="1" outlineLevel="1">
      <c r="A882" s="211" t="s">
        <v>99</v>
      </c>
      <c r="B882" s="134">
        <f>VLOOKUP($A882,'Anlage 1a_Zuschlagszahlungen'!$A$7:$E$829,5,FALSE)</f>
        <v>19613943</v>
      </c>
      <c r="C882" s="134">
        <f>SUMIFS('Anlage 1c_Korrekturen'!$D$10:$D$73,'Anlage 1c_Korrekturen'!$A$10:$A$73,'Anlage 3_Zusammenfassung'!$A882)+SUMIFS('Anlage 1c_Korrekturen'!$F$10:$F$73,'Anlage 1c_Korrekturen'!$A$10:$A$73,'Anlage 3_Zusammenfassung'!$A882)+SUMIFS('Anlage 1c_Korrekturen'!$H$10:$H$73,'Anlage 1c_Korrekturen'!$A$10:$A$73,'Anlage 3_Zusammenfassung'!$A882)</f>
        <v>0</v>
      </c>
      <c r="D882" s="212">
        <f t="shared" si="37"/>
        <v>19613943</v>
      </c>
      <c r="E882" s="208" t="s">
        <v>100</v>
      </c>
      <c r="F882" s="138"/>
      <c r="G882" s="138"/>
      <c r="H882" s="138"/>
    </row>
    <row r="883" spans="1:8" s="54" customFormat="1" hidden="1" outlineLevel="1">
      <c r="A883" s="211" t="s">
        <v>101</v>
      </c>
      <c r="B883" s="134">
        <f>VLOOKUP($A883,'Anlage 1a_Zuschlagszahlungen'!$A$7:$E$829,5,FALSE)</f>
        <v>6978223</v>
      </c>
      <c r="C883" s="134">
        <f>SUMIFS('Anlage 1c_Korrekturen'!$D$10:$D$73,'Anlage 1c_Korrekturen'!$A$10:$A$73,'Anlage 3_Zusammenfassung'!$A883)+SUMIFS('Anlage 1c_Korrekturen'!$F$10:$F$73,'Anlage 1c_Korrekturen'!$A$10:$A$73,'Anlage 3_Zusammenfassung'!$A883)+SUMIFS('Anlage 1c_Korrekturen'!$H$10:$H$73,'Anlage 1c_Korrekturen'!$A$10:$A$73,'Anlage 3_Zusammenfassung'!$A883)</f>
        <v>0</v>
      </c>
      <c r="D883" s="212">
        <f t="shared" si="37"/>
        <v>6978223</v>
      </c>
      <c r="E883" s="208" t="s">
        <v>102</v>
      </c>
      <c r="F883" s="138"/>
      <c r="G883" s="138"/>
      <c r="H883" s="138"/>
    </row>
    <row r="884" spans="1:8" s="54" customFormat="1" hidden="1" outlineLevel="1">
      <c r="A884" s="211" t="s">
        <v>103</v>
      </c>
      <c r="B884" s="134">
        <f>VLOOKUP($A884,'Anlage 1a_Zuschlagszahlungen'!$A$7:$E$829,5,FALSE)</f>
        <v>26289872</v>
      </c>
      <c r="C884" s="134">
        <f>SUMIFS('Anlage 1c_Korrekturen'!$D$10:$D$73,'Anlage 1c_Korrekturen'!$A$10:$A$73,'Anlage 3_Zusammenfassung'!$A884)+SUMIFS('Anlage 1c_Korrekturen'!$F$10:$F$73,'Anlage 1c_Korrekturen'!$A$10:$A$73,'Anlage 3_Zusammenfassung'!$A884)+SUMIFS('Anlage 1c_Korrekturen'!$H$10:$H$73,'Anlage 1c_Korrekturen'!$A$10:$A$73,'Anlage 3_Zusammenfassung'!$A884)</f>
        <v>0</v>
      </c>
      <c r="D884" s="212">
        <f t="shared" si="37"/>
        <v>26289872</v>
      </c>
      <c r="E884" s="208" t="s">
        <v>104</v>
      </c>
      <c r="F884" s="138"/>
      <c r="G884" s="138"/>
      <c r="H884" s="138"/>
    </row>
    <row r="885" spans="1:8" s="54" customFormat="1" hidden="1" outlineLevel="1">
      <c r="A885" s="211" t="s">
        <v>105</v>
      </c>
      <c r="B885" s="134">
        <f>VLOOKUP($A885,'Anlage 1a_Zuschlagszahlungen'!$A$7:$E$829,5,FALSE)</f>
        <v>351125</v>
      </c>
      <c r="C885" s="134">
        <f>SUMIFS('Anlage 1c_Korrekturen'!$D$10:$D$73,'Anlage 1c_Korrekturen'!$A$10:$A$73,'Anlage 3_Zusammenfassung'!$A885)+SUMIFS('Anlage 1c_Korrekturen'!$F$10:$F$73,'Anlage 1c_Korrekturen'!$A$10:$A$73,'Anlage 3_Zusammenfassung'!$A885)+SUMIFS('Anlage 1c_Korrekturen'!$H$10:$H$73,'Anlage 1c_Korrekturen'!$A$10:$A$73,'Anlage 3_Zusammenfassung'!$A885)</f>
        <v>0</v>
      </c>
      <c r="D885" s="212">
        <f t="shared" si="37"/>
        <v>351125</v>
      </c>
      <c r="E885" s="208" t="s">
        <v>106</v>
      </c>
      <c r="F885" s="138"/>
      <c r="G885" s="138"/>
      <c r="H885" s="138"/>
    </row>
    <row r="886" spans="1:8" s="54" customFormat="1" hidden="1" outlineLevel="1">
      <c r="A886" s="211" t="s">
        <v>107</v>
      </c>
      <c r="B886" s="134">
        <f>VLOOKUP($A886,'Anlage 1a_Zuschlagszahlungen'!$A$7:$E$829,5,FALSE)</f>
        <v>4434857</v>
      </c>
      <c r="C886" s="134">
        <f>SUMIFS('Anlage 1c_Korrekturen'!$D$10:$D$73,'Anlage 1c_Korrekturen'!$A$10:$A$73,'Anlage 3_Zusammenfassung'!$A886)+SUMIFS('Anlage 1c_Korrekturen'!$F$10:$F$73,'Anlage 1c_Korrekturen'!$A$10:$A$73,'Anlage 3_Zusammenfassung'!$A886)+SUMIFS('Anlage 1c_Korrekturen'!$H$10:$H$73,'Anlage 1c_Korrekturen'!$A$10:$A$73,'Anlage 3_Zusammenfassung'!$A886)</f>
        <v>0</v>
      </c>
      <c r="D886" s="212">
        <f t="shared" si="37"/>
        <v>4434857</v>
      </c>
      <c r="E886" s="208" t="s">
        <v>108</v>
      </c>
      <c r="F886" s="138"/>
      <c r="G886" s="138"/>
      <c r="H886" s="138"/>
    </row>
    <row r="887" spans="1:8" s="54" customFormat="1" hidden="1" outlineLevel="1">
      <c r="A887" s="211" t="s">
        <v>109</v>
      </c>
      <c r="B887" s="134">
        <f>VLOOKUP($A887,'Anlage 1a_Zuschlagszahlungen'!$A$7:$E$829,5,FALSE)</f>
        <v>770149</v>
      </c>
      <c r="C887" s="134">
        <f>SUMIFS('Anlage 1c_Korrekturen'!$D$10:$D$73,'Anlage 1c_Korrekturen'!$A$10:$A$73,'Anlage 3_Zusammenfassung'!$A887)+SUMIFS('Anlage 1c_Korrekturen'!$F$10:$F$73,'Anlage 1c_Korrekturen'!$A$10:$A$73,'Anlage 3_Zusammenfassung'!$A887)+SUMIFS('Anlage 1c_Korrekturen'!$H$10:$H$73,'Anlage 1c_Korrekturen'!$A$10:$A$73,'Anlage 3_Zusammenfassung'!$A887)</f>
        <v>0</v>
      </c>
      <c r="D887" s="212">
        <f t="shared" si="37"/>
        <v>770149</v>
      </c>
      <c r="E887" s="208" t="s">
        <v>110</v>
      </c>
      <c r="F887" s="138"/>
      <c r="G887" s="138"/>
      <c r="H887" s="138"/>
    </row>
    <row r="888" spans="1:8" s="54" customFormat="1" hidden="1" outlineLevel="1">
      <c r="A888" s="211" t="s">
        <v>111</v>
      </c>
      <c r="B888" s="134">
        <f>VLOOKUP($A888,'Anlage 1a_Zuschlagszahlungen'!$A$7:$E$829,5,FALSE)</f>
        <v>4226408</v>
      </c>
      <c r="C888" s="134">
        <f>SUMIFS('Anlage 1c_Korrekturen'!$D$10:$D$73,'Anlage 1c_Korrekturen'!$A$10:$A$73,'Anlage 3_Zusammenfassung'!$A888)+SUMIFS('Anlage 1c_Korrekturen'!$F$10:$F$73,'Anlage 1c_Korrekturen'!$A$10:$A$73,'Anlage 3_Zusammenfassung'!$A888)+SUMIFS('Anlage 1c_Korrekturen'!$H$10:$H$73,'Anlage 1c_Korrekturen'!$A$10:$A$73,'Anlage 3_Zusammenfassung'!$A888)</f>
        <v>0</v>
      </c>
      <c r="D888" s="212">
        <f t="shared" si="37"/>
        <v>4226408</v>
      </c>
      <c r="E888" s="208" t="s">
        <v>112</v>
      </c>
      <c r="F888" s="138"/>
      <c r="G888" s="138"/>
      <c r="H888" s="138"/>
    </row>
    <row r="889" spans="1:8" s="54" customFormat="1" hidden="1" outlineLevel="1">
      <c r="A889" s="211" t="s">
        <v>113</v>
      </c>
      <c r="B889" s="134">
        <f>VLOOKUP($A889,'Anlage 1a_Zuschlagszahlungen'!$A$7:$E$829,5,FALSE)</f>
        <v>0</v>
      </c>
      <c r="C889" s="134">
        <f>SUMIFS('Anlage 1c_Korrekturen'!$D$10:$D$73,'Anlage 1c_Korrekturen'!$A$10:$A$73,'Anlage 3_Zusammenfassung'!$A889)+SUMIFS('Anlage 1c_Korrekturen'!$F$10:$F$73,'Anlage 1c_Korrekturen'!$A$10:$A$73,'Anlage 3_Zusammenfassung'!$A889)+SUMIFS('Anlage 1c_Korrekturen'!$H$10:$H$73,'Anlage 1c_Korrekturen'!$A$10:$A$73,'Anlage 3_Zusammenfassung'!$A889)</f>
        <v>0</v>
      </c>
      <c r="D889" s="212">
        <f t="shared" si="37"/>
        <v>0</v>
      </c>
      <c r="E889" s="208" t="s">
        <v>114</v>
      </c>
      <c r="F889" s="138"/>
      <c r="G889" s="138"/>
      <c r="H889" s="138"/>
    </row>
    <row r="890" spans="1:8" s="54" customFormat="1" hidden="1" outlineLevel="1">
      <c r="A890" s="211" t="s">
        <v>115</v>
      </c>
      <c r="B890" s="134">
        <f>VLOOKUP($A890,'Anlage 1a_Zuschlagszahlungen'!$A$7:$E$829,5,FALSE)</f>
        <v>0</v>
      </c>
      <c r="C890" s="134">
        <f>SUMIFS('Anlage 1c_Korrekturen'!$D$10:$D$73,'Anlage 1c_Korrekturen'!$A$10:$A$73,'Anlage 3_Zusammenfassung'!$A890)+SUMIFS('Anlage 1c_Korrekturen'!$F$10:$F$73,'Anlage 1c_Korrekturen'!$A$10:$A$73,'Anlage 3_Zusammenfassung'!$A890)+SUMIFS('Anlage 1c_Korrekturen'!$H$10:$H$73,'Anlage 1c_Korrekturen'!$A$10:$A$73,'Anlage 3_Zusammenfassung'!$A890)</f>
        <v>0</v>
      </c>
      <c r="D890" s="212">
        <f t="shared" si="37"/>
        <v>0</v>
      </c>
      <c r="E890" s="208" t="s">
        <v>116</v>
      </c>
      <c r="F890" s="138"/>
      <c r="G890" s="138"/>
      <c r="H890" s="138"/>
    </row>
    <row r="891" spans="1:8" s="54" customFormat="1" hidden="1" outlineLevel="1">
      <c r="A891" s="211" t="s">
        <v>117</v>
      </c>
      <c r="B891" s="134">
        <f>VLOOKUP($A891,'Anlage 1a_Zuschlagszahlungen'!$A$7:$E$829,5,FALSE)</f>
        <v>550</v>
      </c>
      <c r="C891" s="134">
        <f>SUMIFS('Anlage 1c_Korrekturen'!$D$10:$D$73,'Anlage 1c_Korrekturen'!$A$10:$A$73,'Anlage 3_Zusammenfassung'!$A891)+SUMIFS('Anlage 1c_Korrekturen'!$F$10:$F$73,'Anlage 1c_Korrekturen'!$A$10:$A$73,'Anlage 3_Zusammenfassung'!$A891)+SUMIFS('Anlage 1c_Korrekturen'!$H$10:$H$73,'Anlage 1c_Korrekturen'!$A$10:$A$73,'Anlage 3_Zusammenfassung'!$A891)</f>
        <v>0</v>
      </c>
      <c r="D891" s="212">
        <f t="shared" si="37"/>
        <v>550</v>
      </c>
      <c r="E891" s="208" t="s">
        <v>118</v>
      </c>
      <c r="F891" s="138"/>
      <c r="G891" s="138"/>
      <c r="H891" s="138"/>
    </row>
    <row r="892" spans="1:8" s="54" customFormat="1" hidden="1" outlineLevel="1">
      <c r="A892" s="211" t="s">
        <v>119</v>
      </c>
      <c r="B892" s="134">
        <f>VLOOKUP($A892,'Anlage 1a_Zuschlagszahlungen'!$A$7:$E$829,5,FALSE)</f>
        <v>1449991</v>
      </c>
      <c r="C892" s="134">
        <f>SUMIFS('Anlage 1c_Korrekturen'!$D$10:$D$73,'Anlage 1c_Korrekturen'!$A$10:$A$73,'Anlage 3_Zusammenfassung'!$A892)+SUMIFS('Anlage 1c_Korrekturen'!$F$10:$F$73,'Anlage 1c_Korrekturen'!$A$10:$A$73,'Anlage 3_Zusammenfassung'!$A892)+SUMIFS('Anlage 1c_Korrekturen'!$H$10:$H$73,'Anlage 1c_Korrekturen'!$A$10:$A$73,'Anlage 3_Zusammenfassung'!$A892)</f>
        <v>0</v>
      </c>
      <c r="D892" s="212">
        <f t="shared" si="37"/>
        <v>1449991</v>
      </c>
      <c r="E892" s="208" t="s">
        <v>120</v>
      </c>
      <c r="F892" s="138"/>
      <c r="G892" s="138"/>
      <c r="H892" s="138"/>
    </row>
    <row r="893" spans="1:8" s="54" customFormat="1" hidden="1" outlineLevel="1">
      <c r="A893" s="211" t="s">
        <v>121</v>
      </c>
      <c r="B893" s="134">
        <f>VLOOKUP($A893,'Anlage 1a_Zuschlagszahlungen'!$A$7:$E$829,5,FALSE)</f>
        <v>18621695</v>
      </c>
      <c r="C893" s="134">
        <f>SUMIFS('Anlage 1c_Korrekturen'!$D$10:$D$73,'Anlage 1c_Korrekturen'!$A$10:$A$73,'Anlage 3_Zusammenfassung'!$A893)+SUMIFS('Anlage 1c_Korrekturen'!$F$10:$F$73,'Anlage 1c_Korrekturen'!$A$10:$A$73,'Anlage 3_Zusammenfassung'!$A893)+SUMIFS('Anlage 1c_Korrekturen'!$H$10:$H$73,'Anlage 1c_Korrekturen'!$A$10:$A$73,'Anlage 3_Zusammenfassung'!$A893)</f>
        <v>0</v>
      </c>
      <c r="D893" s="212">
        <f t="shared" si="37"/>
        <v>18621695</v>
      </c>
      <c r="E893" s="208" t="s">
        <v>122</v>
      </c>
      <c r="F893" s="138"/>
      <c r="G893" s="138"/>
      <c r="H893" s="138"/>
    </row>
    <row r="894" spans="1:8" s="54" customFormat="1" hidden="1" outlineLevel="1">
      <c r="A894" s="211" t="s">
        <v>123</v>
      </c>
      <c r="B894" s="134">
        <f>VLOOKUP($A894,'Anlage 1a_Zuschlagszahlungen'!$A$7:$E$829,5,FALSE)</f>
        <v>1737660</v>
      </c>
      <c r="C894" s="134">
        <f>SUMIFS('Anlage 1c_Korrekturen'!$D$10:$D$73,'Anlage 1c_Korrekturen'!$A$10:$A$73,'Anlage 3_Zusammenfassung'!$A894)+SUMIFS('Anlage 1c_Korrekturen'!$F$10:$F$73,'Anlage 1c_Korrekturen'!$A$10:$A$73,'Anlage 3_Zusammenfassung'!$A894)+SUMIFS('Anlage 1c_Korrekturen'!$H$10:$H$73,'Anlage 1c_Korrekturen'!$A$10:$A$73,'Anlage 3_Zusammenfassung'!$A894)</f>
        <v>0</v>
      </c>
      <c r="D894" s="212">
        <f t="shared" si="37"/>
        <v>1737660</v>
      </c>
      <c r="E894" s="208" t="s">
        <v>124</v>
      </c>
      <c r="F894" s="138"/>
      <c r="G894" s="138"/>
      <c r="H894" s="138"/>
    </row>
    <row r="895" spans="1:8" s="54" customFormat="1" hidden="1" outlineLevel="1">
      <c r="A895" s="211" t="s">
        <v>125</v>
      </c>
      <c r="B895" s="134">
        <f>VLOOKUP($A895,'Anlage 1a_Zuschlagszahlungen'!$A$7:$E$829,5,FALSE)</f>
        <v>1833929</v>
      </c>
      <c r="C895" s="134">
        <f>SUMIFS('Anlage 1c_Korrekturen'!$D$10:$D$73,'Anlage 1c_Korrekturen'!$A$10:$A$73,'Anlage 3_Zusammenfassung'!$A895)+SUMIFS('Anlage 1c_Korrekturen'!$F$10:$F$73,'Anlage 1c_Korrekturen'!$A$10:$A$73,'Anlage 3_Zusammenfassung'!$A895)+SUMIFS('Anlage 1c_Korrekturen'!$H$10:$H$73,'Anlage 1c_Korrekturen'!$A$10:$A$73,'Anlage 3_Zusammenfassung'!$A895)</f>
        <v>0</v>
      </c>
      <c r="D895" s="212">
        <f t="shared" si="37"/>
        <v>1833929</v>
      </c>
      <c r="E895" s="208" t="s">
        <v>126</v>
      </c>
      <c r="F895" s="138"/>
      <c r="G895" s="138"/>
      <c r="H895" s="138"/>
    </row>
    <row r="896" spans="1:8" s="54" customFormat="1" hidden="1" outlineLevel="1">
      <c r="A896" s="211" t="s">
        <v>127</v>
      </c>
      <c r="B896" s="134">
        <f>VLOOKUP($A896,'Anlage 1a_Zuschlagszahlungen'!$A$7:$E$829,5,FALSE)</f>
        <v>0</v>
      </c>
      <c r="C896" s="134">
        <f>SUMIFS('Anlage 1c_Korrekturen'!$D$10:$D$73,'Anlage 1c_Korrekturen'!$A$10:$A$73,'Anlage 3_Zusammenfassung'!$A896)+SUMIFS('Anlage 1c_Korrekturen'!$F$10:$F$73,'Anlage 1c_Korrekturen'!$A$10:$A$73,'Anlage 3_Zusammenfassung'!$A896)+SUMIFS('Anlage 1c_Korrekturen'!$H$10:$H$73,'Anlage 1c_Korrekturen'!$A$10:$A$73,'Anlage 3_Zusammenfassung'!$A896)</f>
        <v>0</v>
      </c>
      <c r="D896" s="212">
        <f t="shared" si="37"/>
        <v>0</v>
      </c>
      <c r="E896" s="208" t="s">
        <v>128</v>
      </c>
      <c r="F896" s="138"/>
      <c r="G896" s="138"/>
      <c r="H896" s="138"/>
    </row>
    <row r="897" spans="1:8" s="54" customFormat="1" hidden="1" outlineLevel="1">
      <c r="A897" s="211" t="s">
        <v>129</v>
      </c>
      <c r="B897" s="134">
        <f>VLOOKUP($A897,'Anlage 1a_Zuschlagszahlungen'!$A$7:$E$829,5,FALSE)</f>
        <v>2488232</v>
      </c>
      <c r="C897" s="134">
        <f>SUMIFS('Anlage 1c_Korrekturen'!$D$10:$D$73,'Anlage 1c_Korrekturen'!$A$10:$A$73,'Anlage 3_Zusammenfassung'!$A897)+SUMIFS('Anlage 1c_Korrekturen'!$F$10:$F$73,'Anlage 1c_Korrekturen'!$A$10:$A$73,'Anlage 3_Zusammenfassung'!$A897)+SUMIFS('Anlage 1c_Korrekturen'!$H$10:$H$73,'Anlage 1c_Korrekturen'!$A$10:$A$73,'Anlage 3_Zusammenfassung'!$A897)</f>
        <v>0</v>
      </c>
      <c r="D897" s="212">
        <f t="shared" si="37"/>
        <v>2488232</v>
      </c>
      <c r="E897" s="208" t="s">
        <v>130</v>
      </c>
      <c r="F897" s="138"/>
      <c r="G897" s="138"/>
      <c r="H897" s="138"/>
    </row>
    <row r="898" spans="1:8" s="54" customFormat="1" hidden="1" outlineLevel="1">
      <c r="A898" s="211" t="s">
        <v>131</v>
      </c>
      <c r="B898" s="134">
        <f>VLOOKUP($A898,'Anlage 1a_Zuschlagszahlungen'!$A$7:$E$829,5,FALSE)</f>
        <v>128041</v>
      </c>
      <c r="C898" s="134">
        <f>SUMIFS('Anlage 1c_Korrekturen'!$D$10:$D$73,'Anlage 1c_Korrekturen'!$A$10:$A$73,'Anlage 3_Zusammenfassung'!$A898)+SUMIFS('Anlage 1c_Korrekturen'!$F$10:$F$73,'Anlage 1c_Korrekturen'!$A$10:$A$73,'Anlage 3_Zusammenfassung'!$A898)+SUMIFS('Anlage 1c_Korrekturen'!$H$10:$H$73,'Anlage 1c_Korrekturen'!$A$10:$A$73,'Anlage 3_Zusammenfassung'!$A898)</f>
        <v>0</v>
      </c>
      <c r="D898" s="212">
        <f t="shared" si="37"/>
        <v>128041</v>
      </c>
      <c r="E898" s="208" t="s">
        <v>132</v>
      </c>
      <c r="F898" s="138"/>
      <c r="G898" s="138"/>
      <c r="H898" s="138"/>
    </row>
    <row r="899" spans="1:8" s="54" customFormat="1" hidden="1" outlineLevel="1">
      <c r="A899" s="211" t="s">
        <v>133</v>
      </c>
      <c r="B899" s="134">
        <f>VLOOKUP($A899,'Anlage 1a_Zuschlagszahlungen'!$A$7:$E$829,5,FALSE)</f>
        <v>7603447</v>
      </c>
      <c r="C899" s="134">
        <f>SUMIFS('Anlage 1c_Korrekturen'!$D$10:$D$73,'Anlage 1c_Korrekturen'!$A$10:$A$73,'Anlage 3_Zusammenfassung'!$A899)+SUMIFS('Anlage 1c_Korrekturen'!$F$10:$F$73,'Anlage 1c_Korrekturen'!$A$10:$A$73,'Anlage 3_Zusammenfassung'!$A899)+SUMIFS('Anlage 1c_Korrekturen'!$H$10:$H$73,'Anlage 1c_Korrekturen'!$A$10:$A$73,'Anlage 3_Zusammenfassung'!$A899)</f>
        <v>0</v>
      </c>
      <c r="D899" s="212">
        <f t="shared" si="37"/>
        <v>7603447</v>
      </c>
      <c r="E899" s="208" t="s">
        <v>134</v>
      </c>
      <c r="F899" s="138"/>
      <c r="G899" s="138"/>
      <c r="H899" s="138"/>
    </row>
    <row r="900" spans="1:8" s="54" customFormat="1" hidden="1" outlineLevel="1">
      <c r="A900" s="211" t="s">
        <v>135</v>
      </c>
      <c r="B900" s="134">
        <f>VLOOKUP($A900,'Anlage 1a_Zuschlagszahlungen'!$A$7:$E$829,5,FALSE)</f>
        <v>47941573</v>
      </c>
      <c r="C900" s="134">
        <f>SUMIFS('Anlage 1c_Korrekturen'!$D$10:$D$73,'Anlage 1c_Korrekturen'!$A$10:$A$73,'Anlage 3_Zusammenfassung'!$A900)+SUMIFS('Anlage 1c_Korrekturen'!$F$10:$F$73,'Anlage 1c_Korrekturen'!$A$10:$A$73,'Anlage 3_Zusammenfassung'!$A900)+SUMIFS('Anlage 1c_Korrekturen'!$H$10:$H$73,'Anlage 1c_Korrekturen'!$A$10:$A$73,'Anlage 3_Zusammenfassung'!$A900)</f>
        <v>0</v>
      </c>
      <c r="D900" s="212">
        <f t="shared" si="37"/>
        <v>47941573</v>
      </c>
      <c r="E900" s="208" t="s">
        <v>136</v>
      </c>
      <c r="F900" s="138"/>
      <c r="G900" s="138"/>
      <c r="H900" s="138"/>
    </row>
    <row r="901" spans="1:8" s="54" customFormat="1" hidden="1" outlineLevel="1">
      <c r="A901" s="211" t="s">
        <v>137</v>
      </c>
      <c r="B901" s="134">
        <f>VLOOKUP($A901,'Anlage 1a_Zuschlagszahlungen'!$A$7:$E$829,5,FALSE)</f>
        <v>7933472</v>
      </c>
      <c r="C901" s="134">
        <f>SUMIFS('Anlage 1c_Korrekturen'!$D$10:$D$73,'Anlage 1c_Korrekturen'!$A$10:$A$73,'Anlage 3_Zusammenfassung'!$A901)+SUMIFS('Anlage 1c_Korrekturen'!$F$10:$F$73,'Anlage 1c_Korrekturen'!$A$10:$A$73,'Anlage 3_Zusammenfassung'!$A901)+SUMIFS('Anlage 1c_Korrekturen'!$H$10:$H$73,'Anlage 1c_Korrekturen'!$A$10:$A$73,'Anlage 3_Zusammenfassung'!$A901)</f>
        <v>0</v>
      </c>
      <c r="D901" s="212">
        <f t="shared" si="37"/>
        <v>7933472</v>
      </c>
      <c r="E901" s="208" t="s">
        <v>138</v>
      </c>
      <c r="F901" s="138"/>
      <c r="G901" s="138"/>
      <c r="H901" s="138"/>
    </row>
    <row r="902" spans="1:8" s="54" customFormat="1" hidden="1" outlineLevel="1">
      <c r="A902" s="211" t="s">
        <v>139</v>
      </c>
      <c r="B902" s="134">
        <f>VLOOKUP($A902,'Anlage 1a_Zuschlagszahlungen'!$A$7:$E$829,5,FALSE)</f>
        <v>58202047</v>
      </c>
      <c r="C902" s="134">
        <f>SUMIFS('Anlage 1c_Korrekturen'!$D$10:$D$73,'Anlage 1c_Korrekturen'!$A$10:$A$73,'Anlage 3_Zusammenfassung'!$A902)+SUMIFS('Anlage 1c_Korrekturen'!$F$10:$F$73,'Anlage 1c_Korrekturen'!$A$10:$A$73,'Anlage 3_Zusammenfassung'!$A902)+SUMIFS('Anlage 1c_Korrekturen'!$H$10:$H$73,'Anlage 1c_Korrekturen'!$A$10:$A$73,'Anlage 3_Zusammenfassung'!$A902)</f>
        <v>0</v>
      </c>
      <c r="D902" s="212">
        <f t="shared" si="37"/>
        <v>58202047</v>
      </c>
      <c r="E902" s="208" t="s">
        <v>140</v>
      </c>
      <c r="F902" s="138"/>
      <c r="G902" s="138"/>
      <c r="H902" s="138"/>
    </row>
    <row r="903" spans="1:8" s="54" customFormat="1" hidden="1" outlineLevel="1">
      <c r="A903" s="211" t="s">
        <v>141</v>
      </c>
      <c r="B903" s="134">
        <f>VLOOKUP($A903,'Anlage 1a_Zuschlagszahlungen'!$A$7:$E$829,5,FALSE)</f>
        <v>42737511</v>
      </c>
      <c r="C903" s="134">
        <f>SUMIFS('Anlage 1c_Korrekturen'!$D$10:$D$73,'Anlage 1c_Korrekturen'!$A$10:$A$73,'Anlage 3_Zusammenfassung'!$A903)+SUMIFS('Anlage 1c_Korrekturen'!$F$10:$F$73,'Anlage 1c_Korrekturen'!$A$10:$A$73,'Anlage 3_Zusammenfassung'!$A903)+SUMIFS('Anlage 1c_Korrekturen'!$H$10:$H$73,'Anlage 1c_Korrekturen'!$A$10:$A$73,'Anlage 3_Zusammenfassung'!$A903)</f>
        <v>0</v>
      </c>
      <c r="D903" s="212">
        <f t="shared" si="37"/>
        <v>42737511</v>
      </c>
      <c r="E903" s="208" t="s">
        <v>142</v>
      </c>
      <c r="F903" s="138"/>
      <c r="G903" s="138"/>
      <c r="H903" s="138"/>
    </row>
    <row r="904" spans="1:8" s="54" customFormat="1" hidden="1" outlineLevel="1">
      <c r="A904" s="211" t="s">
        <v>143</v>
      </c>
      <c r="B904" s="134">
        <f>VLOOKUP($A904,'Anlage 1a_Zuschlagszahlungen'!$A$7:$E$829,5,FALSE)</f>
        <v>721087</v>
      </c>
      <c r="C904" s="134">
        <f>SUMIFS('Anlage 1c_Korrekturen'!$D$10:$D$73,'Anlage 1c_Korrekturen'!$A$10:$A$73,'Anlage 3_Zusammenfassung'!$A904)+SUMIFS('Anlage 1c_Korrekturen'!$F$10:$F$73,'Anlage 1c_Korrekturen'!$A$10:$A$73,'Anlage 3_Zusammenfassung'!$A904)+SUMIFS('Anlage 1c_Korrekturen'!$H$10:$H$73,'Anlage 1c_Korrekturen'!$A$10:$A$73,'Anlage 3_Zusammenfassung'!$A904)</f>
        <v>0</v>
      </c>
      <c r="D904" s="212">
        <f t="shared" si="37"/>
        <v>721087</v>
      </c>
      <c r="E904" s="208" t="s">
        <v>144</v>
      </c>
      <c r="F904" s="138"/>
      <c r="G904" s="138"/>
      <c r="H904" s="138"/>
    </row>
    <row r="905" spans="1:8" s="54" customFormat="1" hidden="1" outlineLevel="1">
      <c r="A905" s="211" t="s">
        <v>145</v>
      </c>
      <c r="B905" s="134">
        <f>VLOOKUP($A905,'Anlage 1a_Zuschlagszahlungen'!$A$7:$E$829,5,FALSE)</f>
        <v>2897077</v>
      </c>
      <c r="C905" s="134">
        <f>SUMIFS('Anlage 1c_Korrekturen'!$D$10:$D$73,'Anlage 1c_Korrekturen'!$A$10:$A$73,'Anlage 3_Zusammenfassung'!$A905)+SUMIFS('Anlage 1c_Korrekturen'!$F$10:$F$73,'Anlage 1c_Korrekturen'!$A$10:$A$73,'Anlage 3_Zusammenfassung'!$A905)+SUMIFS('Anlage 1c_Korrekturen'!$H$10:$H$73,'Anlage 1c_Korrekturen'!$A$10:$A$73,'Anlage 3_Zusammenfassung'!$A905)</f>
        <v>824572</v>
      </c>
      <c r="D905" s="212">
        <f t="shared" si="37"/>
        <v>3721649</v>
      </c>
      <c r="E905" s="208" t="s">
        <v>146</v>
      </c>
      <c r="F905" s="138"/>
      <c r="G905" s="138"/>
      <c r="H905" s="138"/>
    </row>
    <row r="906" spans="1:8" s="54" customFormat="1" hidden="1" outlineLevel="1">
      <c r="A906" s="211" t="s">
        <v>147</v>
      </c>
      <c r="B906" s="134">
        <f>VLOOKUP($A906,'Anlage 1a_Zuschlagszahlungen'!$A$7:$E$829,5,FALSE)</f>
        <v>1741409</v>
      </c>
      <c r="C906" s="134">
        <f>SUMIFS('Anlage 1c_Korrekturen'!$D$10:$D$73,'Anlage 1c_Korrekturen'!$A$10:$A$73,'Anlage 3_Zusammenfassung'!$A906)+SUMIFS('Anlage 1c_Korrekturen'!$F$10:$F$73,'Anlage 1c_Korrekturen'!$A$10:$A$73,'Anlage 3_Zusammenfassung'!$A906)+SUMIFS('Anlage 1c_Korrekturen'!$H$10:$H$73,'Anlage 1c_Korrekturen'!$A$10:$A$73,'Anlage 3_Zusammenfassung'!$A906)</f>
        <v>0</v>
      </c>
      <c r="D906" s="212">
        <f t="shared" si="37"/>
        <v>1741409</v>
      </c>
      <c r="E906" s="208" t="s">
        <v>148</v>
      </c>
      <c r="F906" s="138"/>
      <c r="G906" s="138"/>
      <c r="H906" s="138"/>
    </row>
    <row r="907" spans="1:8" s="54" customFormat="1" hidden="1" outlineLevel="1">
      <c r="A907" s="211" t="s">
        <v>149</v>
      </c>
      <c r="B907" s="134">
        <f>VLOOKUP($A907,'Anlage 1a_Zuschlagszahlungen'!$A$7:$E$829,5,FALSE)</f>
        <v>131379141</v>
      </c>
      <c r="C907" s="134">
        <f>SUMIFS('Anlage 1c_Korrekturen'!$D$10:$D$73,'Anlage 1c_Korrekturen'!$A$10:$A$73,'Anlage 3_Zusammenfassung'!$A907)+SUMIFS('Anlage 1c_Korrekturen'!$F$10:$F$73,'Anlage 1c_Korrekturen'!$A$10:$A$73,'Anlage 3_Zusammenfassung'!$A907)+SUMIFS('Anlage 1c_Korrekturen'!$H$10:$H$73,'Anlage 1c_Korrekturen'!$A$10:$A$73,'Anlage 3_Zusammenfassung'!$A907)</f>
        <v>7917406</v>
      </c>
      <c r="D907" s="212">
        <f t="shared" si="37"/>
        <v>139296547</v>
      </c>
      <c r="E907" s="208" t="s">
        <v>150</v>
      </c>
      <c r="F907" s="138"/>
      <c r="G907" s="138"/>
      <c r="H907" s="138"/>
    </row>
    <row r="908" spans="1:8" s="54" customFormat="1" hidden="1" outlineLevel="1">
      <c r="A908" s="211" t="s">
        <v>151</v>
      </c>
      <c r="B908" s="134">
        <f>VLOOKUP($A908,'Anlage 1a_Zuschlagszahlungen'!$A$7:$E$829,5,FALSE)</f>
        <v>3070650</v>
      </c>
      <c r="C908" s="134">
        <f>SUMIFS('Anlage 1c_Korrekturen'!$D$10:$D$73,'Anlage 1c_Korrekturen'!$A$10:$A$73,'Anlage 3_Zusammenfassung'!$A908)+SUMIFS('Anlage 1c_Korrekturen'!$F$10:$F$73,'Anlage 1c_Korrekturen'!$A$10:$A$73,'Anlage 3_Zusammenfassung'!$A908)+SUMIFS('Anlage 1c_Korrekturen'!$H$10:$H$73,'Anlage 1c_Korrekturen'!$A$10:$A$73,'Anlage 3_Zusammenfassung'!$A908)</f>
        <v>0</v>
      </c>
      <c r="D908" s="212">
        <f t="shared" si="37"/>
        <v>3070650</v>
      </c>
      <c r="E908" s="208" t="s">
        <v>152</v>
      </c>
      <c r="F908" s="138"/>
      <c r="G908" s="138"/>
      <c r="H908" s="138"/>
    </row>
    <row r="909" spans="1:8" s="54" customFormat="1" hidden="1" outlineLevel="1">
      <c r="A909" s="211" t="s">
        <v>153</v>
      </c>
      <c r="B909" s="134">
        <f>VLOOKUP($A909,'Anlage 1a_Zuschlagszahlungen'!$A$7:$E$829,5,FALSE)</f>
        <v>2915885</v>
      </c>
      <c r="C909" s="134">
        <f>SUMIFS('Anlage 1c_Korrekturen'!$D$10:$D$73,'Anlage 1c_Korrekturen'!$A$10:$A$73,'Anlage 3_Zusammenfassung'!$A909)+SUMIFS('Anlage 1c_Korrekturen'!$F$10:$F$73,'Anlage 1c_Korrekturen'!$A$10:$A$73,'Anlage 3_Zusammenfassung'!$A909)+SUMIFS('Anlage 1c_Korrekturen'!$H$10:$H$73,'Anlage 1c_Korrekturen'!$A$10:$A$73,'Anlage 3_Zusammenfassung'!$A909)</f>
        <v>0</v>
      </c>
      <c r="D909" s="212">
        <f t="shared" ref="D909:D940" si="38">B909+C909</f>
        <v>2915885</v>
      </c>
      <c r="E909" s="208" t="s">
        <v>154</v>
      </c>
      <c r="F909" s="138"/>
      <c r="G909" s="138"/>
      <c r="H909" s="138"/>
    </row>
    <row r="910" spans="1:8" s="54" customFormat="1" hidden="1" outlineLevel="1">
      <c r="A910" s="211" t="s">
        <v>155</v>
      </c>
      <c r="B910" s="134">
        <f>VLOOKUP($A910,'Anlage 1a_Zuschlagszahlungen'!$A$7:$E$829,5,FALSE)</f>
        <v>1228494</v>
      </c>
      <c r="C910" s="134">
        <f>SUMIFS('Anlage 1c_Korrekturen'!$D$10:$D$73,'Anlage 1c_Korrekturen'!$A$10:$A$73,'Anlage 3_Zusammenfassung'!$A910)+SUMIFS('Anlage 1c_Korrekturen'!$F$10:$F$73,'Anlage 1c_Korrekturen'!$A$10:$A$73,'Anlage 3_Zusammenfassung'!$A910)+SUMIFS('Anlage 1c_Korrekturen'!$H$10:$H$73,'Anlage 1c_Korrekturen'!$A$10:$A$73,'Anlage 3_Zusammenfassung'!$A910)</f>
        <v>0</v>
      </c>
      <c r="D910" s="212">
        <f t="shared" si="38"/>
        <v>1228494</v>
      </c>
      <c r="E910" s="208" t="s">
        <v>156</v>
      </c>
      <c r="F910" s="138"/>
      <c r="G910" s="138"/>
      <c r="H910" s="138"/>
    </row>
    <row r="911" spans="1:8" s="54" customFormat="1" hidden="1" outlineLevel="1">
      <c r="A911" s="211" t="s">
        <v>157</v>
      </c>
      <c r="B911" s="134">
        <f>VLOOKUP($A911,'Anlage 1a_Zuschlagszahlungen'!$A$7:$E$829,5,FALSE)</f>
        <v>8563138</v>
      </c>
      <c r="C911" s="134">
        <f>SUMIFS('Anlage 1c_Korrekturen'!$D$10:$D$73,'Anlage 1c_Korrekturen'!$A$10:$A$73,'Anlage 3_Zusammenfassung'!$A911)+SUMIFS('Anlage 1c_Korrekturen'!$F$10:$F$73,'Anlage 1c_Korrekturen'!$A$10:$A$73,'Anlage 3_Zusammenfassung'!$A911)+SUMIFS('Anlage 1c_Korrekturen'!$H$10:$H$73,'Anlage 1c_Korrekturen'!$A$10:$A$73,'Anlage 3_Zusammenfassung'!$A911)</f>
        <v>54783</v>
      </c>
      <c r="D911" s="212">
        <f t="shared" si="38"/>
        <v>8617921</v>
      </c>
      <c r="E911" s="208" t="s">
        <v>158</v>
      </c>
      <c r="F911" s="138"/>
      <c r="G911" s="138"/>
      <c r="H911" s="138"/>
    </row>
    <row r="912" spans="1:8" s="54" customFormat="1" hidden="1" outlineLevel="1">
      <c r="A912" s="211" t="s">
        <v>159</v>
      </c>
      <c r="B912" s="134">
        <f>VLOOKUP($A912,'Anlage 1a_Zuschlagszahlungen'!$A$7:$E$829,5,FALSE)</f>
        <v>2809857</v>
      </c>
      <c r="C912" s="134">
        <f>SUMIFS('Anlage 1c_Korrekturen'!$D$10:$D$73,'Anlage 1c_Korrekturen'!$A$10:$A$73,'Anlage 3_Zusammenfassung'!$A912)+SUMIFS('Anlage 1c_Korrekturen'!$F$10:$F$73,'Anlage 1c_Korrekturen'!$A$10:$A$73,'Anlage 3_Zusammenfassung'!$A912)+SUMIFS('Anlage 1c_Korrekturen'!$H$10:$H$73,'Anlage 1c_Korrekturen'!$A$10:$A$73,'Anlage 3_Zusammenfassung'!$A912)</f>
        <v>5141113</v>
      </c>
      <c r="D912" s="212">
        <f t="shared" si="38"/>
        <v>7950970</v>
      </c>
      <c r="E912" s="208" t="s">
        <v>160</v>
      </c>
      <c r="F912" s="138"/>
      <c r="G912" s="138"/>
      <c r="H912" s="138"/>
    </row>
    <row r="913" spans="1:8" s="54" customFormat="1" hidden="1" outlineLevel="1">
      <c r="A913" s="211" t="s">
        <v>161</v>
      </c>
      <c r="B913" s="134">
        <f>VLOOKUP($A913,'Anlage 1a_Zuschlagszahlungen'!$A$7:$E$829,5,FALSE)</f>
        <v>8558323</v>
      </c>
      <c r="C913" s="134">
        <f>SUMIFS('Anlage 1c_Korrekturen'!$D$10:$D$73,'Anlage 1c_Korrekturen'!$A$10:$A$73,'Anlage 3_Zusammenfassung'!$A913)+SUMIFS('Anlage 1c_Korrekturen'!$F$10:$F$73,'Anlage 1c_Korrekturen'!$A$10:$A$73,'Anlage 3_Zusammenfassung'!$A913)+SUMIFS('Anlage 1c_Korrekturen'!$H$10:$H$73,'Anlage 1c_Korrekturen'!$A$10:$A$73,'Anlage 3_Zusammenfassung'!$A913)</f>
        <v>75257</v>
      </c>
      <c r="D913" s="212">
        <f t="shared" si="38"/>
        <v>8633580</v>
      </c>
      <c r="E913" s="208" t="s">
        <v>162</v>
      </c>
      <c r="F913" s="138"/>
      <c r="G913" s="138"/>
      <c r="H913" s="138"/>
    </row>
    <row r="914" spans="1:8" s="54" customFormat="1" hidden="1" outlineLevel="1">
      <c r="A914" s="211" t="s">
        <v>163</v>
      </c>
      <c r="B914" s="134">
        <f>VLOOKUP($A914,'Anlage 1a_Zuschlagszahlungen'!$A$7:$E$829,5,FALSE)</f>
        <v>9462055</v>
      </c>
      <c r="C914" s="134">
        <f>SUMIFS('Anlage 1c_Korrekturen'!$D$10:$D$73,'Anlage 1c_Korrekturen'!$A$10:$A$73,'Anlage 3_Zusammenfassung'!$A914)+SUMIFS('Anlage 1c_Korrekturen'!$F$10:$F$73,'Anlage 1c_Korrekturen'!$A$10:$A$73,'Anlage 3_Zusammenfassung'!$A914)+SUMIFS('Anlage 1c_Korrekturen'!$H$10:$H$73,'Anlage 1c_Korrekturen'!$A$10:$A$73,'Anlage 3_Zusammenfassung'!$A914)</f>
        <v>0</v>
      </c>
      <c r="D914" s="212">
        <f t="shared" si="38"/>
        <v>9462055</v>
      </c>
      <c r="E914" s="208" t="s">
        <v>164</v>
      </c>
      <c r="F914" s="138"/>
      <c r="G914" s="138"/>
      <c r="H914" s="138"/>
    </row>
    <row r="915" spans="1:8" s="54" customFormat="1" hidden="1" outlineLevel="1">
      <c r="A915" s="211" t="s">
        <v>165</v>
      </c>
      <c r="B915" s="134">
        <f>VLOOKUP($A915,'Anlage 1a_Zuschlagszahlungen'!$A$7:$E$829,5,FALSE)</f>
        <v>709938</v>
      </c>
      <c r="C915" s="134">
        <f>SUMIFS('Anlage 1c_Korrekturen'!$D$10:$D$73,'Anlage 1c_Korrekturen'!$A$10:$A$73,'Anlage 3_Zusammenfassung'!$A915)+SUMIFS('Anlage 1c_Korrekturen'!$F$10:$F$73,'Anlage 1c_Korrekturen'!$A$10:$A$73,'Anlage 3_Zusammenfassung'!$A915)+SUMIFS('Anlage 1c_Korrekturen'!$H$10:$H$73,'Anlage 1c_Korrekturen'!$A$10:$A$73,'Anlage 3_Zusammenfassung'!$A915)</f>
        <v>0</v>
      </c>
      <c r="D915" s="212">
        <f t="shared" si="38"/>
        <v>709938</v>
      </c>
      <c r="E915" s="208" t="s">
        <v>166</v>
      </c>
      <c r="F915" s="138"/>
      <c r="G915" s="138"/>
      <c r="H915" s="138"/>
    </row>
    <row r="916" spans="1:8" s="54" customFormat="1" hidden="1" outlineLevel="1">
      <c r="A916" s="211" t="s">
        <v>167</v>
      </c>
      <c r="B916" s="134">
        <f>VLOOKUP($A916,'Anlage 1a_Zuschlagszahlungen'!$A$7:$E$829,5,FALSE)</f>
        <v>71750</v>
      </c>
      <c r="C916" s="134">
        <f>SUMIFS('Anlage 1c_Korrekturen'!$D$10:$D$73,'Anlage 1c_Korrekturen'!$A$10:$A$73,'Anlage 3_Zusammenfassung'!$A916)+SUMIFS('Anlage 1c_Korrekturen'!$F$10:$F$73,'Anlage 1c_Korrekturen'!$A$10:$A$73,'Anlage 3_Zusammenfassung'!$A916)+SUMIFS('Anlage 1c_Korrekturen'!$H$10:$H$73,'Anlage 1c_Korrekturen'!$A$10:$A$73,'Anlage 3_Zusammenfassung'!$A916)</f>
        <v>0</v>
      </c>
      <c r="D916" s="212">
        <f t="shared" si="38"/>
        <v>71750</v>
      </c>
      <c r="E916" s="208" t="s">
        <v>168</v>
      </c>
      <c r="F916" s="138"/>
      <c r="G916" s="138"/>
      <c r="H916" s="138"/>
    </row>
    <row r="917" spans="1:8" s="54" customFormat="1" hidden="1" outlineLevel="1">
      <c r="A917" s="211" t="s">
        <v>169</v>
      </c>
      <c r="B917" s="134">
        <f>VLOOKUP($A917,'Anlage 1a_Zuschlagszahlungen'!$A$7:$E$829,5,FALSE)</f>
        <v>182788585</v>
      </c>
      <c r="C917" s="134">
        <f>SUMIFS('Anlage 1c_Korrekturen'!$D$10:$D$73,'Anlage 1c_Korrekturen'!$A$10:$A$73,'Anlage 3_Zusammenfassung'!$A917)+SUMIFS('Anlage 1c_Korrekturen'!$F$10:$F$73,'Anlage 1c_Korrekturen'!$A$10:$A$73,'Anlage 3_Zusammenfassung'!$A917)+SUMIFS('Anlage 1c_Korrekturen'!$H$10:$H$73,'Anlage 1c_Korrekturen'!$A$10:$A$73,'Anlage 3_Zusammenfassung'!$A917)</f>
        <v>0</v>
      </c>
      <c r="D917" s="212">
        <f t="shared" si="38"/>
        <v>182788585</v>
      </c>
      <c r="E917" s="208" t="s">
        <v>170</v>
      </c>
      <c r="F917" s="138"/>
      <c r="G917" s="138"/>
      <c r="H917" s="138"/>
    </row>
    <row r="918" spans="1:8" s="54" customFormat="1" hidden="1" outlineLevel="1">
      <c r="A918" s="211" t="s">
        <v>171</v>
      </c>
      <c r="B918" s="134">
        <f>VLOOKUP($A918,'Anlage 1a_Zuschlagszahlungen'!$A$7:$E$829,5,FALSE)</f>
        <v>75423662</v>
      </c>
      <c r="C918" s="134">
        <f>SUMIFS('Anlage 1c_Korrekturen'!$D$10:$D$73,'Anlage 1c_Korrekturen'!$A$10:$A$73,'Anlage 3_Zusammenfassung'!$A918)+SUMIFS('Anlage 1c_Korrekturen'!$F$10:$F$73,'Anlage 1c_Korrekturen'!$A$10:$A$73,'Anlage 3_Zusammenfassung'!$A918)+SUMIFS('Anlage 1c_Korrekturen'!$H$10:$H$73,'Anlage 1c_Korrekturen'!$A$10:$A$73,'Anlage 3_Zusammenfassung'!$A918)</f>
        <v>124728966</v>
      </c>
      <c r="D918" s="212">
        <f t="shared" si="38"/>
        <v>200152628</v>
      </c>
      <c r="E918" s="208" t="s">
        <v>172</v>
      </c>
      <c r="F918" s="138"/>
      <c r="G918" s="138"/>
      <c r="H918" s="138"/>
    </row>
    <row r="919" spans="1:8" s="54" customFormat="1" hidden="1" outlineLevel="1">
      <c r="A919" s="211" t="s">
        <v>173</v>
      </c>
      <c r="B919" s="134">
        <f>VLOOKUP($A919,'Anlage 1a_Zuschlagszahlungen'!$A$7:$E$829,5,FALSE)</f>
        <v>445797302</v>
      </c>
      <c r="C919" s="134">
        <f>SUMIFS('Anlage 1c_Korrekturen'!$D$10:$D$73,'Anlage 1c_Korrekturen'!$A$10:$A$73,'Anlage 3_Zusammenfassung'!$A919)+SUMIFS('Anlage 1c_Korrekturen'!$F$10:$F$73,'Anlage 1c_Korrekturen'!$A$10:$A$73,'Anlage 3_Zusammenfassung'!$A919)+SUMIFS('Anlage 1c_Korrekturen'!$H$10:$H$73,'Anlage 1c_Korrekturen'!$A$10:$A$73,'Anlage 3_Zusammenfassung'!$A919)</f>
        <v>1487066</v>
      </c>
      <c r="D919" s="212">
        <f t="shared" si="38"/>
        <v>447284368</v>
      </c>
      <c r="E919" s="208" t="s">
        <v>174</v>
      </c>
      <c r="F919" s="138"/>
      <c r="G919" s="138"/>
      <c r="H919" s="138"/>
    </row>
    <row r="920" spans="1:8" s="54" customFormat="1" hidden="1" outlineLevel="1">
      <c r="A920" s="211" t="s">
        <v>175</v>
      </c>
      <c r="B920" s="134">
        <f>VLOOKUP($A920,'Anlage 1a_Zuschlagszahlungen'!$A$7:$E$829,5,FALSE)</f>
        <v>16419903</v>
      </c>
      <c r="C920" s="134">
        <f>SUMIFS('Anlage 1c_Korrekturen'!$D$10:$D$73,'Anlage 1c_Korrekturen'!$A$10:$A$73,'Anlage 3_Zusammenfassung'!$A920)+SUMIFS('Anlage 1c_Korrekturen'!$F$10:$F$73,'Anlage 1c_Korrekturen'!$A$10:$A$73,'Anlage 3_Zusammenfassung'!$A920)+SUMIFS('Anlage 1c_Korrekturen'!$H$10:$H$73,'Anlage 1c_Korrekturen'!$A$10:$A$73,'Anlage 3_Zusammenfassung'!$A920)</f>
        <v>0</v>
      </c>
      <c r="D920" s="212">
        <f t="shared" si="38"/>
        <v>16419903</v>
      </c>
      <c r="E920" s="208" t="s">
        <v>176</v>
      </c>
      <c r="F920" s="138"/>
      <c r="G920" s="138"/>
      <c r="H920" s="138"/>
    </row>
    <row r="921" spans="1:8" s="54" customFormat="1" hidden="1" outlineLevel="1">
      <c r="A921" s="211" t="s">
        <v>177</v>
      </c>
      <c r="B921" s="134">
        <f>VLOOKUP($A921,'Anlage 1a_Zuschlagszahlungen'!$A$7:$E$829,5,FALSE)</f>
        <v>17210141</v>
      </c>
      <c r="C921" s="134">
        <f>SUMIFS('Anlage 1c_Korrekturen'!$D$10:$D$73,'Anlage 1c_Korrekturen'!$A$10:$A$73,'Anlage 3_Zusammenfassung'!$A921)+SUMIFS('Anlage 1c_Korrekturen'!$F$10:$F$73,'Anlage 1c_Korrekturen'!$A$10:$A$73,'Anlage 3_Zusammenfassung'!$A921)+SUMIFS('Anlage 1c_Korrekturen'!$H$10:$H$73,'Anlage 1c_Korrekturen'!$A$10:$A$73,'Anlage 3_Zusammenfassung'!$A921)</f>
        <v>0</v>
      </c>
      <c r="D921" s="212">
        <f t="shared" si="38"/>
        <v>17210141</v>
      </c>
      <c r="E921" s="208" t="s">
        <v>178</v>
      </c>
      <c r="F921" s="138"/>
      <c r="G921" s="138"/>
      <c r="H921" s="138"/>
    </row>
    <row r="922" spans="1:8" s="54" customFormat="1" hidden="1" outlineLevel="1">
      <c r="A922" s="211" t="s">
        <v>179</v>
      </c>
      <c r="B922" s="134">
        <f>VLOOKUP($A922,'Anlage 1a_Zuschlagszahlungen'!$A$7:$E$829,5,FALSE)</f>
        <v>1122346</v>
      </c>
      <c r="C922" s="134">
        <f>SUMIFS('Anlage 1c_Korrekturen'!$D$10:$D$73,'Anlage 1c_Korrekturen'!$A$10:$A$73,'Anlage 3_Zusammenfassung'!$A922)+SUMIFS('Anlage 1c_Korrekturen'!$F$10:$F$73,'Anlage 1c_Korrekturen'!$A$10:$A$73,'Anlage 3_Zusammenfassung'!$A922)+SUMIFS('Anlage 1c_Korrekturen'!$H$10:$H$73,'Anlage 1c_Korrekturen'!$A$10:$A$73,'Anlage 3_Zusammenfassung'!$A922)</f>
        <v>0</v>
      </c>
      <c r="D922" s="212">
        <f t="shared" si="38"/>
        <v>1122346</v>
      </c>
      <c r="E922" s="208" t="s">
        <v>180</v>
      </c>
      <c r="F922" s="138"/>
      <c r="G922" s="138"/>
      <c r="H922" s="138"/>
    </row>
    <row r="923" spans="1:8" s="54" customFormat="1" hidden="1" outlineLevel="1">
      <c r="A923" s="211" t="s">
        <v>181</v>
      </c>
      <c r="B923" s="134">
        <f>VLOOKUP($A923,'Anlage 1a_Zuschlagszahlungen'!$A$7:$E$829,5,FALSE)</f>
        <v>481177</v>
      </c>
      <c r="C923" s="134">
        <f>SUMIFS('Anlage 1c_Korrekturen'!$D$10:$D$73,'Anlage 1c_Korrekturen'!$A$10:$A$73,'Anlage 3_Zusammenfassung'!$A923)+SUMIFS('Anlage 1c_Korrekturen'!$F$10:$F$73,'Anlage 1c_Korrekturen'!$A$10:$A$73,'Anlage 3_Zusammenfassung'!$A923)+SUMIFS('Anlage 1c_Korrekturen'!$H$10:$H$73,'Anlage 1c_Korrekturen'!$A$10:$A$73,'Anlage 3_Zusammenfassung'!$A923)</f>
        <v>0</v>
      </c>
      <c r="D923" s="212">
        <f t="shared" si="38"/>
        <v>481177</v>
      </c>
      <c r="E923" s="208" t="s">
        <v>182</v>
      </c>
      <c r="F923" s="138"/>
      <c r="G923" s="138"/>
      <c r="H923" s="138"/>
    </row>
    <row r="924" spans="1:8" s="54" customFormat="1" hidden="1" outlineLevel="1">
      <c r="A924" s="211" t="s">
        <v>183</v>
      </c>
      <c r="B924" s="134">
        <f>VLOOKUP($A924,'Anlage 1a_Zuschlagszahlungen'!$A$7:$E$829,5,FALSE)</f>
        <v>11597450</v>
      </c>
      <c r="C924" s="134">
        <f>SUMIFS('Anlage 1c_Korrekturen'!$D$10:$D$73,'Anlage 1c_Korrekturen'!$A$10:$A$73,'Anlage 3_Zusammenfassung'!$A924)+SUMIFS('Anlage 1c_Korrekturen'!$F$10:$F$73,'Anlage 1c_Korrekturen'!$A$10:$A$73,'Anlage 3_Zusammenfassung'!$A924)+SUMIFS('Anlage 1c_Korrekturen'!$H$10:$H$73,'Anlage 1c_Korrekturen'!$A$10:$A$73,'Anlage 3_Zusammenfassung'!$A924)</f>
        <v>0</v>
      </c>
      <c r="D924" s="212">
        <f t="shared" si="38"/>
        <v>11597450</v>
      </c>
      <c r="E924" s="208" t="s">
        <v>184</v>
      </c>
      <c r="F924" s="138"/>
      <c r="G924" s="138"/>
      <c r="H924" s="138"/>
    </row>
    <row r="925" spans="1:8" s="54" customFormat="1" hidden="1" outlineLevel="1">
      <c r="A925" s="211" t="s">
        <v>185</v>
      </c>
      <c r="B925" s="134">
        <f>VLOOKUP($A925,'Anlage 1a_Zuschlagszahlungen'!$A$7:$E$829,5,FALSE)</f>
        <v>566393</v>
      </c>
      <c r="C925" s="134">
        <f>SUMIFS('Anlage 1c_Korrekturen'!$D$10:$D$73,'Anlage 1c_Korrekturen'!$A$10:$A$73,'Anlage 3_Zusammenfassung'!$A925)+SUMIFS('Anlage 1c_Korrekturen'!$F$10:$F$73,'Anlage 1c_Korrekturen'!$A$10:$A$73,'Anlage 3_Zusammenfassung'!$A925)+SUMIFS('Anlage 1c_Korrekturen'!$H$10:$H$73,'Anlage 1c_Korrekturen'!$A$10:$A$73,'Anlage 3_Zusammenfassung'!$A925)</f>
        <v>16163</v>
      </c>
      <c r="D925" s="212">
        <f t="shared" si="38"/>
        <v>582556</v>
      </c>
      <c r="E925" s="208" t="s">
        <v>186</v>
      </c>
      <c r="F925" s="138"/>
      <c r="G925" s="138"/>
      <c r="H925" s="138"/>
    </row>
    <row r="926" spans="1:8" s="54" customFormat="1" hidden="1" outlineLevel="1">
      <c r="A926" s="211" t="s">
        <v>187</v>
      </c>
      <c r="B926" s="134">
        <f>VLOOKUP($A926,'Anlage 1a_Zuschlagszahlungen'!$A$7:$E$829,5,FALSE)</f>
        <v>116470300</v>
      </c>
      <c r="C926" s="134">
        <f>SUMIFS('Anlage 1c_Korrekturen'!$D$10:$D$73,'Anlage 1c_Korrekturen'!$A$10:$A$73,'Anlage 3_Zusammenfassung'!$A926)+SUMIFS('Anlage 1c_Korrekturen'!$F$10:$F$73,'Anlage 1c_Korrekturen'!$A$10:$A$73,'Anlage 3_Zusammenfassung'!$A926)+SUMIFS('Anlage 1c_Korrekturen'!$H$10:$H$73,'Anlage 1c_Korrekturen'!$A$10:$A$73,'Anlage 3_Zusammenfassung'!$A926)</f>
        <v>46150905</v>
      </c>
      <c r="D926" s="212">
        <f t="shared" si="38"/>
        <v>162621205</v>
      </c>
      <c r="E926" s="208" t="s">
        <v>188</v>
      </c>
      <c r="F926" s="138"/>
      <c r="G926" s="138"/>
      <c r="H926" s="138"/>
    </row>
    <row r="927" spans="1:8" s="54" customFormat="1" hidden="1" outlineLevel="1">
      <c r="A927" s="211" t="s">
        <v>189</v>
      </c>
      <c r="B927" s="134">
        <f>VLOOKUP($A927,'Anlage 1a_Zuschlagszahlungen'!$A$7:$E$829,5,FALSE)</f>
        <v>37591647</v>
      </c>
      <c r="C927" s="134">
        <f>SUMIFS('Anlage 1c_Korrekturen'!$D$10:$D$73,'Anlage 1c_Korrekturen'!$A$10:$A$73,'Anlage 3_Zusammenfassung'!$A927)+SUMIFS('Anlage 1c_Korrekturen'!$F$10:$F$73,'Anlage 1c_Korrekturen'!$A$10:$A$73,'Anlage 3_Zusammenfassung'!$A927)+SUMIFS('Anlage 1c_Korrekturen'!$H$10:$H$73,'Anlage 1c_Korrekturen'!$A$10:$A$73,'Anlage 3_Zusammenfassung'!$A927)</f>
        <v>0</v>
      </c>
      <c r="D927" s="212">
        <f t="shared" si="38"/>
        <v>37591647</v>
      </c>
      <c r="E927" s="208" t="s">
        <v>190</v>
      </c>
      <c r="F927" s="138"/>
      <c r="G927" s="138"/>
      <c r="H927" s="138"/>
    </row>
    <row r="928" spans="1:8" s="54" customFormat="1" hidden="1" outlineLevel="1">
      <c r="A928" s="211" t="s">
        <v>191</v>
      </c>
      <c r="B928" s="134">
        <f>VLOOKUP($A928,'Anlage 1a_Zuschlagszahlungen'!$A$7:$E$829,5,FALSE)</f>
        <v>292386</v>
      </c>
      <c r="C928" s="134">
        <f>SUMIFS('Anlage 1c_Korrekturen'!$D$10:$D$73,'Anlage 1c_Korrekturen'!$A$10:$A$73,'Anlage 3_Zusammenfassung'!$A928)+SUMIFS('Anlage 1c_Korrekturen'!$F$10:$F$73,'Anlage 1c_Korrekturen'!$A$10:$A$73,'Anlage 3_Zusammenfassung'!$A928)+SUMIFS('Anlage 1c_Korrekturen'!$H$10:$H$73,'Anlage 1c_Korrekturen'!$A$10:$A$73,'Anlage 3_Zusammenfassung'!$A928)</f>
        <v>0</v>
      </c>
      <c r="D928" s="212">
        <f t="shared" si="38"/>
        <v>292386</v>
      </c>
      <c r="E928" s="208" t="s">
        <v>192</v>
      </c>
      <c r="F928" s="138"/>
      <c r="G928" s="138"/>
      <c r="H928" s="138"/>
    </row>
    <row r="929" spans="1:8" s="54" customFormat="1" hidden="1" outlineLevel="1">
      <c r="A929" s="211" t="s">
        <v>193</v>
      </c>
      <c r="B929" s="134">
        <f>VLOOKUP($A929,'Anlage 1a_Zuschlagszahlungen'!$A$7:$E$829,5,FALSE)</f>
        <v>897960</v>
      </c>
      <c r="C929" s="134">
        <f>SUMIFS('Anlage 1c_Korrekturen'!$D$10:$D$73,'Anlage 1c_Korrekturen'!$A$10:$A$73,'Anlage 3_Zusammenfassung'!$A929)+SUMIFS('Anlage 1c_Korrekturen'!$F$10:$F$73,'Anlage 1c_Korrekturen'!$A$10:$A$73,'Anlage 3_Zusammenfassung'!$A929)+SUMIFS('Anlage 1c_Korrekturen'!$H$10:$H$73,'Anlage 1c_Korrekturen'!$A$10:$A$73,'Anlage 3_Zusammenfassung'!$A929)</f>
        <v>0</v>
      </c>
      <c r="D929" s="212">
        <f t="shared" si="38"/>
        <v>897960</v>
      </c>
      <c r="E929" s="208" t="s">
        <v>194</v>
      </c>
      <c r="F929" s="138"/>
      <c r="G929" s="138"/>
      <c r="H929" s="138"/>
    </row>
    <row r="930" spans="1:8" s="54" customFormat="1" hidden="1" outlineLevel="1">
      <c r="A930" s="211" t="s">
        <v>195</v>
      </c>
      <c r="B930" s="134">
        <f>VLOOKUP($A930,'Anlage 1a_Zuschlagszahlungen'!$A$7:$E$829,5,FALSE)</f>
        <v>11368517</v>
      </c>
      <c r="C930" s="134">
        <f>SUMIFS('Anlage 1c_Korrekturen'!$D$10:$D$73,'Anlage 1c_Korrekturen'!$A$10:$A$73,'Anlage 3_Zusammenfassung'!$A930)+SUMIFS('Anlage 1c_Korrekturen'!$F$10:$F$73,'Anlage 1c_Korrekturen'!$A$10:$A$73,'Anlage 3_Zusammenfassung'!$A930)+SUMIFS('Anlage 1c_Korrekturen'!$H$10:$H$73,'Anlage 1c_Korrekturen'!$A$10:$A$73,'Anlage 3_Zusammenfassung'!$A930)</f>
        <v>0</v>
      </c>
      <c r="D930" s="212">
        <f t="shared" si="38"/>
        <v>11368517</v>
      </c>
      <c r="E930" s="208" t="s">
        <v>196</v>
      </c>
      <c r="F930" s="138"/>
      <c r="G930" s="138"/>
      <c r="H930" s="138"/>
    </row>
    <row r="931" spans="1:8" s="54" customFormat="1" hidden="1" outlineLevel="1">
      <c r="A931" s="211" t="s">
        <v>197</v>
      </c>
      <c r="B931" s="134">
        <f>VLOOKUP($A931,'Anlage 1a_Zuschlagszahlungen'!$A$7:$E$829,5,FALSE)</f>
        <v>4150990</v>
      </c>
      <c r="C931" s="134">
        <f>SUMIFS('Anlage 1c_Korrekturen'!$D$10:$D$73,'Anlage 1c_Korrekturen'!$A$10:$A$73,'Anlage 3_Zusammenfassung'!$A931)+SUMIFS('Anlage 1c_Korrekturen'!$F$10:$F$73,'Anlage 1c_Korrekturen'!$A$10:$A$73,'Anlage 3_Zusammenfassung'!$A931)+SUMIFS('Anlage 1c_Korrekturen'!$H$10:$H$73,'Anlage 1c_Korrekturen'!$A$10:$A$73,'Anlage 3_Zusammenfassung'!$A931)</f>
        <v>0</v>
      </c>
      <c r="D931" s="212">
        <f t="shared" si="38"/>
        <v>4150990</v>
      </c>
      <c r="E931" s="208" t="s">
        <v>198</v>
      </c>
      <c r="F931" s="138"/>
      <c r="G931" s="138"/>
      <c r="H931" s="138"/>
    </row>
    <row r="932" spans="1:8" s="54" customFormat="1" hidden="1" outlineLevel="1">
      <c r="A932" s="211" t="s">
        <v>199</v>
      </c>
      <c r="B932" s="134">
        <f>VLOOKUP($A932,'Anlage 1a_Zuschlagszahlungen'!$A$7:$E$829,5,FALSE)</f>
        <v>4855954</v>
      </c>
      <c r="C932" s="134">
        <f>SUMIFS('Anlage 1c_Korrekturen'!$D$10:$D$73,'Anlage 1c_Korrekturen'!$A$10:$A$73,'Anlage 3_Zusammenfassung'!$A932)+SUMIFS('Anlage 1c_Korrekturen'!$F$10:$F$73,'Anlage 1c_Korrekturen'!$A$10:$A$73,'Anlage 3_Zusammenfassung'!$A932)+SUMIFS('Anlage 1c_Korrekturen'!$H$10:$H$73,'Anlage 1c_Korrekturen'!$A$10:$A$73,'Anlage 3_Zusammenfassung'!$A932)</f>
        <v>0</v>
      </c>
      <c r="D932" s="212">
        <f t="shared" si="38"/>
        <v>4855954</v>
      </c>
      <c r="E932" s="208" t="s">
        <v>200</v>
      </c>
      <c r="F932" s="138"/>
      <c r="G932" s="138"/>
      <c r="H932" s="138"/>
    </row>
    <row r="933" spans="1:8" s="54" customFormat="1" hidden="1" outlineLevel="1">
      <c r="A933" s="211" t="s">
        <v>201</v>
      </c>
      <c r="B933" s="134">
        <f>VLOOKUP($A933,'Anlage 1a_Zuschlagszahlungen'!$A$7:$E$829,5,FALSE)</f>
        <v>12210303</v>
      </c>
      <c r="C933" s="134">
        <f>SUMIFS('Anlage 1c_Korrekturen'!$D$10:$D$73,'Anlage 1c_Korrekturen'!$A$10:$A$73,'Anlage 3_Zusammenfassung'!$A933)+SUMIFS('Anlage 1c_Korrekturen'!$F$10:$F$73,'Anlage 1c_Korrekturen'!$A$10:$A$73,'Anlage 3_Zusammenfassung'!$A933)+SUMIFS('Anlage 1c_Korrekturen'!$H$10:$H$73,'Anlage 1c_Korrekturen'!$A$10:$A$73,'Anlage 3_Zusammenfassung'!$A933)</f>
        <v>0</v>
      </c>
      <c r="D933" s="212">
        <f t="shared" si="38"/>
        <v>12210303</v>
      </c>
      <c r="E933" s="208" t="s">
        <v>202</v>
      </c>
      <c r="F933" s="138"/>
      <c r="G933" s="138"/>
      <c r="H933" s="138"/>
    </row>
    <row r="934" spans="1:8" s="54" customFormat="1" hidden="1" outlineLevel="1">
      <c r="A934" s="211" t="s">
        <v>203</v>
      </c>
      <c r="B934" s="134">
        <f>VLOOKUP($A934,'Anlage 1a_Zuschlagszahlungen'!$A$7:$E$829,5,FALSE)</f>
        <v>677515</v>
      </c>
      <c r="C934" s="134">
        <f>SUMIFS('Anlage 1c_Korrekturen'!$D$10:$D$73,'Anlage 1c_Korrekturen'!$A$10:$A$73,'Anlage 3_Zusammenfassung'!$A934)+SUMIFS('Anlage 1c_Korrekturen'!$F$10:$F$73,'Anlage 1c_Korrekturen'!$A$10:$A$73,'Anlage 3_Zusammenfassung'!$A934)+SUMIFS('Anlage 1c_Korrekturen'!$H$10:$H$73,'Anlage 1c_Korrekturen'!$A$10:$A$73,'Anlage 3_Zusammenfassung'!$A934)</f>
        <v>0</v>
      </c>
      <c r="D934" s="212">
        <f t="shared" si="38"/>
        <v>677515</v>
      </c>
      <c r="E934" s="208" t="s">
        <v>204</v>
      </c>
      <c r="F934" s="138"/>
      <c r="G934" s="138"/>
      <c r="H934" s="138"/>
    </row>
    <row r="935" spans="1:8" s="54" customFormat="1" hidden="1" outlineLevel="1">
      <c r="A935" s="211" t="s">
        <v>205</v>
      </c>
      <c r="B935" s="134">
        <f>VLOOKUP($A935,'Anlage 1a_Zuschlagszahlungen'!$A$7:$E$829,5,FALSE)</f>
        <v>10116613</v>
      </c>
      <c r="C935" s="134">
        <f>SUMIFS('Anlage 1c_Korrekturen'!$D$10:$D$73,'Anlage 1c_Korrekturen'!$A$10:$A$73,'Anlage 3_Zusammenfassung'!$A935)+SUMIFS('Anlage 1c_Korrekturen'!$F$10:$F$73,'Anlage 1c_Korrekturen'!$A$10:$A$73,'Anlage 3_Zusammenfassung'!$A935)+SUMIFS('Anlage 1c_Korrekturen'!$H$10:$H$73,'Anlage 1c_Korrekturen'!$A$10:$A$73,'Anlage 3_Zusammenfassung'!$A935)</f>
        <v>0</v>
      </c>
      <c r="D935" s="212">
        <f t="shared" si="38"/>
        <v>10116613</v>
      </c>
      <c r="E935" s="208" t="s">
        <v>206</v>
      </c>
      <c r="F935" s="138"/>
      <c r="G935" s="138"/>
      <c r="H935" s="138"/>
    </row>
    <row r="936" spans="1:8" s="54" customFormat="1" hidden="1" outlineLevel="1">
      <c r="A936" s="211" t="s">
        <v>207</v>
      </c>
      <c r="B936" s="134">
        <f>VLOOKUP($A936,'Anlage 1a_Zuschlagszahlungen'!$A$7:$E$829,5,FALSE)</f>
        <v>0</v>
      </c>
      <c r="C936" s="134">
        <f>SUMIFS('Anlage 1c_Korrekturen'!$D$10:$D$73,'Anlage 1c_Korrekturen'!$A$10:$A$73,'Anlage 3_Zusammenfassung'!$A936)+SUMIFS('Anlage 1c_Korrekturen'!$F$10:$F$73,'Anlage 1c_Korrekturen'!$A$10:$A$73,'Anlage 3_Zusammenfassung'!$A936)+SUMIFS('Anlage 1c_Korrekturen'!$H$10:$H$73,'Anlage 1c_Korrekturen'!$A$10:$A$73,'Anlage 3_Zusammenfassung'!$A936)</f>
        <v>0</v>
      </c>
      <c r="D936" s="212">
        <f t="shared" si="38"/>
        <v>0</v>
      </c>
      <c r="E936" s="208" t="s">
        <v>208</v>
      </c>
      <c r="F936" s="138"/>
      <c r="G936" s="138"/>
      <c r="H936" s="138"/>
    </row>
    <row r="937" spans="1:8" s="54" customFormat="1" hidden="1" outlineLevel="1">
      <c r="A937" s="211" t="s">
        <v>209</v>
      </c>
      <c r="B937" s="134">
        <f>VLOOKUP($A937,'Anlage 1a_Zuschlagszahlungen'!$A$7:$E$829,5,FALSE)</f>
        <v>24082999</v>
      </c>
      <c r="C937" s="134">
        <f>SUMIFS('Anlage 1c_Korrekturen'!$D$10:$D$73,'Anlage 1c_Korrekturen'!$A$10:$A$73,'Anlage 3_Zusammenfassung'!$A937)+SUMIFS('Anlage 1c_Korrekturen'!$F$10:$F$73,'Anlage 1c_Korrekturen'!$A$10:$A$73,'Anlage 3_Zusammenfassung'!$A937)+SUMIFS('Anlage 1c_Korrekturen'!$H$10:$H$73,'Anlage 1c_Korrekturen'!$A$10:$A$73,'Anlage 3_Zusammenfassung'!$A937)</f>
        <v>283757</v>
      </c>
      <c r="D937" s="212">
        <f t="shared" si="38"/>
        <v>24366756</v>
      </c>
      <c r="E937" s="208" t="s">
        <v>210</v>
      </c>
      <c r="F937" s="138"/>
      <c r="G937" s="138"/>
      <c r="H937" s="138"/>
    </row>
    <row r="938" spans="1:8" s="54" customFormat="1" hidden="1" outlineLevel="1">
      <c r="A938" s="211" t="s">
        <v>211</v>
      </c>
      <c r="B938" s="134">
        <f>VLOOKUP($A938,'Anlage 1a_Zuschlagszahlungen'!$A$7:$E$829,5,FALSE)</f>
        <v>160230</v>
      </c>
      <c r="C938" s="134">
        <f>SUMIFS('Anlage 1c_Korrekturen'!$D$10:$D$73,'Anlage 1c_Korrekturen'!$A$10:$A$73,'Anlage 3_Zusammenfassung'!$A938)+SUMIFS('Anlage 1c_Korrekturen'!$F$10:$F$73,'Anlage 1c_Korrekturen'!$A$10:$A$73,'Anlage 3_Zusammenfassung'!$A938)+SUMIFS('Anlage 1c_Korrekturen'!$H$10:$H$73,'Anlage 1c_Korrekturen'!$A$10:$A$73,'Anlage 3_Zusammenfassung'!$A938)</f>
        <v>0</v>
      </c>
      <c r="D938" s="212">
        <f t="shared" si="38"/>
        <v>160230</v>
      </c>
      <c r="E938" s="208" t="s">
        <v>212</v>
      </c>
      <c r="F938" s="138"/>
      <c r="G938" s="138"/>
      <c r="H938" s="138"/>
    </row>
    <row r="939" spans="1:8" s="54" customFormat="1" hidden="1" outlineLevel="1">
      <c r="A939" s="211" t="s">
        <v>213</v>
      </c>
      <c r="B939" s="134">
        <f>VLOOKUP($A939,'Anlage 1a_Zuschlagszahlungen'!$A$7:$E$829,5,FALSE)</f>
        <v>229623</v>
      </c>
      <c r="C939" s="134">
        <f>SUMIFS('Anlage 1c_Korrekturen'!$D$10:$D$73,'Anlage 1c_Korrekturen'!$A$10:$A$73,'Anlage 3_Zusammenfassung'!$A939)+SUMIFS('Anlage 1c_Korrekturen'!$F$10:$F$73,'Anlage 1c_Korrekturen'!$A$10:$A$73,'Anlage 3_Zusammenfassung'!$A939)+SUMIFS('Anlage 1c_Korrekturen'!$H$10:$H$73,'Anlage 1c_Korrekturen'!$A$10:$A$73,'Anlage 3_Zusammenfassung'!$A939)</f>
        <v>0</v>
      </c>
      <c r="D939" s="212">
        <f t="shared" si="38"/>
        <v>229623</v>
      </c>
      <c r="E939" s="208" t="s">
        <v>214</v>
      </c>
      <c r="F939" s="138"/>
      <c r="G939" s="138"/>
      <c r="H939" s="138"/>
    </row>
    <row r="940" spans="1:8" s="54" customFormat="1" hidden="1" outlineLevel="1">
      <c r="A940" s="211" t="s">
        <v>215</v>
      </c>
      <c r="B940" s="134">
        <f>VLOOKUP($A940,'Anlage 1a_Zuschlagszahlungen'!$A$7:$E$829,5,FALSE)</f>
        <v>832633</v>
      </c>
      <c r="C940" s="134">
        <f>SUMIFS('Anlage 1c_Korrekturen'!$D$10:$D$73,'Anlage 1c_Korrekturen'!$A$10:$A$73,'Anlage 3_Zusammenfassung'!$A940)+SUMIFS('Anlage 1c_Korrekturen'!$F$10:$F$73,'Anlage 1c_Korrekturen'!$A$10:$A$73,'Anlage 3_Zusammenfassung'!$A940)+SUMIFS('Anlage 1c_Korrekturen'!$H$10:$H$73,'Anlage 1c_Korrekturen'!$A$10:$A$73,'Anlage 3_Zusammenfassung'!$A940)</f>
        <v>28576</v>
      </c>
      <c r="D940" s="212">
        <f t="shared" si="38"/>
        <v>861209</v>
      </c>
      <c r="E940" s="208" t="s">
        <v>216</v>
      </c>
      <c r="F940" s="138"/>
      <c r="G940" s="138"/>
      <c r="H940" s="138"/>
    </row>
    <row r="941" spans="1:8" s="54" customFormat="1" hidden="1" outlineLevel="1">
      <c r="A941" s="211" t="s">
        <v>217</v>
      </c>
      <c r="B941" s="134">
        <f>VLOOKUP($A941,'Anlage 1a_Zuschlagszahlungen'!$A$7:$E$829,5,FALSE)</f>
        <v>18031442</v>
      </c>
      <c r="C941" s="134">
        <f>SUMIFS('Anlage 1c_Korrekturen'!$D$10:$D$73,'Anlage 1c_Korrekturen'!$A$10:$A$73,'Anlage 3_Zusammenfassung'!$A941)+SUMIFS('Anlage 1c_Korrekturen'!$F$10:$F$73,'Anlage 1c_Korrekturen'!$A$10:$A$73,'Anlage 3_Zusammenfassung'!$A941)+SUMIFS('Anlage 1c_Korrekturen'!$H$10:$H$73,'Anlage 1c_Korrekturen'!$A$10:$A$73,'Anlage 3_Zusammenfassung'!$A941)</f>
        <v>0</v>
      </c>
      <c r="D941" s="212">
        <f t="shared" ref="D941:D972" si="39">B941+C941</f>
        <v>18031442</v>
      </c>
      <c r="E941" s="208" t="s">
        <v>218</v>
      </c>
      <c r="F941" s="138"/>
      <c r="G941" s="138"/>
      <c r="H941" s="138"/>
    </row>
    <row r="942" spans="1:8" s="54" customFormat="1" hidden="1" outlineLevel="1">
      <c r="A942" s="211" t="s">
        <v>219</v>
      </c>
      <c r="B942" s="134">
        <f>VLOOKUP($A942,'Anlage 1a_Zuschlagszahlungen'!$A$7:$E$829,5,FALSE)</f>
        <v>478963</v>
      </c>
      <c r="C942" s="134">
        <f>SUMIFS('Anlage 1c_Korrekturen'!$D$10:$D$73,'Anlage 1c_Korrekturen'!$A$10:$A$73,'Anlage 3_Zusammenfassung'!$A942)+SUMIFS('Anlage 1c_Korrekturen'!$F$10:$F$73,'Anlage 1c_Korrekturen'!$A$10:$A$73,'Anlage 3_Zusammenfassung'!$A942)+SUMIFS('Anlage 1c_Korrekturen'!$H$10:$H$73,'Anlage 1c_Korrekturen'!$A$10:$A$73,'Anlage 3_Zusammenfassung'!$A942)</f>
        <v>0</v>
      </c>
      <c r="D942" s="212">
        <f t="shared" si="39"/>
        <v>478963</v>
      </c>
      <c r="E942" s="208" t="s">
        <v>220</v>
      </c>
      <c r="F942" s="138"/>
      <c r="G942" s="138"/>
      <c r="H942" s="138"/>
    </row>
    <row r="943" spans="1:8" s="54" customFormat="1" hidden="1" outlineLevel="1">
      <c r="A943" s="211" t="s">
        <v>221</v>
      </c>
      <c r="B943" s="134">
        <f>VLOOKUP($A943,'Anlage 1a_Zuschlagszahlungen'!$A$7:$E$829,5,FALSE)</f>
        <v>8903509</v>
      </c>
      <c r="C943" s="134">
        <f>SUMIFS('Anlage 1c_Korrekturen'!$D$10:$D$73,'Anlage 1c_Korrekturen'!$A$10:$A$73,'Anlage 3_Zusammenfassung'!$A943)+SUMIFS('Anlage 1c_Korrekturen'!$F$10:$F$73,'Anlage 1c_Korrekturen'!$A$10:$A$73,'Anlage 3_Zusammenfassung'!$A943)+SUMIFS('Anlage 1c_Korrekturen'!$H$10:$H$73,'Anlage 1c_Korrekturen'!$A$10:$A$73,'Anlage 3_Zusammenfassung'!$A943)</f>
        <v>87264</v>
      </c>
      <c r="D943" s="212">
        <f t="shared" si="39"/>
        <v>8990773</v>
      </c>
      <c r="E943" s="208" t="s">
        <v>222</v>
      </c>
      <c r="F943" s="138"/>
      <c r="G943" s="138"/>
      <c r="H943" s="138"/>
    </row>
    <row r="944" spans="1:8" s="54" customFormat="1" hidden="1" outlineLevel="1">
      <c r="A944" s="211" t="s">
        <v>223</v>
      </c>
      <c r="B944" s="134">
        <f>VLOOKUP($A944,'Anlage 1a_Zuschlagszahlungen'!$A$7:$E$829,5,FALSE)</f>
        <v>438925</v>
      </c>
      <c r="C944" s="134">
        <f>SUMIFS('Anlage 1c_Korrekturen'!$D$10:$D$73,'Anlage 1c_Korrekturen'!$A$10:$A$73,'Anlage 3_Zusammenfassung'!$A944)+SUMIFS('Anlage 1c_Korrekturen'!$F$10:$F$73,'Anlage 1c_Korrekturen'!$A$10:$A$73,'Anlage 3_Zusammenfassung'!$A944)+SUMIFS('Anlage 1c_Korrekturen'!$H$10:$H$73,'Anlage 1c_Korrekturen'!$A$10:$A$73,'Anlage 3_Zusammenfassung'!$A944)</f>
        <v>0</v>
      </c>
      <c r="D944" s="212">
        <f t="shared" si="39"/>
        <v>438925</v>
      </c>
      <c r="E944" s="208" t="s">
        <v>224</v>
      </c>
      <c r="F944" s="138"/>
      <c r="G944" s="138"/>
      <c r="H944" s="138"/>
    </row>
    <row r="945" spans="1:8" s="54" customFormat="1" hidden="1" outlineLevel="1">
      <c r="A945" s="211" t="s">
        <v>225</v>
      </c>
      <c r="B945" s="134">
        <f>VLOOKUP($A945,'Anlage 1a_Zuschlagszahlungen'!$A$7:$E$829,5,FALSE)</f>
        <v>13343315</v>
      </c>
      <c r="C945" s="134">
        <f>SUMIFS('Anlage 1c_Korrekturen'!$D$10:$D$73,'Anlage 1c_Korrekturen'!$A$10:$A$73,'Anlage 3_Zusammenfassung'!$A945)+SUMIFS('Anlage 1c_Korrekturen'!$F$10:$F$73,'Anlage 1c_Korrekturen'!$A$10:$A$73,'Anlage 3_Zusammenfassung'!$A945)+SUMIFS('Anlage 1c_Korrekturen'!$H$10:$H$73,'Anlage 1c_Korrekturen'!$A$10:$A$73,'Anlage 3_Zusammenfassung'!$A945)</f>
        <v>0</v>
      </c>
      <c r="D945" s="212">
        <f t="shared" si="39"/>
        <v>13343315</v>
      </c>
      <c r="E945" s="208" t="s">
        <v>226</v>
      </c>
      <c r="F945" s="138"/>
      <c r="G945" s="138"/>
      <c r="H945" s="138"/>
    </row>
    <row r="946" spans="1:8" s="54" customFormat="1" hidden="1" outlineLevel="1">
      <c r="A946" s="211" t="s">
        <v>227</v>
      </c>
      <c r="B946" s="134">
        <f>VLOOKUP($A946,'Anlage 1a_Zuschlagszahlungen'!$A$7:$E$829,5,FALSE)</f>
        <v>0</v>
      </c>
      <c r="C946" s="134">
        <f>SUMIFS('Anlage 1c_Korrekturen'!$D$10:$D$73,'Anlage 1c_Korrekturen'!$A$10:$A$73,'Anlage 3_Zusammenfassung'!$A946)+SUMIFS('Anlage 1c_Korrekturen'!$F$10:$F$73,'Anlage 1c_Korrekturen'!$A$10:$A$73,'Anlage 3_Zusammenfassung'!$A946)+SUMIFS('Anlage 1c_Korrekturen'!$H$10:$H$73,'Anlage 1c_Korrekturen'!$A$10:$A$73,'Anlage 3_Zusammenfassung'!$A946)</f>
        <v>0</v>
      </c>
      <c r="D946" s="212">
        <f t="shared" si="39"/>
        <v>0</v>
      </c>
      <c r="E946" s="208" t="s">
        <v>228</v>
      </c>
      <c r="F946" s="138"/>
      <c r="G946" s="138"/>
      <c r="H946" s="138"/>
    </row>
    <row r="947" spans="1:8" s="54" customFormat="1" hidden="1" outlineLevel="1">
      <c r="A947" s="211" t="s">
        <v>229</v>
      </c>
      <c r="B947" s="134">
        <f>VLOOKUP($A947,'Anlage 1a_Zuschlagszahlungen'!$A$7:$E$829,5,FALSE)</f>
        <v>191138</v>
      </c>
      <c r="C947" s="134">
        <f>SUMIFS('Anlage 1c_Korrekturen'!$D$10:$D$73,'Anlage 1c_Korrekturen'!$A$10:$A$73,'Anlage 3_Zusammenfassung'!$A947)+SUMIFS('Anlage 1c_Korrekturen'!$F$10:$F$73,'Anlage 1c_Korrekturen'!$A$10:$A$73,'Anlage 3_Zusammenfassung'!$A947)+SUMIFS('Anlage 1c_Korrekturen'!$H$10:$H$73,'Anlage 1c_Korrekturen'!$A$10:$A$73,'Anlage 3_Zusammenfassung'!$A947)</f>
        <v>0</v>
      </c>
      <c r="D947" s="212">
        <f t="shared" si="39"/>
        <v>191138</v>
      </c>
      <c r="E947" s="208" t="s">
        <v>230</v>
      </c>
      <c r="F947" s="138"/>
      <c r="G947" s="138"/>
      <c r="H947" s="138"/>
    </row>
    <row r="948" spans="1:8" s="54" customFormat="1" hidden="1" outlineLevel="1">
      <c r="A948" s="211" t="s">
        <v>231</v>
      </c>
      <c r="B948" s="134">
        <f>VLOOKUP($A948,'Anlage 1a_Zuschlagszahlungen'!$A$7:$E$829,5,FALSE)</f>
        <v>236975483</v>
      </c>
      <c r="C948" s="134">
        <f>SUMIFS('Anlage 1c_Korrekturen'!$D$10:$D$73,'Anlage 1c_Korrekturen'!$A$10:$A$73,'Anlage 3_Zusammenfassung'!$A948)+SUMIFS('Anlage 1c_Korrekturen'!$F$10:$F$73,'Anlage 1c_Korrekturen'!$A$10:$A$73,'Anlage 3_Zusammenfassung'!$A948)+SUMIFS('Anlage 1c_Korrekturen'!$H$10:$H$73,'Anlage 1c_Korrekturen'!$A$10:$A$73,'Anlage 3_Zusammenfassung'!$A948)</f>
        <v>10394154</v>
      </c>
      <c r="D948" s="212">
        <f t="shared" si="39"/>
        <v>247369637</v>
      </c>
      <c r="E948" s="208" t="s">
        <v>232</v>
      </c>
      <c r="F948" s="138"/>
      <c r="G948" s="138"/>
      <c r="H948" s="138"/>
    </row>
    <row r="949" spans="1:8" s="54" customFormat="1" hidden="1" outlineLevel="1">
      <c r="A949" s="211" t="s">
        <v>233</v>
      </c>
      <c r="B949" s="134">
        <f>VLOOKUP($A949,'Anlage 1a_Zuschlagszahlungen'!$A$7:$E$829,5,FALSE)</f>
        <v>427399226</v>
      </c>
      <c r="C949" s="134">
        <f>SUMIFS('Anlage 1c_Korrekturen'!$D$10:$D$73,'Anlage 1c_Korrekturen'!$A$10:$A$73,'Anlage 3_Zusammenfassung'!$A949)+SUMIFS('Anlage 1c_Korrekturen'!$F$10:$F$73,'Anlage 1c_Korrekturen'!$A$10:$A$73,'Anlage 3_Zusammenfassung'!$A949)+SUMIFS('Anlage 1c_Korrekturen'!$H$10:$H$73,'Anlage 1c_Korrekturen'!$A$10:$A$73,'Anlage 3_Zusammenfassung'!$A949)</f>
        <v>1016583</v>
      </c>
      <c r="D949" s="212">
        <f t="shared" si="39"/>
        <v>428415809</v>
      </c>
      <c r="E949" s="208" t="s">
        <v>234</v>
      </c>
      <c r="F949" s="138"/>
      <c r="G949" s="138"/>
      <c r="H949" s="138"/>
    </row>
    <row r="950" spans="1:8" s="54" customFormat="1" hidden="1" outlineLevel="1">
      <c r="A950" s="211" t="s">
        <v>235</v>
      </c>
      <c r="B950" s="134">
        <f>VLOOKUP($A950,'Anlage 1a_Zuschlagszahlungen'!$A$7:$E$829,5,FALSE)</f>
        <v>985601</v>
      </c>
      <c r="C950" s="134">
        <f>SUMIFS('Anlage 1c_Korrekturen'!$D$10:$D$73,'Anlage 1c_Korrekturen'!$A$10:$A$73,'Anlage 3_Zusammenfassung'!$A950)+SUMIFS('Anlage 1c_Korrekturen'!$F$10:$F$73,'Anlage 1c_Korrekturen'!$A$10:$A$73,'Anlage 3_Zusammenfassung'!$A950)+SUMIFS('Anlage 1c_Korrekturen'!$H$10:$H$73,'Anlage 1c_Korrekturen'!$A$10:$A$73,'Anlage 3_Zusammenfassung'!$A950)</f>
        <v>0</v>
      </c>
      <c r="D950" s="212">
        <f t="shared" si="39"/>
        <v>985601</v>
      </c>
      <c r="E950" s="208" t="s">
        <v>236</v>
      </c>
      <c r="F950" s="138"/>
      <c r="G950" s="138"/>
      <c r="H950" s="138"/>
    </row>
    <row r="951" spans="1:8" s="54" customFormat="1" hidden="1" outlineLevel="1">
      <c r="A951" s="211" t="s">
        <v>237</v>
      </c>
      <c r="B951" s="134">
        <f>VLOOKUP($A951,'Anlage 1a_Zuschlagszahlungen'!$A$7:$E$829,5,FALSE)</f>
        <v>49293744</v>
      </c>
      <c r="C951" s="134">
        <f>SUMIFS('Anlage 1c_Korrekturen'!$D$10:$D$73,'Anlage 1c_Korrekturen'!$A$10:$A$73,'Anlage 3_Zusammenfassung'!$A951)+SUMIFS('Anlage 1c_Korrekturen'!$F$10:$F$73,'Anlage 1c_Korrekturen'!$A$10:$A$73,'Anlage 3_Zusammenfassung'!$A951)+SUMIFS('Anlage 1c_Korrekturen'!$H$10:$H$73,'Anlage 1c_Korrekturen'!$A$10:$A$73,'Anlage 3_Zusammenfassung'!$A951)</f>
        <v>1241041</v>
      </c>
      <c r="D951" s="212">
        <f t="shared" si="39"/>
        <v>50534785</v>
      </c>
      <c r="E951" s="208" t="s">
        <v>238</v>
      </c>
      <c r="F951" s="138"/>
      <c r="G951" s="138"/>
      <c r="H951" s="138"/>
    </row>
    <row r="952" spans="1:8" s="54" customFormat="1" hidden="1" outlineLevel="1">
      <c r="A952" s="211" t="s">
        <v>239</v>
      </c>
      <c r="B952" s="134">
        <f>VLOOKUP($A952,'Anlage 1a_Zuschlagszahlungen'!$A$7:$E$829,5,FALSE)</f>
        <v>2618985</v>
      </c>
      <c r="C952" s="134">
        <f>SUMIFS('Anlage 1c_Korrekturen'!$D$10:$D$73,'Anlage 1c_Korrekturen'!$A$10:$A$73,'Anlage 3_Zusammenfassung'!$A952)+SUMIFS('Anlage 1c_Korrekturen'!$F$10:$F$73,'Anlage 1c_Korrekturen'!$A$10:$A$73,'Anlage 3_Zusammenfassung'!$A952)+SUMIFS('Anlage 1c_Korrekturen'!$H$10:$H$73,'Anlage 1c_Korrekturen'!$A$10:$A$73,'Anlage 3_Zusammenfassung'!$A952)</f>
        <v>0</v>
      </c>
      <c r="D952" s="212">
        <f t="shared" si="39"/>
        <v>2618985</v>
      </c>
      <c r="E952" s="208" t="s">
        <v>240</v>
      </c>
      <c r="F952" s="138"/>
      <c r="G952" s="138"/>
      <c r="H952" s="138"/>
    </row>
    <row r="953" spans="1:8" s="54" customFormat="1" hidden="1" outlineLevel="1">
      <c r="A953" s="211" t="s">
        <v>241</v>
      </c>
      <c r="B953" s="134">
        <f>VLOOKUP($A953,'Anlage 1a_Zuschlagszahlungen'!$A$7:$E$829,5,FALSE)</f>
        <v>8284018</v>
      </c>
      <c r="C953" s="134">
        <f>SUMIFS('Anlage 1c_Korrekturen'!$D$10:$D$73,'Anlage 1c_Korrekturen'!$A$10:$A$73,'Anlage 3_Zusammenfassung'!$A953)+SUMIFS('Anlage 1c_Korrekturen'!$F$10:$F$73,'Anlage 1c_Korrekturen'!$A$10:$A$73,'Anlage 3_Zusammenfassung'!$A953)+SUMIFS('Anlage 1c_Korrekturen'!$H$10:$H$73,'Anlage 1c_Korrekturen'!$A$10:$A$73,'Anlage 3_Zusammenfassung'!$A953)</f>
        <v>0</v>
      </c>
      <c r="D953" s="212">
        <f t="shared" si="39"/>
        <v>8284018</v>
      </c>
      <c r="E953" s="208" t="s">
        <v>242</v>
      </c>
      <c r="F953" s="138"/>
      <c r="G953" s="138"/>
      <c r="H953" s="138"/>
    </row>
    <row r="954" spans="1:8" s="54" customFormat="1" hidden="1" outlineLevel="1">
      <c r="A954" s="211" t="s">
        <v>243</v>
      </c>
      <c r="B954" s="134">
        <f>VLOOKUP($A954,'Anlage 1a_Zuschlagszahlungen'!$A$7:$E$829,5,FALSE)</f>
        <v>141508</v>
      </c>
      <c r="C954" s="134">
        <f>SUMIFS('Anlage 1c_Korrekturen'!$D$10:$D$73,'Anlage 1c_Korrekturen'!$A$10:$A$73,'Anlage 3_Zusammenfassung'!$A954)+SUMIFS('Anlage 1c_Korrekturen'!$F$10:$F$73,'Anlage 1c_Korrekturen'!$A$10:$A$73,'Anlage 3_Zusammenfassung'!$A954)+SUMIFS('Anlage 1c_Korrekturen'!$H$10:$H$73,'Anlage 1c_Korrekturen'!$A$10:$A$73,'Anlage 3_Zusammenfassung'!$A954)</f>
        <v>0</v>
      </c>
      <c r="D954" s="212">
        <f t="shared" si="39"/>
        <v>141508</v>
      </c>
      <c r="E954" s="208" t="s">
        <v>244</v>
      </c>
      <c r="F954" s="138"/>
      <c r="G954" s="138"/>
      <c r="H954" s="138"/>
    </row>
    <row r="955" spans="1:8" s="54" customFormat="1" hidden="1" outlineLevel="1">
      <c r="A955" s="211" t="s">
        <v>245</v>
      </c>
      <c r="B955" s="134">
        <f>VLOOKUP($A955,'Anlage 1a_Zuschlagszahlungen'!$A$7:$E$829,5,FALSE)</f>
        <v>0</v>
      </c>
      <c r="C955" s="134">
        <f>SUMIFS('Anlage 1c_Korrekturen'!$D$10:$D$73,'Anlage 1c_Korrekturen'!$A$10:$A$73,'Anlage 3_Zusammenfassung'!$A955)+SUMIFS('Anlage 1c_Korrekturen'!$F$10:$F$73,'Anlage 1c_Korrekturen'!$A$10:$A$73,'Anlage 3_Zusammenfassung'!$A955)+SUMIFS('Anlage 1c_Korrekturen'!$H$10:$H$73,'Anlage 1c_Korrekturen'!$A$10:$A$73,'Anlage 3_Zusammenfassung'!$A955)</f>
        <v>0</v>
      </c>
      <c r="D955" s="212">
        <f t="shared" si="39"/>
        <v>0</v>
      </c>
      <c r="E955" s="208" t="s">
        <v>246</v>
      </c>
      <c r="F955" s="138"/>
      <c r="G955" s="138"/>
      <c r="H955" s="138"/>
    </row>
    <row r="956" spans="1:8" s="54" customFormat="1" hidden="1" outlineLevel="1">
      <c r="A956" s="211" t="s">
        <v>247</v>
      </c>
      <c r="B956" s="134">
        <f>VLOOKUP($A956,'Anlage 1a_Zuschlagszahlungen'!$A$7:$E$829,5,FALSE)</f>
        <v>901697</v>
      </c>
      <c r="C956" s="134">
        <f>SUMIFS('Anlage 1c_Korrekturen'!$D$10:$D$73,'Anlage 1c_Korrekturen'!$A$10:$A$73,'Anlage 3_Zusammenfassung'!$A956)+SUMIFS('Anlage 1c_Korrekturen'!$F$10:$F$73,'Anlage 1c_Korrekturen'!$A$10:$A$73,'Anlage 3_Zusammenfassung'!$A956)+SUMIFS('Anlage 1c_Korrekturen'!$H$10:$H$73,'Anlage 1c_Korrekturen'!$A$10:$A$73,'Anlage 3_Zusammenfassung'!$A956)</f>
        <v>-773252</v>
      </c>
      <c r="D956" s="212">
        <f t="shared" si="39"/>
        <v>128445</v>
      </c>
      <c r="E956" s="208" t="s">
        <v>248</v>
      </c>
      <c r="F956" s="138"/>
      <c r="G956" s="138"/>
      <c r="H956" s="138"/>
    </row>
    <row r="957" spans="1:8" s="54" customFormat="1" hidden="1" outlineLevel="1">
      <c r="A957" s="211" t="s">
        <v>249</v>
      </c>
      <c r="B957" s="134">
        <f>VLOOKUP($A957,'Anlage 1a_Zuschlagszahlungen'!$A$7:$E$829,5,FALSE)</f>
        <v>810784</v>
      </c>
      <c r="C957" s="134">
        <f>SUMIFS('Anlage 1c_Korrekturen'!$D$10:$D$73,'Anlage 1c_Korrekturen'!$A$10:$A$73,'Anlage 3_Zusammenfassung'!$A957)+SUMIFS('Anlage 1c_Korrekturen'!$F$10:$F$73,'Anlage 1c_Korrekturen'!$A$10:$A$73,'Anlage 3_Zusammenfassung'!$A957)+SUMIFS('Anlage 1c_Korrekturen'!$H$10:$H$73,'Anlage 1c_Korrekturen'!$A$10:$A$73,'Anlage 3_Zusammenfassung'!$A957)</f>
        <v>0</v>
      </c>
      <c r="D957" s="212">
        <f t="shared" si="39"/>
        <v>810784</v>
      </c>
      <c r="E957" s="208" t="s">
        <v>250</v>
      </c>
      <c r="F957" s="138"/>
      <c r="G957" s="138"/>
      <c r="H957" s="138"/>
    </row>
    <row r="958" spans="1:8" s="54" customFormat="1" hidden="1" outlineLevel="1">
      <c r="A958" s="211" t="s">
        <v>251</v>
      </c>
      <c r="B958" s="134">
        <f>VLOOKUP($A958,'Anlage 1a_Zuschlagszahlungen'!$A$7:$E$829,5,FALSE)</f>
        <v>930697</v>
      </c>
      <c r="C958" s="134">
        <f>SUMIFS('Anlage 1c_Korrekturen'!$D$10:$D$73,'Anlage 1c_Korrekturen'!$A$10:$A$73,'Anlage 3_Zusammenfassung'!$A958)+SUMIFS('Anlage 1c_Korrekturen'!$F$10:$F$73,'Anlage 1c_Korrekturen'!$A$10:$A$73,'Anlage 3_Zusammenfassung'!$A958)+SUMIFS('Anlage 1c_Korrekturen'!$H$10:$H$73,'Anlage 1c_Korrekturen'!$A$10:$A$73,'Anlage 3_Zusammenfassung'!$A958)</f>
        <v>0</v>
      </c>
      <c r="D958" s="212">
        <f t="shared" si="39"/>
        <v>930697</v>
      </c>
      <c r="E958" s="208" t="s">
        <v>252</v>
      </c>
      <c r="F958" s="138"/>
      <c r="G958" s="138"/>
      <c r="H958" s="138"/>
    </row>
    <row r="959" spans="1:8" s="54" customFormat="1" hidden="1" outlineLevel="1">
      <c r="A959" s="211" t="s">
        <v>253</v>
      </c>
      <c r="B959" s="134">
        <f>VLOOKUP($A959,'Anlage 1a_Zuschlagszahlungen'!$A$7:$E$829,5,FALSE)</f>
        <v>593482</v>
      </c>
      <c r="C959" s="134">
        <f>SUMIFS('Anlage 1c_Korrekturen'!$D$10:$D$73,'Anlage 1c_Korrekturen'!$A$10:$A$73,'Anlage 3_Zusammenfassung'!$A959)+SUMIFS('Anlage 1c_Korrekturen'!$F$10:$F$73,'Anlage 1c_Korrekturen'!$A$10:$A$73,'Anlage 3_Zusammenfassung'!$A959)+SUMIFS('Anlage 1c_Korrekturen'!$H$10:$H$73,'Anlage 1c_Korrekturen'!$A$10:$A$73,'Anlage 3_Zusammenfassung'!$A959)</f>
        <v>0</v>
      </c>
      <c r="D959" s="212">
        <f t="shared" si="39"/>
        <v>593482</v>
      </c>
      <c r="E959" s="208" t="s">
        <v>254</v>
      </c>
      <c r="F959" s="138"/>
      <c r="G959" s="138"/>
      <c r="H959" s="138"/>
    </row>
    <row r="960" spans="1:8" s="54" customFormat="1" hidden="1" outlineLevel="1">
      <c r="A960" s="211" t="s">
        <v>255</v>
      </c>
      <c r="B960" s="134">
        <f>VLOOKUP($A960,'Anlage 1a_Zuschlagszahlungen'!$A$7:$E$829,5,FALSE)</f>
        <v>0</v>
      </c>
      <c r="C960" s="134">
        <f>SUMIFS('Anlage 1c_Korrekturen'!$D$10:$D$73,'Anlage 1c_Korrekturen'!$A$10:$A$73,'Anlage 3_Zusammenfassung'!$A960)+SUMIFS('Anlage 1c_Korrekturen'!$F$10:$F$73,'Anlage 1c_Korrekturen'!$A$10:$A$73,'Anlage 3_Zusammenfassung'!$A960)+SUMIFS('Anlage 1c_Korrekturen'!$H$10:$H$73,'Anlage 1c_Korrekturen'!$A$10:$A$73,'Anlage 3_Zusammenfassung'!$A960)</f>
        <v>0</v>
      </c>
      <c r="D960" s="212">
        <f t="shared" si="39"/>
        <v>0</v>
      </c>
      <c r="E960" s="208" t="s">
        <v>256</v>
      </c>
      <c r="F960" s="138"/>
      <c r="G960" s="138"/>
      <c r="H960" s="138"/>
    </row>
    <row r="961" spans="1:8" s="54" customFormat="1" hidden="1" outlineLevel="1">
      <c r="A961" s="211" t="s">
        <v>257</v>
      </c>
      <c r="B961" s="134">
        <f>VLOOKUP($A961,'Anlage 1a_Zuschlagszahlungen'!$A$7:$E$829,5,FALSE)</f>
        <v>27510950</v>
      </c>
      <c r="C961" s="134">
        <f>SUMIFS('Anlage 1c_Korrekturen'!$D$10:$D$73,'Anlage 1c_Korrekturen'!$A$10:$A$73,'Anlage 3_Zusammenfassung'!$A961)+SUMIFS('Anlage 1c_Korrekturen'!$F$10:$F$73,'Anlage 1c_Korrekturen'!$A$10:$A$73,'Anlage 3_Zusammenfassung'!$A961)+SUMIFS('Anlage 1c_Korrekturen'!$H$10:$H$73,'Anlage 1c_Korrekturen'!$A$10:$A$73,'Anlage 3_Zusammenfassung'!$A961)</f>
        <v>0</v>
      </c>
      <c r="D961" s="212">
        <f t="shared" si="39"/>
        <v>27510950</v>
      </c>
      <c r="E961" s="208" t="s">
        <v>258</v>
      </c>
      <c r="F961" s="138"/>
      <c r="G961" s="138"/>
      <c r="H961" s="138"/>
    </row>
    <row r="962" spans="1:8" s="54" customFormat="1" hidden="1" outlineLevel="1">
      <c r="A962" s="211" t="s">
        <v>259</v>
      </c>
      <c r="B962" s="134">
        <f>VLOOKUP($A962,'Anlage 1a_Zuschlagszahlungen'!$A$7:$E$829,5,FALSE)</f>
        <v>218688</v>
      </c>
      <c r="C962" s="134">
        <f>SUMIFS('Anlage 1c_Korrekturen'!$D$10:$D$73,'Anlage 1c_Korrekturen'!$A$10:$A$73,'Anlage 3_Zusammenfassung'!$A962)+SUMIFS('Anlage 1c_Korrekturen'!$F$10:$F$73,'Anlage 1c_Korrekturen'!$A$10:$A$73,'Anlage 3_Zusammenfassung'!$A962)+SUMIFS('Anlage 1c_Korrekturen'!$H$10:$H$73,'Anlage 1c_Korrekturen'!$A$10:$A$73,'Anlage 3_Zusammenfassung'!$A962)</f>
        <v>0</v>
      </c>
      <c r="D962" s="212">
        <f t="shared" si="39"/>
        <v>218688</v>
      </c>
      <c r="E962" s="208" t="s">
        <v>260</v>
      </c>
      <c r="F962" s="138"/>
      <c r="G962" s="138"/>
      <c r="H962" s="138"/>
    </row>
    <row r="963" spans="1:8" s="54" customFormat="1" hidden="1" outlineLevel="1">
      <c r="A963" s="211" t="s">
        <v>261</v>
      </c>
      <c r="B963" s="134">
        <f>VLOOKUP($A963,'Anlage 1a_Zuschlagszahlungen'!$A$7:$E$829,5,FALSE)</f>
        <v>797504</v>
      </c>
      <c r="C963" s="134">
        <f>SUMIFS('Anlage 1c_Korrekturen'!$D$10:$D$73,'Anlage 1c_Korrekturen'!$A$10:$A$73,'Anlage 3_Zusammenfassung'!$A963)+SUMIFS('Anlage 1c_Korrekturen'!$F$10:$F$73,'Anlage 1c_Korrekturen'!$A$10:$A$73,'Anlage 3_Zusammenfassung'!$A963)+SUMIFS('Anlage 1c_Korrekturen'!$H$10:$H$73,'Anlage 1c_Korrekturen'!$A$10:$A$73,'Anlage 3_Zusammenfassung'!$A963)</f>
        <v>0</v>
      </c>
      <c r="D963" s="212">
        <f t="shared" si="39"/>
        <v>797504</v>
      </c>
      <c r="E963" s="208" t="s">
        <v>262</v>
      </c>
      <c r="F963" s="138"/>
      <c r="G963" s="138"/>
      <c r="H963" s="138"/>
    </row>
    <row r="964" spans="1:8" s="54" customFormat="1" hidden="1" outlineLevel="1">
      <c r="A964" s="211" t="s">
        <v>263</v>
      </c>
      <c r="B964" s="134">
        <f>VLOOKUP($A964,'Anlage 1a_Zuschlagszahlungen'!$A$7:$E$829,5,FALSE)</f>
        <v>4541002</v>
      </c>
      <c r="C964" s="134">
        <f>SUMIFS('Anlage 1c_Korrekturen'!$D$10:$D$73,'Anlage 1c_Korrekturen'!$A$10:$A$73,'Anlage 3_Zusammenfassung'!$A964)+SUMIFS('Anlage 1c_Korrekturen'!$F$10:$F$73,'Anlage 1c_Korrekturen'!$A$10:$A$73,'Anlage 3_Zusammenfassung'!$A964)+SUMIFS('Anlage 1c_Korrekturen'!$H$10:$H$73,'Anlage 1c_Korrekturen'!$A$10:$A$73,'Anlage 3_Zusammenfassung'!$A964)</f>
        <v>0</v>
      </c>
      <c r="D964" s="212">
        <f t="shared" si="39"/>
        <v>4541002</v>
      </c>
      <c r="E964" s="208" t="s">
        <v>264</v>
      </c>
      <c r="F964" s="138"/>
      <c r="G964" s="138"/>
      <c r="H964" s="138"/>
    </row>
    <row r="965" spans="1:8" s="54" customFormat="1" hidden="1" outlineLevel="1">
      <c r="A965" s="211" t="s">
        <v>265</v>
      </c>
      <c r="B965" s="134">
        <f>VLOOKUP($A965,'Anlage 1a_Zuschlagszahlungen'!$A$7:$E$829,5,FALSE)</f>
        <v>9385604</v>
      </c>
      <c r="C965" s="134">
        <f>SUMIFS('Anlage 1c_Korrekturen'!$D$10:$D$73,'Anlage 1c_Korrekturen'!$A$10:$A$73,'Anlage 3_Zusammenfassung'!$A965)+SUMIFS('Anlage 1c_Korrekturen'!$F$10:$F$73,'Anlage 1c_Korrekturen'!$A$10:$A$73,'Anlage 3_Zusammenfassung'!$A965)+SUMIFS('Anlage 1c_Korrekturen'!$H$10:$H$73,'Anlage 1c_Korrekturen'!$A$10:$A$73,'Anlage 3_Zusammenfassung'!$A965)</f>
        <v>0</v>
      </c>
      <c r="D965" s="212">
        <f t="shared" si="39"/>
        <v>9385604</v>
      </c>
      <c r="E965" s="208" t="s">
        <v>266</v>
      </c>
      <c r="F965" s="138"/>
      <c r="G965" s="138"/>
      <c r="H965" s="138"/>
    </row>
    <row r="966" spans="1:8" s="54" customFormat="1" hidden="1" outlineLevel="1">
      <c r="A966" s="211" t="s">
        <v>267</v>
      </c>
      <c r="B966" s="134">
        <f>VLOOKUP($A966,'Anlage 1a_Zuschlagszahlungen'!$A$7:$E$829,5,FALSE)</f>
        <v>1574086</v>
      </c>
      <c r="C966" s="134">
        <f>SUMIFS('Anlage 1c_Korrekturen'!$D$10:$D$73,'Anlage 1c_Korrekturen'!$A$10:$A$73,'Anlage 3_Zusammenfassung'!$A966)+SUMIFS('Anlage 1c_Korrekturen'!$F$10:$F$73,'Anlage 1c_Korrekturen'!$A$10:$A$73,'Anlage 3_Zusammenfassung'!$A966)+SUMIFS('Anlage 1c_Korrekturen'!$H$10:$H$73,'Anlage 1c_Korrekturen'!$A$10:$A$73,'Anlage 3_Zusammenfassung'!$A966)</f>
        <v>0</v>
      </c>
      <c r="D966" s="212">
        <f t="shared" si="39"/>
        <v>1574086</v>
      </c>
      <c r="E966" s="208" t="s">
        <v>268</v>
      </c>
      <c r="F966" s="138"/>
      <c r="G966" s="138"/>
      <c r="H966" s="138"/>
    </row>
    <row r="967" spans="1:8" s="54" customFormat="1" hidden="1" outlineLevel="1">
      <c r="A967" s="211" t="s">
        <v>269</v>
      </c>
      <c r="B967" s="134">
        <f>VLOOKUP($A967,'Anlage 1a_Zuschlagszahlungen'!$A$7:$E$829,5,FALSE)</f>
        <v>5592700</v>
      </c>
      <c r="C967" s="134">
        <f>SUMIFS('Anlage 1c_Korrekturen'!$D$10:$D$73,'Anlage 1c_Korrekturen'!$A$10:$A$73,'Anlage 3_Zusammenfassung'!$A967)+SUMIFS('Anlage 1c_Korrekturen'!$F$10:$F$73,'Anlage 1c_Korrekturen'!$A$10:$A$73,'Anlage 3_Zusammenfassung'!$A967)+SUMIFS('Anlage 1c_Korrekturen'!$H$10:$H$73,'Anlage 1c_Korrekturen'!$A$10:$A$73,'Anlage 3_Zusammenfassung'!$A967)</f>
        <v>0</v>
      </c>
      <c r="D967" s="212">
        <f t="shared" si="39"/>
        <v>5592700</v>
      </c>
      <c r="E967" s="208" t="s">
        <v>270</v>
      </c>
      <c r="F967" s="138"/>
      <c r="G967" s="138"/>
      <c r="H967" s="138"/>
    </row>
    <row r="968" spans="1:8" s="54" customFormat="1" hidden="1" outlineLevel="1">
      <c r="A968" s="211" t="s">
        <v>271</v>
      </c>
      <c r="B968" s="134">
        <f>VLOOKUP($A968,'Anlage 1a_Zuschlagszahlungen'!$A$7:$E$829,5,FALSE)</f>
        <v>380103</v>
      </c>
      <c r="C968" s="134">
        <f>SUMIFS('Anlage 1c_Korrekturen'!$D$10:$D$73,'Anlage 1c_Korrekturen'!$A$10:$A$73,'Anlage 3_Zusammenfassung'!$A968)+SUMIFS('Anlage 1c_Korrekturen'!$F$10:$F$73,'Anlage 1c_Korrekturen'!$A$10:$A$73,'Anlage 3_Zusammenfassung'!$A968)+SUMIFS('Anlage 1c_Korrekturen'!$H$10:$H$73,'Anlage 1c_Korrekturen'!$A$10:$A$73,'Anlage 3_Zusammenfassung'!$A968)</f>
        <v>0</v>
      </c>
      <c r="D968" s="212">
        <f t="shared" si="39"/>
        <v>380103</v>
      </c>
      <c r="E968" s="208" t="s">
        <v>272</v>
      </c>
      <c r="F968" s="138"/>
      <c r="G968" s="138"/>
      <c r="H968" s="138"/>
    </row>
    <row r="969" spans="1:8" s="54" customFormat="1" hidden="1" outlineLevel="1">
      <c r="A969" s="211" t="s">
        <v>273</v>
      </c>
      <c r="B969" s="134">
        <f>VLOOKUP($A969,'Anlage 1a_Zuschlagszahlungen'!$A$7:$E$829,5,FALSE)</f>
        <v>2136983785</v>
      </c>
      <c r="C969" s="134">
        <f>SUMIFS('Anlage 1c_Korrekturen'!$D$10:$D$73,'Anlage 1c_Korrekturen'!$A$10:$A$73,'Anlage 3_Zusammenfassung'!$A969)+SUMIFS('Anlage 1c_Korrekturen'!$F$10:$F$73,'Anlage 1c_Korrekturen'!$A$10:$A$73,'Anlage 3_Zusammenfassung'!$A969)+SUMIFS('Anlage 1c_Korrekturen'!$H$10:$H$73,'Anlage 1c_Korrekturen'!$A$10:$A$73,'Anlage 3_Zusammenfassung'!$A969)</f>
        <v>17947348</v>
      </c>
      <c r="D969" s="212">
        <f t="shared" si="39"/>
        <v>2154931133</v>
      </c>
      <c r="E969" s="208" t="s">
        <v>274</v>
      </c>
      <c r="F969" s="138"/>
      <c r="G969" s="138"/>
      <c r="H969" s="138"/>
    </row>
    <row r="970" spans="1:8" s="54" customFormat="1" hidden="1" outlineLevel="1">
      <c r="A970" s="211" t="s">
        <v>275</v>
      </c>
      <c r="B970" s="134">
        <f>VLOOKUP($A970,'Anlage 1a_Zuschlagszahlungen'!$A$7:$E$829,5,FALSE)</f>
        <v>2864248</v>
      </c>
      <c r="C970" s="134">
        <f>SUMIFS('Anlage 1c_Korrekturen'!$D$10:$D$73,'Anlage 1c_Korrekturen'!$A$10:$A$73,'Anlage 3_Zusammenfassung'!$A970)+SUMIFS('Anlage 1c_Korrekturen'!$F$10:$F$73,'Anlage 1c_Korrekturen'!$A$10:$A$73,'Anlage 3_Zusammenfassung'!$A970)+SUMIFS('Anlage 1c_Korrekturen'!$H$10:$H$73,'Anlage 1c_Korrekturen'!$A$10:$A$73,'Anlage 3_Zusammenfassung'!$A970)</f>
        <v>0</v>
      </c>
      <c r="D970" s="212">
        <f t="shared" si="39"/>
        <v>2864248</v>
      </c>
      <c r="E970" s="208" t="s">
        <v>276</v>
      </c>
      <c r="F970" s="138"/>
      <c r="G970" s="138"/>
      <c r="H970" s="138"/>
    </row>
    <row r="971" spans="1:8" s="54" customFormat="1" hidden="1" outlineLevel="1">
      <c r="A971" s="211" t="s">
        <v>277</v>
      </c>
      <c r="B971" s="134">
        <f>VLOOKUP($A971,'Anlage 1a_Zuschlagszahlungen'!$A$7:$E$829,5,FALSE)</f>
        <v>0</v>
      </c>
      <c r="C971" s="134">
        <f>SUMIFS('Anlage 1c_Korrekturen'!$D$10:$D$73,'Anlage 1c_Korrekturen'!$A$10:$A$73,'Anlage 3_Zusammenfassung'!$A971)+SUMIFS('Anlage 1c_Korrekturen'!$F$10:$F$73,'Anlage 1c_Korrekturen'!$A$10:$A$73,'Anlage 3_Zusammenfassung'!$A971)+SUMIFS('Anlage 1c_Korrekturen'!$H$10:$H$73,'Anlage 1c_Korrekturen'!$A$10:$A$73,'Anlage 3_Zusammenfassung'!$A971)</f>
        <v>0</v>
      </c>
      <c r="D971" s="212">
        <f t="shared" si="39"/>
        <v>0</v>
      </c>
      <c r="E971" s="208" t="s">
        <v>278</v>
      </c>
      <c r="F971" s="138"/>
      <c r="G971" s="138"/>
      <c r="H971" s="138"/>
    </row>
    <row r="972" spans="1:8" s="54" customFormat="1" hidden="1" outlineLevel="1">
      <c r="A972" s="211" t="s">
        <v>279</v>
      </c>
      <c r="B972" s="134">
        <f>VLOOKUP($A972,'Anlage 1a_Zuschlagszahlungen'!$A$7:$E$829,5,FALSE)</f>
        <v>353129460</v>
      </c>
      <c r="C972" s="134">
        <f>SUMIFS('Anlage 1c_Korrekturen'!$D$10:$D$73,'Anlage 1c_Korrekturen'!$A$10:$A$73,'Anlage 3_Zusammenfassung'!$A972)+SUMIFS('Anlage 1c_Korrekturen'!$F$10:$F$73,'Anlage 1c_Korrekturen'!$A$10:$A$73,'Anlage 3_Zusammenfassung'!$A972)+SUMIFS('Anlage 1c_Korrekturen'!$H$10:$H$73,'Anlage 1c_Korrekturen'!$A$10:$A$73,'Anlage 3_Zusammenfassung'!$A972)</f>
        <v>1102384</v>
      </c>
      <c r="D972" s="212">
        <f t="shared" si="39"/>
        <v>354231844</v>
      </c>
      <c r="E972" s="208" t="s">
        <v>280</v>
      </c>
      <c r="F972" s="138"/>
      <c r="G972" s="138"/>
      <c r="H972" s="138"/>
    </row>
    <row r="973" spans="1:8" s="54" customFormat="1" hidden="1" outlineLevel="1">
      <c r="A973" s="211" t="s">
        <v>281</v>
      </c>
      <c r="B973" s="134">
        <f>VLOOKUP($A973,'Anlage 1a_Zuschlagszahlungen'!$A$7:$E$829,5,FALSE)</f>
        <v>1191808</v>
      </c>
      <c r="C973" s="134">
        <f>SUMIFS('Anlage 1c_Korrekturen'!$D$10:$D$73,'Anlage 1c_Korrekturen'!$A$10:$A$73,'Anlage 3_Zusammenfassung'!$A973)+SUMIFS('Anlage 1c_Korrekturen'!$F$10:$F$73,'Anlage 1c_Korrekturen'!$A$10:$A$73,'Anlage 3_Zusammenfassung'!$A973)+SUMIFS('Anlage 1c_Korrekturen'!$H$10:$H$73,'Anlage 1c_Korrekturen'!$A$10:$A$73,'Anlage 3_Zusammenfassung'!$A973)</f>
        <v>0</v>
      </c>
      <c r="D973" s="212">
        <f t="shared" ref="D973:D994" si="40">B973+C973</f>
        <v>1191808</v>
      </c>
      <c r="E973" s="208" t="s">
        <v>282</v>
      </c>
      <c r="F973" s="138"/>
      <c r="G973" s="138"/>
      <c r="H973" s="138"/>
    </row>
    <row r="974" spans="1:8" s="54" customFormat="1" hidden="1" outlineLevel="1">
      <c r="A974" s="211" t="s">
        <v>283</v>
      </c>
      <c r="B974" s="134">
        <f>VLOOKUP($A974,'Anlage 1a_Zuschlagszahlungen'!$A$7:$E$829,5,FALSE)</f>
        <v>507498</v>
      </c>
      <c r="C974" s="134">
        <f>SUMIFS('Anlage 1c_Korrekturen'!$D$10:$D$73,'Anlage 1c_Korrekturen'!$A$10:$A$73,'Anlage 3_Zusammenfassung'!$A974)+SUMIFS('Anlage 1c_Korrekturen'!$F$10:$F$73,'Anlage 1c_Korrekturen'!$A$10:$A$73,'Anlage 3_Zusammenfassung'!$A974)+SUMIFS('Anlage 1c_Korrekturen'!$H$10:$H$73,'Anlage 1c_Korrekturen'!$A$10:$A$73,'Anlage 3_Zusammenfassung'!$A974)</f>
        <v>0</v>
      </c>
      <c r="D974" s="212">
        <f t="shared" si="40"/>
        <v>507498</v>
      </c>
      <c r="E974" s="208" t="s">
        <v>284</v>
      </c>
      <c r="F974" s="138"/>
      <c r="G974" s="138"/>
      <c r="H974" s="138"/>
    </row>
    <row r="975" spans="1:8" s="54" customFormat="1" hidden="1" outlineLevel="1">
      <c r="A975" s="211" t="s">
        <v>285</v>
      </c>
      <c r="B975" s="134">
        <f>VLOOKUP($A975,'Anlage 1a_Zuschlagszahlungen'!$A$7:$E$829,5,FALSE)</f>
        <v>0</v>
      </c>
      <c r="C975" s="134">
        <f>SUMIFS('Anlage 1c_Korrekturen'!$D$10:$D$73,'Anlage 1c_Korrekturen'!$A$10:$A$73,'Anlage 3_Zusammenfassung'!$A975)+SUMIFS('Anlage 1c_Korrekturen'!$F$10:$F$73,'Anlage 1c_Korrekturen'!$A$10:$A$73,'Anlage 3_Zusammenfassung'!$A975)+SUMIFS('Anlage 1c_Korrekturen'!$H$10:$H$73,'Anlage 1c_Korrekturen'!$A$10:$A$73,'Anlage 3_Zusammenfassung'!$A975)</f>
        <v>0</v>
      </c>
      <c r="D975" s="212">
        <f t="shared" si="40"/>
        <v>0</v>
      </c>
      <c r="E975" s="208" t="s">
        <v>286</v>
      </c>
      <c r="F975" s="138"/>
      <c r="G975" s="138"/>
      <c r="H975" s="138"/>
    </row>
    <row r="976" spans="1:8" s="54" customFormat="1" hidden="1" outlineLevel="1">
      <c r="A976" s="211" t="s">
        <v>287</v>
      </c>
      <c r="B976" s="134">
        <f>VLOOKUP($A976,'Anlage 1a_Zuschlagszahlungen'!$A$7:$E$829,5,FALSE)</f>
        <v>9810424</v>
      </c>
      <c r="C976" s="134">
        <f>SUMIFS('Anlage 1c_Korrekturen'!$D$10:$D$73,'Anlage 1c_Korrekturen'!$A$10:$A$73,'Anlage 3_Zusammenfassung'!$A976)+SUMIFS('Anlage 1c_Korrekturen'!$F$10:$F$73,'Anlage 1c_Korrekturen'!$A$10:$A$73,'Anlage 3_Zusammenfassung'!$A976)+SUMIFS('Anlage 1c_Korrekturen'!$H$10:$H$73,'Anlage 1c_Korrekturen'!$A$10:$A$73,'Anlage 3_Zusammenfassung'!$A976)</f>
        <v>0</v>
      </c>
      <c r="D976" s="212">
        <f t="shared" si="40"/>
        <v>9810424</v>
      </c>
      <c r="E976" s="208" t="s">
        <v>288</v>
      </c>
      <c r="F976" s="138"/>
      <c r="G976" s="138"/>
      <c r="H976" s="138"/>
    </row>
    <row r="977" spans="1:8" s="54" customFormat="1" hidden="1" outlineLevel="1">
      <c r="A977" s="211" t="s">
        <v>289</v>
      </c>
      <c r="B977" s="134">
        <f>VLOOKUP($A977,'Anlage 1a_Zuschlagszahlungen'!$A$7:$E$829,5,FALSE)</f>
        <v>120387789</v>
      </c>
      <c r="C977" s="134">
        <f>SUMIFS('Anlage 1c_Korrekturen'!$D$10:$D$73,'Anlage 1c_Korrekturen'!$A$10:$A$73,'Anlage 3_Zusammenfassung'!$A977)+SUMIFS('Anlage 1c_Korrekturen'!$F$10:$F$73,'Anlage 1c_Korrekturen'!$A$10:$A$73,'Anlage 3_Zusammenfassung'!$A977)+SUMIFS('Anlage 1c_Korrekturen'!$H$10:$H$73,'Anlage 1c_Korrekturen'!$A$10:$A$73,'Anlage 3_Zusammenfassung'!$A977)</f>
        <v>0</v>
      </c>
      <c r="D977" s="212">
        <f t="shared" si="40"/>
        <v>120387789</v>
      </c>
      <c r="E977" s="208" t="s">
        <v>290</v>
      </c>
      <c r="F977" s="138"/>
      <c r="G977" s="138"/>
      <c r="H977" s="138"/>
    </row>
    <row r="978" spans="1:8" s="54" customFormat="1" hidden="1" outlineLevel="1">
      <c r="A978" s="211" t="s">
        <v>291</v>
      </c>
      <c r="B978" s="134">
        <f>VLOOKUP($A978,'Anlage 1a_Zuschlagszahlungen'!$A$7:$E$829,5,FALSE)</f>
        <v>370641764</v>
      </c>
      <c r="C978" s="134">
        <f>SUMIFS('Anlage 1c_Korrekturen'!$D$10:$D$73,'Anlage 1c_Korrekturen'!$A$10:$A$73,'Anlage 3_Zusammenfassung'!$A978)+SUMIFS('Anlage 1c_Korrekturen'!$F$10:$F$73,'Anlage 1c_Korrekturen'!$A$10:$A$73,'Anlage 3_Zusammenfassung'!$A978)+SUMIFS('Anlage 1c_Korrekturen'!$H$10:$H$73,'Anlage 1c_Korrekturen'!$A$10:$A$73,'Anlage 3_Zusammenfassung'!$A978)</f>
        <v>0</v>
      </c>
      <c r="D978" s="212">
        <f t="shared" si="40"/>
        <v>370641764</v>
      </c>
      <c r="E978" s="208" t="s">
        <v>292</v>
      </c>
      <c r="F978" s="138"/>
      <c r="G978" s="138"/>
      <c r="H978" s="138"/>
    </row>
    <row r="979" spans="1:8" s="54" customFormat="1" hidden="1" outlineLevel="1">
      <c r="A979" s="211" t="s">
        <v>293</v>
      </c>
      <c r="B979" s="134">
        <f>VLOOKUP($A979,'Anlage 1a_Zuschlagszahlungen'!$A$7:$E$829,5,FALSE)</f>
        <v>180337</v>
      </c>
      <c r="C979" s="134">
        <f>SUMIFS('Anlage 1c_Korrekturen'!$D$10:$D$73,'Anlage 1c_Korrekturen'!$A$10:$A$73,'Anlage 3_Zusammenfassung'!$A979)+SUMIFS('Anlage 1c_Korrekturen'!$F$10:$F$73,'Anlage 1c_Korrekturen'!$A$10:$A$73,'Anlage 3_Zusammenfassung'!$A979)+SUMIFS('Anlage 1c_Korrekturen'!$H$10:$H$73,'Anlage 1c_Korrekturen'!$A$10:$A$73,'Anlage 3_Zusammenfassung'!$A979)</f>
        <v>0</v>
      </c>
      <c r="D979" s="212">
        <f t="shared" si="40"/>
        <v>180337</v>
      </c>
      <c r="E979" s="208" t="s">
        <v>294</v>
      </c>
      <c r="F979" s="138"/>
      <c r="G979" s="138"/>
      <c r="H979" s="138"/>
    </row>
    <row r="980" spans="1:8" s="54" customFormat="1" hidden="1" outlineLevel="1">
      <c r="A980" s="211" t="s">
        <v>295</v>
      </c>
      <c r="B980" s="134">
        <f>VLOOKUP($A980,'Anlage 1a_Zuschlagszahlungen'!$A$7:$E$829,5,FALSE)</f>
        <v>1473315</v>
      </c>
      <c r="C980" s="134">
        <f>SUMIFS('Anlage 1c_Korrekturen'!$D$10:$D$73,'Anlage 1c_Korrekturen'!$A$10:$A$73,'Anlage 3_Zusammenfassung'!$A980)+SUMIFS('Anlage 1c_Korrekturen'!$F$10:$F$73,'Anlage 1c_Korrekturen'!$A$10:$A$73,'Anlage 3_Zusammenfassung'!$A980)+SUMIFS('Anlage 1c_Korrekturen'!$H$10:$H$73,'Anlage 1c_Korrekturen'!$A$10:$A$73,'Anlage 3_Zusammenfassung'!$A980)</f>
        <v>0</v>
      </c>
      <c r="D980" s="212">
        <f t="shared" si="40"/>
        <v>1473315</v>
      </c>
      <c r="E980" s="208" t="s">
        <v>296</v>
      </c>
      <c r="F980" s="138"/>
      <c r="G980" s="138"/>
      <c r="H980" s="138"/>
    </row>
    <row r="981" spans="1:8" s="54" customFormat="1" hidden="1" outlineLevel="1">
      <c r="A981" s="211" t="s">
        <v>297</v>
      </c>
      <c r="B981" s="134">
        <f>VLOOKUP($A981,'Anlage 1a_Zuschlagszahlungen'!$A$7:$E$829,5,FALSE)</f>
        <v>1918653</v>
      </c>
      <c r="C981" s="134">
        <f>SUMIFS('Anlage 1c_Korrekturen'!$D$10:$D$73,'Anlage 1c_Korrekturen'!$A$10:$A$73,'Anlage 3_Zusammenfassung'!$A981)+SUMIFS('Anlage 1c_Korrekturen'!$F$10:$F$73,'Anlage 1c_Korrekturen'!$A$10:$A$73,'Anlage 3_Zusammenfassung'!$A981)+SUMIFS('Anlage 1c_Korrekturen'!$H$10:$H$73,'Anlage 1c_Korrekturen'!$A$10:$A$73,'Anlage 3_Zusammenfassung'!$A981)</f>
        <v>0</v>
      </c>
      <c r="D981" s="212">
        <f t="shared" si="40"/>
        <v>1918653</v>
      </c>
      <c r="E981" s="208" t="s">
        <v>298</v>
      </c>
      <c r="F981" s="138"/>
      <c r="G981" s="138"/>
      <c r="H981" s="138"/>
    </row>
    <row r="982" spans="1:8" s="54" customFormat="1" hidden="1" outlineLevel="1">
      <c r="A982" s="211" t="s">
        <v>299</v>
      </c>
      <c r="B982" s="134">
        <f>VLOOKUP($A982,'Anlage 1a_Zuschlagszahlungen'!$A$7:$E$829,5,FALSE)</f>
        <v>7673416</v>
      </c>
      <c r="C982" s="134">
        <f>SUMIFS('Anlage 1c_Korrekturen'!$D$10:$D$73,'Anlage 1c_Korrekturen'!$A$10:$A$73,'Anlage 3_Zusammenfassung'!$A982)+SUMIFS('Anlage 1c_Korrekturen'!$F$10:$F$73,'Anlage 1c_Korrekturen'!$A$10:$A$73,'Anlage 3_Zusammenfassung'!$A982)+SUMIFS('Anlage 1c_Korrekturen'!$H$10:$H$73,'Anlage 1c_Korrekturen'!$A$10:$A$73,'Anlage 3_Zusammenfassung'!$A982)</f>
        <v>0</v>
      </c>
      <c r="D982" s="212">
        <f t="shared" si="40"/>
        <v>7673416</v>
      </c>
      <c r="E982" s="208" t="s">
        <v>300</v>
      </c>
      <c r="F982" s="138"/>
      <c r="G982" s="138"/>
      <c r="H982" s="138"/>
    </row>
    <row r="983" spans="1:8" s="54" customFormat="1" hidden="1" outlineLevel="1">
      <c r="A983" s="211" t="s">
        <v>301</v>
      </c>
      <c r="B983" s="134">
        <f>VLOOKUP($A983,'Anlage 1a_Zuschlagszahlungen'!$A$7:$E$829,5,FALSE)</f>
        <v>0</v>
      </c>
      <c r="C983" s="134">
        <f>SUMIFS('Anlage 1c_Korrekturen'!$D$10:$D$73,'Anlage 1c_Korrekturen'!$A$10:$A$73,'Anlage 3_Zusammenfassung'!$A983)+SUMIFS('Anlage 1c_Korrekturen'!$F$10:$F$73,'Anlage 1c_Korrekturen'!$A$10:$A$73,'Anlage 3_Zusammenfassung'!$A983)+SUMIFS('Anlage 1c_Korrekturen'!$H$10:$H$73,'Anlage 1c_Korrekturen'!$A$10:$A$73,'Anlage 3_Zusammenfassung'!$A983)</f>
        <v>0</v>
      </c>
      <c r="D983" s="212">
        <f t="shared" si="40"/>
        <v>0</v>
      </c>
      <c r="E983" s="208" t="s">
        <v>302</v>
      </c>
      <c r="F983" s="138"/>
      <c r="G983" s="138"/>
      <c r="H983" s="138"/>
    </row>
    <row r="984" spans="1:8" s="54" customFormat="1" hidden="1" outlineLevel="1">
      <c r="A984" s="211" t="s">
        <v>303</v>
      </c>
      <c r="B984" s="134">
        <f>VLOOKUP($A984,'Anlage 1a_Zuschlagszahlungen'!$A$7:$E$829,5,FALSE)</f>
        <v>265199</v>
      </c>
      <c r="C984" s="134">
        <f>SUMIFS('Anlage 1c_Korrekturen'!$D$10:$D$73,'Anlage 1c_Korrekturen'!$A$10:$A$73,'Anlage 3_Zusammenfassung'!$A984)+SUMIFS('Anlage 1c_Korrekturen'!$F$10:$F$73,'Anlage 1c_Korrekturen'!$A$10:$A$73,'Anlage 3_Zusammenfassung'!$A984)+SUMIFS('Anlage 1c_Korrekturen'!$H$10:$H$73,'Anlage 1c_Korrekturen'!$A$10:$A$73,'Anlage 3_Zusammenfassung'!$A984)</f>
        <v>0</v>
      </c>
      <c r="D984" s="212">
        <f t="shared" si="40"/>
        <v>265199</v>
      </c>
      <c r="E984" s="208" t="s">
        <v>304</v>
      </c>
      <c r="F984" s="138"/>
      <c r="G984" s="138"/>
      <c r="H984" s="138"/>
    </row>
    <row r="985" spans="1:8" s="54" customFormat="1" hidden="1" outlineLevel="1">
      <c r="A985" s="211" t="s">
        <v>305</v>
      </c>
      <c r="B985" s="134">
        <f>VLOOKUP($A985,'Anlage 1a_Zuschlagszahlungen'!$A$7:$E$829,5,FALSE)</f>
        <v>197110</v>
      </c>
      <c r="C985" s="134">
        <f>SUMIFS('Anlage 1c_Korrekturen'!$D$10:$D$73,'Anlage 1c_Korrekturen'!$A$10:$A$73,'Anlage 3_Zusammenfassung'!$A985)+SUMIFS('Anlage 1c_Korrekturen'!$F$10:$F$73,'Anlage 1c_Korrekturen'!$A$10:$A$73,'Anlage 3_Zusammenfassung'!$A985)+SUMIFS('Anlage 1c_Korrekturen'!$H$10:$H$73,'Anlage 1c_Korrekturen'!$A$10:$A$73,'Anlage 3_Zusammenfassung'!$A985)</f>
        <v>0</v>
      </c>
      <c r="D985" s="212">
        <f t="shared" si="40"/>
        <v>197110</v>
      </c>
      <c r="E985" s="208" t="s">
        <v>306</v>
      </c>
      <c r="F985" s="138"/>
      <c r="G985" s="138"/>
      <c r="H985" s="138"/>
    </row>
    <row r="986" spans="1:8" s="54" customFormat="1" hidden="1" outlineLevel="1">
      <c r="A986" s="211" t="s">
        <v>307</v>
      </c>
      <c r="B986" s="134">
        <f>VLOOKUP($A986,'Anlage 1a_Zuschlagszahlungen'!$A$7:$E$829,5,FALSE)</f>
        <v>1049529</v>
      </c>
      <c r="C986" s="134">
        <f>SUMIFS('Anlage 1c_Korrekturen'!$D$10:$D$73,'Anlage 1c_Korrekturen'!$A$10:$A$73,'Anlage 3_Zusammenfassung'!$A986)+SUMIFS('Anlage 1c_Korrekturen'!$F$10:$F$73,'Anlage 1c_Korrekturen'!$A$10:$A$73,'Anlage 3_Zusammenfassung'!$A986)+SUMIFS('Anlage 1c_Korrekturen'!$H$10:$H$73,'Anlage 1c_Korrekturen'!$A$10:$A$73,'Anlage 3_Zusammenfassung'!$A986)</f>
        <v>0</v>
      </c>
      <c r="D986" s="212">
        <f t="shared" si="40"/>
        <v>1049529</v>
      </c>
      <c r="E986" s="208" t="s">
        <v>308</v>
      </c>
      <c r="F986" s="138"/>
      <c r="G986" s="138"/>
      <c r="H986" s="138"/>
    </row>
    <row r="987" spans="1:8" s="54" customFormat="1" hidden="1" outlineLevel="1">
      <c r="A987" s="211" t="s">
        <v>309</v>
      </c>
      <c r="B987" s="134">
        <f>VLOOKUP($A987,'Anlage 1a_Zuschlagszahlungen'!$A$7:$E$829,5,FALSE)</f>
        <v>25176702</v>
      </c>
      <c r="C987" s="134">
        <f>SUMIFS('Anlage 1c_Korrekturen'!$D$10:$D$73,'Anlage 1c_Korrekturen'!$A$10:$A$73,'Anlage 3_Zusammenfassung'!$A987)+SUMIFS('Anlage 1c_Korrekturen'!$F$10:$F$73,'Anlage 1c_Korrekturen'!$A$10:$A$73,'Anlage 3_Zusammenfassung'!$A987)+SUMIFS('Anlage 1c_Korrekturen'!$H$10:$H$73,'Anlage 1c_Korrekturen'!$A$10:$A$73,'Anlage 3_Zusammenfassung'!$A987)</f>
        <v>1032581</v>
      </c>
      <c r="D987" s="212">
        <f t="shared" si="40"/>
        <v>26209283</v>
      </c>
      <c r="E987" s="208" t="s">
        <v>310</v>
      </c>
      <c r="F987" s="138"/>
      <c r="G987" s="138"/>
      <c r="H987" s="138"/>
    </row>
    <row r="988" spans="1:8" s="54" customFormat="1" hidden="1" outlineLevel="1">
      <c r="A988" s="211" t="s">
        <v>311</v>
      </c>
      <c r="B988" s="134">
        <f>VLOOKUP($A988,'Anlage 1a_Zuschlagszahlungen'!$A$7:$E$829,5,FALSE)</f>
        <v>2102319</v>
      </c>
      <c r="C988" s="134">
        <f>SUMIFS('Anlage 1c_Korrekturen'!$D$10:$D$73,'Anlage 1c_Korrekturen'!$A$10:$A$73,'Anlage 3_Zusammenfassung'!$A988)+SUMIFS('Anlage 1c_Korrekturen'!$F$10:$F$73,'Anlage 1c_Korrekturen'!$A$10:$A$73,'Anlage 3_Zusammenfassung'!$A988)+SUMIFS('Anlage 1c_Korrekturen'!$H$10:$H$73,'Anlage 1c_Korrekturen'!$A$10:$A$73,'Anlage 3_Zusammenfassung'!$A988)</f>
        <v>54588</v>
      </c>
      <c r="D988" s="212">
        <f t="shared" si="40"/>
        <v>2156907</v>
      </c>
      <c r="E988" s="208" t="s">
        <v>312</v>
      </c>
      <c r="F988" s="138"/>
      <c r="G988" s="138"/>
      <c r="H988" s="138"/>
    </row>
    <row r="989" spans="1:8" s="54" customFormat="1" hidden="1" outlineLevel="1">
      <c r="A989" s="211" t="s">
        <v>313</v>
      </c>
      <c r="B989" s="134">
        <f>VLOOKUP($A989,'Anlage 1a_Zuschlagszahlungen'!$A$7:$E$829,5,FALSE)</f>
        <v>5317647</v>
      </c>
      <c r="C989" s="134">
        <f>SUMIFS('Anlage 1c_Korrekturen'!$D$10:$D$73,'Anlage 1c_Korrekturen'!$A$10:$A$73,'Anlage 3_Zusammenfassung'!$A989)+SUMIFS('Anlage 1c_Korrekturen'!$F$10:$F$73,'Anlage 1c_Korrekturen'!$A$10:$A$73,'Anlage 3_Zusammenfassung'!$A989)+SUMIFS('Anlage 1c_Korrekturen'!$H$10:$H$73,'Anlage 1c_Korrekturen'!$A$10:$A$73,'Anlage 3_Zusammenfassung'!$A989)</f>
        <v>0</v>
      </c>
      <c r="D989" s="212">
        <f t="shared" si="40"/>
        <v>5317647</v>
      </c>
      <c r="E989" s="208" t="s">
        <v>314</v>
      </c>
      <c r="F989" s="138"/>
      <c r="G989" s="138"/>
      <c r="H989" s="138"/>
    </row>
    <row r="990" spans="1:8" s="54" customFormat="1" hidden="1" outlineLevel="1">
      <c r="A990" s="211" t="s">
        <v>315</v>
      </c>
      <c r="B990" s="134">
        <f>VLOOKUP($A990,'Anlage 1a_Zuschlagszahlungen'!$A$7:$E$829,5,FALSE)</f>
        <v>1038680</v>
      </c>
      <c r="C990" s="134">
        <f>SUMIFS('Anlage 1c_Korrekturen'!$D$10:$D$73,'Anlage 1c_Korrekturen'!$A$10:$A$73,'Anlage 3_Zusammenfassung'!$A990)+SUMIFS('Anlage 1c_Korrekturen'!$F$10:$F$73,'Anlage 1c_Korrekturen'!$A$10:$A$73,'Anlage 3_Zusammenfassung'!$A990)+SUMIFS('Anlage 1c_Korrekturen'!$H$10:$H$73,'Anlage 1c_Korrekturen'!$A$10:$A$73,'Anlage 3_Zusammenfassung'!$A990)</f>
        <v>0</v>
      </c>
      <c r="D990" s="212">
        <f t="shared" si="40"/>
        <v>1038680</v>
      </c>
      <c r="E990" s="208" t="s">
        <v>316</v>
      </c>
      <c r="F990" s="138"/>
      <c r="G990" s="138"/>
      <c r="H990" s="138"/>
    </row>
    <row r="991" spans="1:8" s="54" customFormat="1" hidden="1" outlineLevel="1">
      <c r="A991" s="211" t="s">
        <v>317</v>
      </c>
      <c r="B991" s="134">
        <f>VLOOKUP($A991,'Anlage 1a_Zuschlagszahlungen'!$A$7:$E$829,5,FALSE)</f>
        <v>324156</v>
      </c>
      <c r="C991" s="134">
        <f>SUMIFS('Anlage 1c_Korrekturen'!$D$10:$D$73,'Anlage 1c_Korrekturen'!$A$10:$A$73,'Anlage 3_Zusammenfassung'!$A991)+SUMIFS('Anlage 1c_Korrekturen'!$F$10:$F$73,'Anlage 1c_Korrekturen'!$A$10:$A$73,'Anlage 3_Zusammenfassung'!$A991)+SUMIFS('Anlage 1c_Korrekturen'!$H$10:$H$73,'Anlage 1c_Korrekturen'!$A$10:$A$73,'Anlage 3_Zusammenfassung'!$A991)</f>
        <v>0</v>
      </c>
      <c r="D991" s="212">
        <f t="shared" si="40"/>
        <v>324156</v>
      </c>
      <c r="E991" s="208" t="s">
        <v>318</v>
      </c>
      <c r="F991" s="138"/>
      <c r="G991" s="138"/>
      <c r="H991" s="138"/>
    </row>
    <row r="992" spans="1:8" s="54" customFormat="1" hidden="1" outlineLevel="1">
      <c r="A992" s="211" t="s">
        <v>319</v>
      </c>
      <c r="B992" s="134">
        <f>VLOOKUP($A992,'Anlage 1a_Zuschlagszahlungen'!$A$7:$E$829,5,FALSE)</f>
        <v>339623</v>
      </c>
      <c r="C992" s="134">
        <f>SUMIFS('Anlage 1c_Korrekturen'!$D$10:$D$73,'Anlage 1c_Korrekturen'!$A$10:$A$73,'Anlage 3_Zusammenfassung'!$A992)+SUMIFS('Anlage 1c_Korrekturen'!$F$10:$F$73,'Anlage 1c_Korrekturen'!$A$10:$A$73,'Anlage 3_Zusammenfassung'!$A992)+SUMIFS('Anlage 1c_Korrekturen'!$H$10:$H$73,'Anlage 1c_Korrekturen'!$A$10:$A$73,'Anlage 3_Zusammenfassung'!$A992)</f>
        <v>0</v>
      </c>
      <c r="D992" s="212">
        <f t="shared" si="40"/>
        <v>339623</v>
      </c>
      <c r="E992" s="208" t="s">
        <v>320</v>
      </c>
      <c r="F992" s="138"/>
      <c r="G992" s="138"/>
      <c r="H992" s="138"/>
    </row>
    <row r="993" spans="1:9" s="54" customFormat="1" hidden="1" outlineLevel="1">
      <c r="A993" s="211" t="s">
        <v>321</v>
      </c>
      <c r="B993" s="134">
        <f>VLOOKUP($A993,'Anlage 1a_Zuschlagszahlungen'!$A$7:$E$829,5,FALSE)</f>
        <v>1036595</v>
      </c>
      <c r="C993" s="134">
        <f>SUMIFS('Anlage 1c_Korrekturen'!$D$10:$D$73,'Anlage 1c_Korrekturen'!$A$10:$A$73,'Anlage 3_Zusammenfassung'!$A993)+SUMIFS('Anlage 1c_Korrekturen'!$F$10:$F$73,'Anlage 1c_Korrekturen'!$A$10:$A$73,'Anlage 3_Zusammenfassung'!$A993)+SUMIFS('Anlage 1c_Korrekturen'!$H$10:$H$73,'Anlage 1c_Korrekturen'!$A$10:$A$73,'Anlage 3_Zusammenfassung'!$A993)</f>
        <v>0</v>
      </c>
      <c r="D993" s="212">
        <f t="shared" si="40"/>
        <v>1036595</v>
      </c>
      <c r="E993" s="208" t="s">
        <v>322</v>
      </c>
      <c r="F993" s="138"/>
      <c r="G993" s="138"/>
      <c r="H993" s="138"/>
    </row>
    <row r="994" spans="1:9" s="54" customFormat="1" hidden="1" outlineLevel="1">
      <c r="A994" s="211" t="s">
        <v>323</v>
      </c>
      <c r="B994" s="134">
        <f>VLOOKUP($A994,'Anlage 1a_Zuschlagszahlungen'!$A$7:$E$829,5,FALSE)</f>
        <v>0</v>
      </c>
      <c r="C994" s="134">
        <f>SUMIFS('Anlage 1c_Korrekturen'!$D$10:$D$73,'Anlage 1c_Korrekturen'!$A$10:$A$73,'Anlage 3_Zusammenfassung'!$A994)+SUMIFS('Anlage 1c_Korrekturen'!$F$10:$F$73,'Anlage 1c_Korrekturen'!$A$10:$A$73,'Anlage 3_Zusammenfassung'!$A994)+SUMIFS('Anlage 1c_Korrekturen'!$H$10:$H$73,'Anlage 1c_Korrekturen'!$A$10:$A$73,'Anlage 3_Zusammenfassung'!$A994)</f>
        <v>0</v>
      </c>
      <c r="D994" s="212">
        <f t="shared" si="40"/>
        <v>0</v>
      </c>
      <c r="E994" s="208" t="s">
        <v>324</v>
      </c>
      <c r="F994" s="138"/>
      <c r="G994" s="138"/>
      <c r="H994" s="138"/>
    </row>
    <row r="995" spans="1:9" s="54" customFormat="1" collapsed="1">
      <c r="A995" s="209" t="str">
        <f>A166</f>
        <v>Regelzone Amprion (gesamt)</v>
      </c>
      <c r="B995" s="133">
        <f>SUM(B996:B1195)</f>
        <v>6103351814</v>
      </c>
      <c r="C995" s="133">
        <f>SUMIFS('Anlage 1c_Korrekturen'!$D$10:$D$489,'Anlage 1c_Korrekturen'!$A$10:$A$489,'Anlage 3_Zusammenfassung'!A995)+SUMIFS('Anlage 1c_Korrekturen'!$F$10:$F$489,'Anlage 1c_Korrekturen'!$A$10:$A$489,'Anlage 3_Zusammenfassung'!A995)+SUMIFS('Anlage 1c_Korrekturen'!$H$10:$H$489,'Anlage 1c_Korrekturen'!$A$10:$A$489,'Anlage 3_Zusammenfassung'!A995)</f>
        <v>471359928</v>
      </c>
      <c r="D995" s="210">
        <f t="shared" si="34"/>
        <v>6574711742</v>
      </c>
      <c r="E995" s="100"/>
      <c r="F995" s="100"/>
      <c r="G995" s="100"/>
      <c r="H995" s="100"/>
      <c r="I995" s="67"/>
    </row>
    <row r="996" spans="1:9" s="54" customFormat="1" hidden="1" outlineLevel="1">
      <c r="A996" s="209" t="s">
        <v>326</v>
      </c>
      <c r="B996" s="133">
        <v>738071</v>
      </c>
      <c r="C996" s="133">
        <v>0</v>
      </c>
      <c r="D996" s="210">
        <f t="shared" ref="D996:D1027" si="41">B996+C996</f>
        <v>738071</v>
      </c>
      <c r="E996" s="100" t="s">
        <v>327</v>
      </c>
      <c r="F996" s="100"/>
      <c r="G996" s="100"/>
      <c r="H996" s="100"/>
      <c r="I996" s="67"/>
    </row>
    <row r="997" spans="1:9" s="54" customFormat="1" hidden="1" outlineLevel="1">
      <c r="A997" s="209" t="s">
        <v>7</v>
      </c>
      <c r="B997" s="133">
        <v>718893</v>
      </c>
      <c r="C997" s="133">
        <v>0</v>
      </c>
      <c r="D997" s="210">
        <f t="shared" si="41"/>
        <v>718893</v>
      </c>
      <c r="E997" s="100" t="s">
        <v>8</v>
      </c>
      <c r="F997" s="100"/>
      <c r="G997" s="100"/>
      <c r="H997" s="100"/>
      <c r="I997" s="67"/>
    </row>
    <row r="998" spans="1:9" s="54" customFormat="1" hidden="1" outlineLevel="1">
      <c r="A998" s="209" t="s">
        <v>328</v>
      </c>
      <c r="B998" s="133">
        <v>2982952</v>
      </c>
      <c r="C998" s="133">
        <v>55046</v>
      </c>
      <c r="D998" s="210">
        <f t="shared" si="41"/>
        <v>3037998</v>
      </c>
      <c r="E998" s="100" t="s">
        <v>329</v>
      </c>
      <c r="F998" s="100"/>
      <c r="G998" s="100"/>
      <c r="H998" s="100"/>
      <c r="I998" s="67"/>
    </row>
    <row r="999" spans="1:9" s="54" customFormat="1" hidden="1" outlineLevel="1">
      <c r="A999" s="209" t="s">
        <v>330</v>
      </c>
      <c r="B999" s="133">
        <v>2410478</v>
      </c>
      <c r="C999" s="133">
        <v>0</v>
      </c>
      <c r="D999" s="210">
        <f t="shared" si="41"/>
        <v>2410478</v>
      </c>
      <c r="E999" s="100" t="s">
        <v>331</v>
      </c>
      <c r="F999" s="100"/>
      <c r="G999" s="100"/>
      <c r="H999" s="100"/>
      <c r="I999" s="67"/>
    </row>
    <row r="1000" spans="1:9" s="54" customFormat="1" hidden="1" outlineLevel="1">
      <c r="A1000" s="209" t="s">
        <v>332</v>
      </c>
      <c r="B1000" s="133">
        <v>17178495</v>
      </c>
      <c r="C1000" s="133">
        <v>423293</v>
      </c>
      <c r="D1000" s="210">
        <f t="shared" si="41"/>
        <v>17601788</v>
      </c>
      <c r="E1000" s="100" t="s">
        <v>333</v>
      </c>
      <c r="F1000" s="100"/>
      <c r="G1000" s="100"/>
      <c r="H1000" s="100"/>
      <c r="I1000" s="67"/>
    </row>
    <row r="1001" spans="1:9" s="54" customFormat="1" hidden="1" outlineLevel="1">
      <c r="A1001" s="209" t="s">
        <v>334</v>
      </c>
      <c r="B1001" s="133">
        <v>11576713</v>
      </c>
      <c r="C1001" s="133">
        <v>0</v>
      </c>
      <c r="D1001" s="210">
        <f t="shared" si="41"/>
        <v>11576713</v>
      </c>
      <c r="E1001" s="100" t="s">
        <v>335</v>
      </c>
      <c r="F1001" s="100"/>
      <c r="G1001" s="100"/>
      <c r="H1001" s="100"/>
      <c r="I1001" s="67"/>
    </row>
    <row r="1002" spans="1:9" s="54" customFormat="1" hidden="1" outlineLevel="1">
      <c r="A1002" s="209" t="s">
        <v>336</v>
      </c>
      <c r="B1002" s="133">
        <v>3019927</v>
      </c>
      <c r="C1002" s="133">
        <v>0</v>
      </c>
      <c r="D1002" s="210">
        <f t="shared" si="41"/>
        <v>3019927</v>
      </c>
      <c r="E1002" s="100" t="s">
        <v>337</v>
      </c>
      <c r="F1002" s="100"/>
      <c r="G1002" s="100"/>
      <c r="H1002" s="100"/>
      <c r="I1002" s="67"/>
    </row>
    <row r="1003" spans="1:9" s="54" customFormat="1" hidden="1" outlineLevel="1">
      <c r="A1003" s="209" t="s">
        <v>338</v>
      </c>
      <c r="B1003" s="133">
        <v>38983156</v>
      </c>
      <c r="C1003" s="133">
        <v>12585863</v>
      </c>
      <c r="D1003" s="210">
        <f t="shared" si="41"/>
        <v>51569019</v>
      </c>
      <c r="E1003" s="100" t="s">
        <v>339</v>
      </c>
      <c r="F1003" s="100"/>
      <c r="G1003" s="100"/>
      <c r="H1003" s="100"/>
      <c r="I1003" s="67"/>
    </row>
    <row r="1004" spans="1:9" s="54" customFormat="1" hidden="1" outlineLevel="1">
      <c r="A1004" s="209" t="s">
        <v>340</v>
      </c>
      <c r="B1004" s="133">
        <v>122176612</v>
      </c>
      <c r="C1004" s="133">
        <v>9159387</v>
      </c>
      <c r="D1004" s="210">
        <f t="shared" si="41"/>
        <v>131335999</v>
      </c>
      <c r="E1004" s="100" t="s">
        <v>341</v>
      </c>
      <c r="F1004" s="100"/>
      <c r="G1004" s="100"/>
      <c r="H1004" s="100"/>
      <c r="I1004" s="67"/>
    </row>
    <row r="1005" spans="1:9" s="54" customFormat="1" hidden="1" outlineLevel="1">
      <c r="A1005" s="209" t="s">
        <v>342</v>
      </c>
      <c r="B1005" s="133">
        <v>731375</v>
      </c>
      <c r="C1005" s="133">
        <v>1255263</v>
      </c>
      <c r="D1005" s="210">
        <f t="shared" si="41"/>
        <v>1986638</v>
      </c>
      <c r="E1005" s="100" t="s">
        <v>343</v>
      </c>
      <c r="F1005" s="100"/>
      <c r="G1005" s="100"/>
      <c r="H1005" s="100"/>
      <c r="I1005" s="67"/>
    </row>
    <row r="1006" spans="1:9" s="54" customFormat="1" hidden="1" outlineLevel="1">
      <c r="A1006" s="209" t="s">
        <v>344</v>
      </c>
      <c r="B1006" s="133">
        <v>3523953</v>
      </c>
      <c r="C1006" s="133">
        <v>53628</v>
      </c>
      <c r="D1006" s="210">
        <f t="shared" si="41"/>
        <v>3577581</v>
      </c>
      <c r="E1006" s="100" t="s">
        <v>345</v>
      </c>
      <c r="F1006" s="100"/>
      <c r="G1006" s="100"/>
      <c r="H1006" s="100"/>
      <c r="I1006" s="67"/>
    </row>
    <row r="1007" spans="1:9" s="54" customFormat="1" hidden="1" outlineLevel="1">
      <c r="A1007" s="209" t="s">
        <v>346</v>
      </c>
      <c r="B1007" s="133">
        <v>9552729</v>
      </c>
      <c r="C1007" s="133">
        <v>-429</v>
      </c>
      <c r="D1007" s="210">
        <f t="shared" si="41"/>
        <v>9552300</v>
      </c>
      <c r="E1007" s="100" t="s">
        <v>347</v>
      </c>
      <c r="F1007" s="100"/>
      <c r="G1007" s="100"/>
      <c r="H1007" s="100"/>
      <c r="I1007" s="67"/>
    </row>
    <row r="1008" spans="1:9" s="54" customFormat="1" hidden="1" outlineLevel="1">
      <c r="A1008" s="209" t="s">
        <v>348</v>
      </c>
      <c r="B1008" s="133">
        <v>1495674</v>
      </c>
      <c r="C1008" s="133">
        <v>0</v>
      </c>
      <c r="D1008" s="210">
        <f t="shared" si="41"/>
        <v>1495674</v>
      </c>
      <c r="E1008" s="100" t="s">
        <v>349</v>
      </c>
      <c r="F1008" s="100"/>
      <c r="G1008" s="100"/>
      <c r="H1008" s="100"/>
      <c r="I1008" s="67"/>
    </row>
    <row r="1009" spans="1:9" s="54" customFormat="1" hidden="1" outlineLevel="1">
      <c r="A1009" s="209" t="s">
        <v>350</v>
      </c>
      <c r="B1009" s="133">
        <v>94143</v>
      </c>
      <c r="C1009" s="133">
        <v>0</v>
      </c>
      <c r="D1009" s="210">
        <f t="shared" si="41"/>
        <v>94143</v>
      </c>
      <c r="E1009" s="100" t="s">
        <v>351</v>
      </c>
      <c r="F1009" s="100"/>
      <c r="G1009" s="100"/>
      <c r="H1009" s="100"/>
      <c r="I1009" s="67"/>
    </row>
    <row r="1010" spans="1:9" s="54" customFormat="1" hidden="1" outlineLevel="1">
      <c r="A1010" s="209" t="s">
        <v>352</v>
      </c>
      <c r="B1010" s="133">
        <v>29337912</v>
      </c>
      <c r="C1010" s="133">
        <v>0</v>
      </c>
      <c r="D1010" s="210">
        <f t="shared" si="41"/>
        <v>29337912</v>
      </c>
      <c r="E1010" s="100" t="s">
        <v>353</v>
      </c>
      <c r="F1010" s="100"/>
      <c r="G1010" s="100"/>
      <c r="H1010" s="100"/>
      <c r="I1010" s="67"/>
    </row>
    <row r="1011" spans="1:9" s="54" customFormat="1" hidden="1" outlineLevel="1">
      <c r="A1011" s="209" t="s">
        <v>354</v>
      </c>
      <c r="B1011" s="133">
        <v>1144598</v>
      </c>
      <c r="C1011" s="133">
        <v>211536</v>
      </c>
      <c r="D1011" s="210">
        <f t="shared" si="41"/>
        <v>1356134</v>
      </c>
      <c r="E1011" s="100" t="s">
        <v>355</v>
      </c>
      <c r="F1011" s="100"/>
      <c r="G1011" s="100"/>
      <c r="H1011" s="100"/>
      <c r="I1011" s="67"/>
    </row>
    <row r="1012" spans="1:9" s="54" customFormat="1" hidden="1" outlineLevel="1">
      <c r="A1012" s="209" t="s">
        <v>356</v>
      </c>
      <c r="B1012" s="133">
        <v>4073060</v>
      </c>
      <c r="C1012" s="133">
        <v>5525</v>
      </c>
      <c r="D1012" s="210">
        <f t="shared" si="41"/>
        <v>4078585</v>
      </c>
      <c r="E1012" s="100" t="s">
        <v>357</v>
      </c>
      <c r="F1012" s="100"/>
      <c r="G1012" s="100"/>
      <c r="H1012" s="100"/>
      <c r="I1012" s="67"/>
    </row>
    <row r="1013" spans="1:9" s="54" customFormat="1" hidden="1" outlineLevel="1">
      <c r="A1013" s="209" t="s">
        <v>358</v>
      </c>
      <c r="B1013" s="133">
        <v>18893557</v>
      </c>
      <c r="C1013" s="133">
        <v>46894391</v>
      </c>
      <c r="D1013" s="210">
        <f t="shared" si="41"/>
        <v>65787948</v>
      </c>
      <c r="E1013" s="100" t="s">
        <v>359</v>
      </c>
      <c r="F1013" s="100"/>
      <c r="G1013" s="100"/>
      <c r="H1013" s="100"/>
      <c r="I1013" s="67"/>
    </row>
    <row r="1014" spans="1:9" s="54" customFormat="1" hidden="1" outlineLevel="1">
      <c r="A1014" s="209" t="s">
        <v>360</v>
      </c>
      <c r="B1014" s="133">
        <v>381569</v>
      </c>
      <c r="C1014" s="133">
        <v>0</v>
      </c>
      <c r="D1014" s="210">
        <f t="shared" si="41"/>
        <v>381569</v>
      </c>
      <c r="E1014" s="100" t="s">
        <v>361</v>
      </c>
      <c r="F1014" s="100"/>
      <c r="G1014" s="100"/>
      <c r="H1014" s="100"/>
      <c r="I1014" s="67"/>
    </row>
    <row r="1015" spans="1:9" s="54" customFormat="1" hidden="1" outlineLevel="1">
      <c r="A1015" s="209" t="s">
        <v>362</v>
      </c>
      <c r="B1015" s="133">
        <v>2457462</v>
      </c>
      <c r="C1015" s="133">
        <v>0</v>
      </c>
      <c r="D1015" s="210">
        <f t="shared" si="41"/>
        <v>2457462</v>
      </c>
      <c r="E1015" s="100" t="s">
        <v>363</v>
      </c>
      <c r="F1015" s="100"/>
      <c r="G1015" s="100"/>
      <c r="H1015" s="100"/>
      <c r="I1015" s="67"/>
    </row>
    <row r="1016" spans="1:9" s="54" customFormat="1" hidden="1" outlineLevel="1">
      <c r="A1016" s="209" t="s">
        <v>364</v>
      </c>
      <c r="B1016" s="133">
        <v>569135</v>
      </c>
      <c r="C1016" s="133">
        <v>0</v>
      </c>
      <c r="D1016" s="210">
        <f t="shared" si="41"/>
        <v>569135</v>
      </c>
      <c r="E1016" s="100" t="s">
        <v>365</v>
      </c>
      <c r="F1016" s="100"/>
      <c r="G1016" s="100"/>
      <c r="H1016" s="100"/>
      <c r="I1016" s="67"/>
    </row>
    <row r="1017" spans="1:9" s="54" customFormat="1" hidden="1" outlineLevel="1">
      <c r="A1017" s="209" t="s">
        <v>366</v>
      </c>
      <c r="B1017" s="133">
        <v>338472993</v>
      </c>
      <c r="C1017" s="133">
        <v>40040404</v>
      </c>
      <c r="D1017" s="210">
        <f t="shared" si="41"/>
        <v>378513397</v>
      </c>
      <c r="E1017" s="100" t="s">
        <v>367</v>
      </c>
      <c r="F1017" s="100"/>
      <c r="G1017" s="100"/>
      <c r="H1017" s="100"/>
      <c r="I1017" s="67"/>
    </row>
    <row r="1018" spans="1:9" s="54" customFormat="1" hidden="1" outlineLevel="1">
      <c r="A1018" s="209" t="s">
        <v>368</v>
      </c>
      <c r="B1018" s="133">
        <v>609634</v>
      </c>
      <c r="C1018" s="133">
        <v>0</v>
      </c>
      <c r="D1018" s="210">
        <f t="shared" si="41"/>
        <v>609634</v>
      </c>
      <c r="E1018" s="100" t="s">
        <v>369</v>
      </c>
      <c r="F1018" s="100"/>
      <c r="G1018" s="100"/>
      <c r="H1018" s="100"/>
      <c r="I1018" s="67"/>
    </row>
    <row r="1019" spans="1:9" s="54" customFormat="1" hidden="1" outlineLevel="1">
      <c r="A1019" s="209" t="s">
        <v>370</v>
      </c>
      <c r="B1019" s="133">
        <v>2961036</v>
      </c>
      <c r="C1019" s="133">
        <v>250000</v>
      </c>
      <c r="D1019" s="210">
        <f t="shared" si="41"/>
        <v>3211036</v>
      </c>
      <c r="E1019" s="100" t="s">
        <v>371</v>
      </c>
      <c r="F1019" s="100"/>
      <c r="G1019" s="100"/>
      <c r="H1019" s="100"/>
      <c r="I1019" s="67"/>
    </row>
    <row r="1020" spans="1:9" s="54" customFormat="1" hidden="1" outlineLevel="1">
      <c r="A1020" s="209" t="s">
        <v>372</v>
      </c>
      <c r="B1020" s="133">
        <v>2333082</v>
      </c>
      <c r="C1020" s="133">
        <v>0</v>
      </c>
      <c r="D1020" s="210">
        <f t="shared" si="41"/>
        <v>2333082</v>
      </c>
      <c r="E1020" s="100" t="s">
        <v>373</v>
      </c>
      <c r="F1020" s="100"/>
      <c r="G1020" s="100"/>
      <c r="H1020" s="100"/>
      <c r="I1020" s="67"/>
    </row>
    <row r="1021" spans="1:9" s="54" customFormat="1" hidden="1" outlineLevel="1">
      <c r="A1021" s="209" t="s">
        <v>374</v>
      </c>
      <c r="B1021" s="133">
        <v>2193830</v>
      </c>
      <c r="C1021" s="133">
        <v>0</v>
      </c>
      <c r="D1021" s="210">
        <f t="shared" si="41"/>
        <v>2193830</v>
      </c>
      <c r="E1021" s="100" t="s">
        <v>375</v>
      </c>
      <c r="F1021" s="100"/>
      <c r="G1021" s="100"/>
      <c r="H1021" s="100"/>
      <c r="I1021" s="67"/>
    </row>
    <row r="1022" spans="1:9" s="54" customFormat="1" hidden="1" outlineLevel="1">
      <c r="A1022" s="209" t="s">
        <v>376</v>
      </c>
      <c r="B1022" s="133">
        <v>665833</v>
      </c>
      <c r="C1022" s="133">
        <v>0</v>
      </c>
      <c r="D1022" s="210">
        <f t="shared" si="41"/>
        <v>665833</v>
      </c>
      <c r="E1022" s="100" t="s">
        <v>377</v>
      </c>
      <c r="F1022" s="100"/>
      <c r="G1022" s="100"/>
      <c r="H1022" s="100"/>
      <c r="I1022" s="67"/>
    </row>
    <row r="1023" spans="1:9" s="54" customFormat="1" hidden="1" outlineLevel="1">
      <c r="A1023" s="209" t="s">
        <v>378</v>
      </c>
      <c r="B1023" s="133">
        <v>6393424</v>
      </c>
      <c r="C1023" s="133">
        <v>-7067072</v>
      </c>
      <c r="D1023" s="210">
        <f t="shared" si="41"/>
        <v>-673648</v>
      </c>
      <c r="E1023" s="100" t="s">
        <v>379</v>
      </c>
      <c r="F1023" s="100"/>
      <c r="G1023" s="100"/>
      <c r="H1023" s="100"/>
      <c r="I1023" s="67"/>
    </row>
    <row r="1024" spans="1:9" s="54" customFormat="1" hidden="1" outlineLevel="1">
      <c r="A1024" s="209" t="s">
        <v>380</v>
      </c>
      <c r="B1024" s="133">
        <v>35209</v>
      </c>
      <c r="C1024" s="133">
        <v>0</v>
      </c>
      <c r="D1024" s="210">
        <f t="shared" si="41"/>
        <v>35209</v>
      </c>
      <c r="E1024" s="100" t="s">
        <v>381</v>
      </c>
      <c r="F1024" s="100"/>
      <c r="G1024" s="100"/>
      <c r="H1024" s="100"/>
      <c r="I1024" s="67"/>
    </row>
    <row r="1025" spans="1:9" s="54" customFormat="1" hidden="1" outlineLevel="1">
      <c r="A1025" s="209" t="s">
        <v>382</v>
      </c>
      <c r="B1025" s="133">
        <v>5239478</v>
      </c>
      <c r="C1025" s="133">
        <v>0</v>
      </c>
      <c r="D1025" s="210">
        <f t="shared" si="41"/>
        <v>5239478</v>
      </c>
      <c r="E1025" s="100" t="s">
        <v>383</v>
      </c>
      <c r="F1025" s="100"/>
      <c r="G1025" s="100"/>
      <c r="H1025" s="100"/>
      <c r="I1025" s="67"/>
    </row>
    <row r="1026" spans="1:9" s="54" customFormat="1" hidden="1" outlineLevel="1">
      <c r="A1026" s="209" t="s">
        <v>384</v>
      </c>
      <c r="B1026" s="133">
        <v>197627958</v>
      </c>
      <c r="C1026" s="133">
        <v>217052834</v>
      </c>
      <c r="D1026" s="210">
        <f t="shared" si="41"/>
        <v>414680792</v>
      </c>
      <c r="E1026" s="100" t="s">
        <v>385</v>
      </c>
      <c r="F1026" s="100"/>
      <c r="G1026" s="100"/>
      <c r="H1026" s="100"/>
      <c r="I1026" s="67"/>
    </row>
    <row r="1027" spans="1:9" s="54" customFormat="1" hidden="1" outlineLevel="1">
      <c r="A1027" s="209" t="s">
        <v>386</v>
      </c>
      <c r="B1027" s="133">
        <v>1573075</v>
      </c>
      <c r="C1027" s="133">
        <v>543401</v>
      </c>
      <c r="D1027" s="210">
        <f t="shared" si="41"/>
        <v>2116476</v>
      </c>
      <c r="E1027" s="100" t="s">
        <v>387</v>
      </c>
      <c r="F1027" s="100"/>
      <c r="G1027" s="100"/>
      <c r="H1027" s="100"/>
      <c r="I1027" s="67"/>
    </row>
    <row r="1028" spans="1:9" s="54" customFormat="1" hidden="1" outlineLevel="1">
      <c r="A1028" s="209" t="s">
        <v>388</v>
      </c>
      <c r="B1028" s="133">
        <v>1390196</v>
      </c>
      <c r="C1028" s="133">
        <v>0</v>
      </c>
      <c r="D1028" s="210">
        <f t="shared" ref="D1028:D1059" si="42">B1028+C1028</f>
        <v>1390196</v>
      </c>
      <c r="E1028" s="100" t="s">
        <v>389</v>
      </c>
      <c r="F1028" s="100"/>
      <c r="G1028" s="100"/>
      <c r="H1028" s="100"/>
      <c r="I1028" s="67"/>
    </row>
    <row r="1029" spans="1:9" s="54" customFormat="1" hidden="1" outlineLevel="1">
      <c r="A1029" s="209" t="s">
        <v>390</v>
      </c>
      <c r="B1029" s="133">
        <v>484210</v>
      </c>
      <c r="C1029" s="133">
        <v>0</v>
      </c>
      <c r="D1029" s="210">
        <f t="shared" si="42"/>
        <v>484210</v>
      </c>
      <c r="E1029" s="100" t="s">
        <v>391</v>
      </c>
      <c r="F1029" s="100"/>
      <c r="G1029" s="100"/>
      <c r="H1029" s="100"/>
      <c r="I1029" s="67"/>
    </row>
    <row r="1030" spans="1:9" s="54" customFormat="1" hidden="1" outlineLevel="1">
      <c r="A1030" s="209" t="s">
        <v>392</v>
      </c>
      <c r="B1030" s="133">
        <v>119579339</v>
      </c>
      <c r="C1030" s="133">
        <v>-7657000</v>
      </c>
      <c r="D1030" s="210">
        <f t="shared" si="42"/>
        <v>111922339</v>
      </c>
      <c r="E1030" s="100" t="s">
        <v>393</v>
      </c>
      <c r="F1030" s="100"/>
      <c r="G1030" s="100"/>
      <c r="H1030" s="100"/>
      <c r="I1030" s="67"/>
    </row>
    <row r="1031" spans="1:9" s="54" customFormat="1" hidden="1" outlineLevel="1">
      <c r="A1031" s="209" t="s">
        <v>394</v>
      </c>
      <c r="B1031" s="133">
        <v>1865132</v>
      </c>
      <c r="C1031" s="133">
        <v>0</v>
      </c>
      <c r="D1031" s="210">
        <f t="shared" si="42"/>
        <v>1865132</v>
      </c>
      <c r="E1031" s="100" t="s">
        <v>395</v>
      </c>
      <c r="F1031" s="100"/>
      <c r="G1031" s="100"/>
      <c r="H1031" s="100"/>
      <c r="I1031" s="67"/>
    </row>
    <row r="1032" spans="1:9" s="54" customFormat="1" hidden="1" outlineLevel="1">
      <c r="A1032" s="209" t="s">
        <v>396</v>
      </c>
      <c r="B1032" s="133">
        <v>7148052</v>
      </c>
      <c r="C1032" s="133">
        <v>0</v>
      </c>
      <c r="D1032" s="210">
        <f t="shared" si="42"/>
        <v>7148052</v>
      </c>
      <c r="E1032" s="100" t="s">
        <v>397</v>
      </c>
      <c r="F1032" s="100"/>
      <c r="G1032" s="100"/>
      <c r="H1032" s="100"/>
      <c r="I1032" s="67"/>
    </row>
    <row r="1033" spans="1:9" s="54" customFormat="1" hidden="1" outlineLevel="1">
      <c r="A1033" s="209" t="s">
        <v>398</v>
      </c>
      <c r="B1033" s="133">
        <v>1204451482</v>
      </c>
      <c r="C1033" s="133">
        <v>28016143</v>
      </c>
      <c r="D1033" s="210">
        <f t="shared" si="42"/>
        <v>1232467625</v>
      </c>
      <c r="E1033" s="100" t="s">
        <v>399</v>
      </c>
      <c r="F1033" s="100"/>
      <c r="G1033" s="100"/>
      <c r="H1033" s="100"/>
      <c r="I1033" s="67"/>
    </row>
    <row r="1034" spans="1:9" s="54" customFormat="1" hidden="1" outlineLevel="1">
      <c r="A1034" s="209" t="s">
        <v>400</v>
      </c>
      <c r="B1034" s="133">
        <v>1669440</v>
      </c>
      <c r="C1034" s="133">
        <v>0</v>
      </c>
      <c r="D1034" s="210">
        <f t="shared" si="42"/>
        <v>1669440</v>
      </c>
      <c r="E1034" s="100" t="s">
        <v>401</v>
      </c>
      <c r="F1034" s="100"/>
      <c r="G1034" s="100"/>
      <c r="H1034" s="100"/>
      <c r="I1034" s="67"/>
    </row>
    <row r="1035" spans="1:9" s="54" customFormat="1" hidden="1" outlineLevel="1">
      <c r="A1035" s="209" t="s">
        <v>402</v>
      </c>
      <c r="B1035" s="133">
        <v>172915</v>
      </c>
      <c r="C1035" s="133">
        <v>0</v>
      </c>
      <c r="D1035" s="210">
        <f t="shared" si="42"/>
        <v>172915</v>
      </c>
      <c r="E1035" s="100" t="s">
        <v>403</v>
      </c>
      <c r="F1035" s="100"/>
      <c r="G1035" s="100"/>
      <c r="H1035" s="100"/>
      <c r="I1035" s="67"/>
    </row>
    <row r="1036" spans="1:9" s="54" customFormat="1" hidden="1" outlineLevel="1">
      <c r="A1036" s="209" t="s">
        <v>404</v>
      </c>
      <c r="B1036" s="133">
        <v>10748446</v>
      </c>
      <c r="C1036" s="133">
        <v>488694</v>
      </c>
      <c r="D1036" s="210">
        <f t="shared" si="42"/>
        <v>11237140</v>
      </c>
      <c r="E1036" s="100" t="s">
        <v>405</v>
      </c>
      <c r="F1036" s="100"/>
      <c r="G1036" s="100"/>
      <c r="H1036" s="100"/>
      <c r="I1036" s="67"/>
    </row>
    <row r="1037" spans="1:9" s="54" customFormat="1" hidden="1" outlineLevel="1">
      <c r="A1037" s="209" t="s">
        <v>406</v>
      </c>
      <c r="B1037" s="133">
        <v>848868</v>
      </c>
      <c r="C1037" s="133">
        <v>0</v>
      </c>
      <c r="D1037" s="210">
        <f t="shared" si="42"/>
        <v>848868</v>
      </c>
      <c r="E1037" s="100" t="s">
        <v>407</v>
      </c>
      <c r="F1037" s="100"/>
      <c r="G1037" s="100"/>
      <c r="H1037" s="100"/>
      <c r="I1037" s="67"/>
    </row>
    <row r="1038" spans="1:9" s="54" customFormat="1" hidden="1" outlineLevel="1">
      <c r="A1038" s="209" t="s">
        <v>408</v>
      </c>
      <c r="B1038" s="133">
        <v>8914582</v>
      </c>
      <c r="C1038" s="133">
        <v>0</v>
      </c>
      <c r="D1038" s="210">
        <f t="shared" si="42"/>
        <v>8914582</v>
      </c>
      <c r="E1038" s="100" t="s">
        <v>409</v>
      </c>
      <c r="F1038" s="100"/>
      <c r="G1038" s="100"/>
      <c r="H1038" s="100"/>
      <c r="I1038" s="67"/>
    </row>
    <row r="1039" spans="1:9" s="54" customFormat="1" hidden="1" outlineLevel="1">
      <c r="A1039" s="209" t="s">
        <v>410</v>
      </c>
      <c r="B1039" s="133">
        <v>23338201</v>
      </c>
      <c r="C1039" s="133">
        <v>35337</v>
      </c>
      <c r="D1039" s="210">
        <f t="shared" si="42"/>
        <v>23373538</v>
      </c>
      <c r="E1039" s="100" t="s">
        <v>411</v>
      </c>
      <c r="F1039" s="100"/>
      <c r="G1039" s="100"/>
      <c r="H1039" s="100"/>
      <c r="I1039" s="67"/>
    </row>
    <row r="1040" spans="1:9" s="54" customFormat="1" hidden="1" outlineLevel="1">
      <c r="A1040" s="209" t="s">
        <v>412</v>
      </c>
      <c r="B1040" s="133">
        <v>110477</v>
      </c>
      <c r="C1040" s="133">
        <v>0</v>
      </c>
      <c r="D1040" s="210">
        <f t="shared" si="42"/>
        <v>110477</v>
      </c>
      <c r="E1040" s="100" t="s">
        <v>413</v>
      </c>
      <c r="F1040" s="100"/>
      <c r="G1040" s="100"/>
      <c r="H1040" s="100"/>
      <c r="I1040" s="67"/>
    </row>
    <row r="1041" spans="1:9" s="54" customFormat="1" hidden="1" outlineLevel="1">
      <c r="A1041" s="209" t="s">
        <v>414</v>
      </c>
      <c r="B1041" s="133">
        <v>1912066</v>
      </c>
      <c r="C1041" s="133">
        <v>0</v>
      </c>
      <c r="D1041" s="210">
        <f t="shared" si="42"/>
        <v>1912066</v>
      </c>
      <c r="E1041" s="100" t="s">
        <v>415</v>
      </c>
      <c r="F1041" s="100"/>
      <c r="G1041" s="100"/>
      <c r="H1041" s="100"/>
      <c r="I1041" s="67"/>
    </row>
    <row r="1042" spans="1:9" s="54" customFormat="1" hidden="1" outlineLevel="1">
      <c r="A1042" s="209" t="s">
        <v>416</v>
      </c>
      <c r="B1042" s="133">
        <v>3312986</v>
      </c>
      <c r="C1042" s="133">
        <v>219820</v>
      </c>
      <c r="D1042" s="210">
        <f t="shared" si="42"/>
        <v>3532806</v>
      </c>
      <c r="E1042" s="100" t="s">
        <v>417</v>
      </c>
      <c r="F1042" s="100"/>
      <c r="G1042" s="100"/>
      <c r="H1042" s="100"/>
      <c r="I1042" s="67"/>
    </row>
    <row r="1043" spans="1:9" s="54" customFormat="1" hidden="1" outlineLevel="1">
      <c r="A1043" s="209" t="s">
        <v>418</v>
      </c>
      <c r="B1043" s="133">
        <v>1234115</v>
      </c>
      <c r="C1043" s="133">
        <v>0</v>
      </c>
      <c r="D1043" s="210">
        <f t="shared" si="42"/>
        <v>1234115</v>
      </c>
      <c r="E1043" s="100" t="s">
        <v>419</v>
      </c>
      <c r="F1043" s="100"/>
      <c r="G1043" s="100"/>
      <c r="H1043" s="100"/>
      <c r="I1043" s="67"/>
    </row>
    <row r="1044" spans="1:9" s="54" customFormat="1" hidden="1" outlineLevel="1">
      <c r="A1044" s="209" t="s">
        <v>420</v>
      </c>
      <c r="B1044" s="133">
        <v>1643775</v>
      </c>
      <c r="C1044" s="133">
        <v>0</v>
      </c>
      <c r="D1044" s="210">
        <f t="shared" si="42"/>
        <v>1643775</v>
      </c>
      <c r="E1044" s="100" t="s">
        <v>421</v>
      </c>
      <c r="F1044" s="100"/>
      <c r="G1044" s="100"/>
      <c r="H1044" s="100"/>
      <c r="I1044" s="67"/>
    </row>
    <row r="1045" spans="1:9" s="54" customFormat="1" hidden="1" outlineLevel="1">
      <c r="A1045" s="209" t="s">
        <v>422</v>
      </c>
      <c r="B1045" s="133">
        <v>532094</v>
      </c>
      <c r="C1045" s="133">
        <v>647267</v>
      </c>
      <c r="D1045" s="210">
        <f t="shared" si="42"/>
        <v>1179361</v>
      </c>
      <c r="E1045" s="100" t="s">
        <v>423</v>
      </c>
      <c r="F1045" s="100"/>
      <c r="G1045" s="100"/>
      <c r="H1045" s="100"/>
      <c r="I1045" s="67"/>
    </row>
    <row r="1046" spans="1:9" s="54" customFormat="1" hidden="1" outlineLevel="1">
      <c r="A1046" s="209" t="s">
        <v>424</v>
      </c>
      <c r="B1046" s="133">
        <v>5538311</v>
      </c>
      <c r="C1046" s="133">
        <v>-2428059</v>
      </c>
      <c r="D1046" s="210">
        <f t="shared" si="42"/>
        <v>3110252</v>
      </c>
      <c r="E1046" s="100" t="s">
        <v>425</v>
      </c>
      <c r="F1046" s="100"/>
      <c r="G1046" s="100"/>
      <c r="H1046" s="100"/>
      <c r="I1046" s="67"/>
    </row>
    <row r="1047" spans="1:9" s="54" customFormat="1" hidden="1" outlineLevel="1">
      <c r="A1047" s="209" t="s">
        <v>426</v>
      </c>
      <c r="B1047" s="133">
        <v>29886</v>
      </c>
      <c r="C1047" s="133">
        <v>0</v>
      </c>
      <c r="D1047" s="210">
        <f t="shared" si="42"/>
        <v>29886</v>
      </c>
      <c r="E1047" s="100" t="s">
        <v>427</v>
      </c>
      <c r="F1047" s="100"/>
      <c r="G1047" s="100"/>
      <c r="H1047" s="100"/>
      <c r="I1047" s="67"/>
    </row>
    <row r="1048" spans="1:9" s="54" customFormat="1" hidden="1" outlineLevel="1">
      <c r="A1048" s="209" t="s">
        <v>428</v>
      </c>
      <c r="B1048" s="133">
        <v>997513</v>
      </c>
      <c r="C1048" s="133">
        <v>0</v>
      </c>
      <c r="D1048" s="210">
        <f t="shared" si="42"/>
        <v>997513</v>
      </c>
      <c r="E1048" s="100" t="s">
        <v>429</v>
      </c>
      <c r="F1048" s="100"/>
      <c r="G1048" s="100"/>
      <c r="H1048" s="100"/>
      <c r="I1048" s="67"/>
    </row>
    <row r="1049" spans="1:9" s="54" customFormat="1" hidden="1" outlineLevel="1">
      <c r="A1049" s="209" t="s">
        <v>430</v>
      </c>
      <c r="B1049" s="133">
        <v>2181642</v>
      </c>
      <c r="C1049" s="133">
        <v>842525</v>
      </c>
      <c r="D1049" s="210">
        <f t="shared" si="42"/>
        <v>3024167</v>
      </c>
      <c r="E1049" s="100" t="s">
        <v>431</v>
      </c>
      <c r="F1049" s="100"/>
      <c r="G1049" s="100"/>
      <c r="H1049" s="100"/>
      <c r="I1049" s="67"/>
    </row>
    <row r="1050" spans="1:9" s="54" customFormat="1" hidden="1" outlineLevel="1">
      <c r="A1050" s="209" t="s">
        <v>432</v>
      </c>
      <c r="B1050" s="133">
        <v>1959561</v>
      </c>
      <c r="C1050" s="133">
        <v>464891</v>
      </c>
      <c r="D1050" s="210">
        <f t="shared" si="42"/>
        <v>2424452</v>
      </c>
      <c r="E1050" s="100" t="s">
        <v>433</v>
      </c>
      <c r="F1050" s="100"/>
      <c r="G1050" s="100"/>
      <c r="H1050" s="100"/>
      <c r="I1050" s="67"/>
    </row>
    <row r="1051" spans="1:9" s="54" customFormat="1" hidden="1" outlineLevel="1">
      <c r="A1051" s="209" t="s">
        <v>434</v>
      </c>
      <c r="B1051" s="133">
        <v>654484</v>
      </c>
      <c r="C1051" s="133">
        <v>0</v>
      </c>
      <c r="D1051" s="210">
        <f t="shared" si="42"/>
        <v>654484</v>
      </c>
      <c r="E1051" s="100" t="s">
        <v>435</v>
      </c>
      <c r="F1051" s="100"/>
      <c r="G1051" s="100"/>
      <c r="H1051" s="100"/>
      <c r="I1051" s="67"/>
    </row>
    <row r="1052" spans="1:9" s="54" customFormat="1" hidden="1" outlineLevel="1">
      <c r="A1052" s="209" t="s">
        <v>436</v>
      </c>
      <c r="B1052" s="133">
        <v>135559</v>
      </c>
      <c r="C1052" s="133">
        <v>0</v>
      </c>
      <c r="D1052" s="210">
        <f t="shared" si="42"/>
        <v>135559</v>
      </c>
      <c r="E1052" s="100" t="s">
        <v>437</v>
      </c>
      <c r="F1052" s="100"/>
      <c r="G1052" s="100"/>
      <c r="H1052" s="100"/>
      <c r="I1052" s="67"/>
    </row>
    <row r="1053" spans="1:9" s="54" customFormat="1" hidden="1" outlineLevel="1">
      <c r="A1053" s="209" t="s">
        <v>438</v>
      </c>
      <c r="B1053" s="133">
        <v>2261789</v>
      </c>
      <c r="C1053" s="133">
        <v>0</v>
      </c>
      <c r="D1053" s="210">
        <f t="shared" si="42"/>
        <v>2261789</v>
      </c>
      <c r="E1053" s="100" t="s">
        <v>439</v>
      </c>
      <c r="F1053" s="100"/>
      <c r="G1053" s="100"/>
      <c r="H1053" s="100"/>
      <c r="I1053" s="67"/>
    </row>
    <row r="1054" spans="1:9" s="54" customFormat="1" hidden="1" outlineLevel="1">
      <c r="A1054" s="209" t="s">
        <v>440</v>
      </c>
      <c r="B1054" s="133">
        <v>3158808</v>
      </c>
      <c r="C1054" s="133">
        <v>0</v>
      </c>
      <c r="D1054" s="210">
        <f t="shared" si="42"/>
        <v>3158808</v>
      </c>
      <c r="E1054" s="100" t="s">
        <v>441</v>
      </c>
      <c r="F1054" s="100"/>
      <c r="G1054" s="100"/>
      <c r="H1054" s="100"/>
      <c r="I1054" s="67"/>
    </row>
    <row r="1055" spans="1:9" s="54" customFormat="1" hidden="1" outlineLevel="1">
      <c r="A1055" s="209" t="s">
        <v>442</v>
      </c>
      <c r="B1055" s="133">
        <v>2403023</v>
      </c>
      <c r="C1055" s="133">
        <v>0</v>
      </c>
      <c r="D1055" s="210">
        <f t="shared" si="42"/>
        <v>2403023</v>
      </c>
      <c r="E1055" s="100" t="s">
        <v>443</v>
      </c>
      <c r="F1055" s="100"/>
      <c r="G1055" s="100"/>
      <c r="H1055" s="100"/>
      <c r="I1055" s="67"/>
    </row>
    <row r="1056" spans="1:9" s="54" customFormat="1" hidden="1" outlineLevel="1">
      <c r="A1056" s="209" t="s">
        <v>444</v>
      </c>
      <c r="B1056" s="133">
        <v>2346965</v>
      </c>
      <c r="C1056" s="133">
        <v>95053</v>
      </c>
      <c r="D1056" s="210">
        <f t="shared" si="42"/>
        <v>2442018</v>
      </c>
      <c r="E1056" s="100" t="s">
        <v>445</v>
      </c>
      <c r="F1056" s="100"/>
      <c r="G1056" s="100"/>
      <c r="H1056" s="100"/>
      <c r="I1056" s="67"/>
    </row>
    <row r="1057" spans="1:9" s="54" customFormat="1" hidden="1" outlineLevel="1">
      <c r="A1057" s="209" t="s">
        <v>446</v>
      </c>
      <c r="B1057" s="133">
        <v>197239</v>
      </c>
      <c r="C1057" s="133">
        <v>0</v>
      </c>
      <c r="D1057" s="210">
        <f t="shared" si="42"/>
        <v>197239</v>
      </c>
      <c r="E1057" s="100" t="s">
        <v>447</v>
      </c>
      <c r="F1057" s="100"/>
      <c r="G1057" s="100"/>
      <c r="H1057" s="100"/>
      <c r="I1057" s="67"/>
    </row>
    <row r="1058" spans="1:9" s="54" customFormat="1" hidden="1" outlineLevel="1">
      <c r="A1058" s="209" t="s">
        <v>448</v>
      </c>
      <c r="B1058" s="133">
        <v>2065777</v>
      </c>
      <c r="C1058" s="133">
        <v>0</v>
      </c>
      <c r="D1058" s="210">
        <f t="shared" si="42"/>
        <v>2065777</v>
      </c>
      <c r="E1058" s="100" t="s">
        <v>449</v>
      </c>
      <c r="F1058" s="100"/>
      <c r="G1058" s="100"/>
      <c r="H1058" s="100"/>
      <c r="I1058" s="67"/>
    </row>
    <row r="1059" spans="1:9" s="54" customFormat="1" hidden="1" outlineLevel="1">
      <c r="A1059" s="209" t="s">
        <v>450</v>
      </c>
      <c r="B1059" s="133">
        <v>835983933</v>
      </c>
      <c r="C1059" s="133">
        <v>6911655</v>
      </c>
      <c r="D1059" s="210">
        <f t="shared" si="42"/>
        <v>842895588</v>
      </c>
      <c r="E1059" s="100" t="s">
        <v>451</v>
      </c>
      <c r="F1059" s="100"/>
      <c r="G1059" s="100"/>
      <c r="H1059" s="100"/>
      <c r="I1059" s="67"/>
    </row>
    <row r="1060" spans="1:9" s="54" customFormat="1" hidden="1" outlineLevel="1">
      <c r="A1060" s="209" t="s">
        <v>452</v>
      </c>
      <c r="B1060" s="133">
        <v>41043216</v>
      </c>
      <c r="C1060" s="133">
        <v>0</v>
      </c>
      <c r="D1060" s="210">
        <f t="shared" ref="D1060:D1091" si="43">B1060+C1060</f>
        <v>41043216</v>
      </c>
      <c r="E1060" s="100" t="s">
        <v>453</v>
      </c>
      <c r="F1060" s="100"/>
      <c r="G1060" s="100"/>
      <c r="H1060" s="100"/>
      <c r="I1060" s="67"/>
    </row>
    <row r="1061" spans="1:9" s="54" customFormat="1" hidden="1" outlineLevel="1">
      <c r="A1061" s="209" t="s">
        <v>454</v>
      </c>
      <c r="B1061" s="133">
        <v>391520</v>
      </c>
      <c r="C1061" s="133">
        <v>0</v>
      </c>
      <c r="D1061" s="210">
        <f t="shared" si="43"/>
        <v>391520</v>
      </c>
      <c r="E1061" s="100" t="s">
        <v>455</v>
      </c>
      <c r="F1061" s="100"/>
      <c r="G1061" s="100"/>
      <c r="H1061" s="100"/>
      <c r="I1061" s="67"/>
    </row>
    <row r="1062" spans="1:9" s="54" customFormat="1" hidden="1" outlineLevel="1">
      <c r="A1062" s="209" t="s">
        <v>456</v>
      </c>
      <c r="B1062" s="133">
        <v>2318210</v>
      </c>
      <c r="C1062" s="133">
        <v>0</v>
      </c>
      <c r="D1062" s="210">
        <f t="shared" si="43"/>
        <v>2318210</v>
      </c>
      <c r="E1062" s="100" t="s">
        <v>457</v>
      </c>
      <c r="F1062" s="100"/>
      <c r="G1062" s="100"/>
      <c r="H1062" s="100"/>
      <c r="I1062" s="67"/>
    </row>
    <row r="1063" spans="1:9" s="54" customFormat="1" hidden="1" outlineLevel="1">
      <c r="A1063" s="209" t="s">
        <v>458</v>
      </c>
      <c r="B1063" s="133">
        <v>1448593</v>
      </c>
      <c r="C1063" s="133">
        <v>0</v>
      </c>
      <c r="D1063" s="210">
        <f t="shared" si="43"/>
        <v>1448593</v>
      </c>
      <c r="E1063" s="100" t="s">
        <v>459</v>
      </c>
      <c r="F1063" s="100"/>
      <c r="G1063" s="100"/>
      <c r="H1063" s="100"/>
      <c r="I1063" s="67"/>
    </row>
    <row r="1064" spans="1:9" s="54" customFormat="1" hidden="1" outlineLevel="1">
      <c r="A1064" s="209" t="s">
        <v>460</v>
      </c>
      <c r="B1064" s="133">
        <v>4760349</v>
      </c>
      <c r="C1064" s="133">
        <v>-37048</v>
      </c>
      <c r="D1064" s="210">
        <f t="shared" si="43"/>
        <v>4723301</v>
      </c>
      <c r="E1064" s="100" t="s">
        <v>461</v>
      </c>
      <c r="F1064" s="100"/>
      <c r="G1064" s="100"/>
      <c r="H1064" s="100"/>
      <c r="I1064" s="67"/>
    </row>
    <row r="1065" spans="1:9" s="54" customFormat="1" hidden="1" outlineLevel="1">
      <c r="A1065" s="209" t="s">
        <v>462</v>
      </c>
      <c r="B1065" s="133">
        <v>1345487</v>
      </c>
      <c r="C1065" s="133">
        <v>0</v>
      </c>
      <c r="D1065" s="210">
        <f t="shared" si="43"/>
        <v>1345487</v>
      </c>
      <c r="E1065" s="100" t="s">
        <v>463</v>
      </c>
      <c r="F1065" s="100"/>
      <c r="G1065" s="100"/>
      <c r="H1065" s="100"/>
      <c r="I1065" s="67"/>
    </row>
    <row r="1066" spans="1:9" s="54" customFormat="1" hidden="1" outlineLevel="1">
      <c r="A1066" s="209" t="s">
        <v>464</v>
      </c>
      <c r="B1066" s="133">
        <v>1953347</v>
      </c>
      <c r="C1066" s="133">
        <v>0</v>
      </c>
      <c r="D1066" s="210">
        <f t="shared" si="43"/>
        <v>1953347</v>
      </c>
      <c r="E1066" s="100" t="s">
        <v>465</v>
      </c>
      <c r="F1066" s="100"/>
      <c r="G1066" s="100"/>
      <c r="H1066" s="100"/>
      <c r="I1066" s="67"/>
    </row>
    <row r="1067" spans="1:9" s="54" customFormat="1" hidden="1" outlineLevel="1">
      <c r="A1067" s="209" t="s">
        <v>466</v>
      </c>
      <c r="B1067" s="133">
        <v>7161</v>
      </c>
      <c r="C1067" s="133">
        <v>0</v>
      </c>
      <c r="D1067" s="210">
        <f t="shared" si="43"/>
        <v>7161</v>
      </c>
      <c r="E1067" s="100" t="s">
        <v>467</v>
      </c>
      <c r="F1067" s="100"/>
      <c r="G1067" s="100"/>
      <c r="H1067" s="100"/>
      <c r="I1067" s="67"/>
    </row>
    <row r="1068" spans="1:9" s="54" customFormat="1" hidden="1" outlineLevel="1">
      <c r="A1068" s="209" t="s">
        <v>468</v>
      </c>
      <c r="B1068" s="133">
        <v>68711885</v>
      </c>
      <c r="C1068" s="133">
        <v>0</v>
      </c>
      <c r="D1068" s="210">
        <f t="shared" si="43"/>
        <v>68711885</v>
      </c>
      <c r="E1068" s="100" t="s">
        <v>469</v>
      </c>
      <c r="F1068" s="100"/>
      <c r="G1068" s="100"/>
      <c r="H1068" s="100"/>
      <c r="I1068" s="67"/>
    </row>
    <row r="1069" spans="1:9" s="54" customFormat="1" hidden="1" outlineLevel="1">
      <c r="A1069" s="209" t="s">
        <v>470</v>
      </c>
      <c r="B1069" s="133">
        <v>14569255</v>
      </c>
      <c r="C1069" s="133">
        <v>350785</v>
      </c>
      <c r="D1069" s="210">
        <f t="shared" si="43"/>
        <v>14920040</v>
      </c>
      <c r="E1069" s="100" t="s">
        <v>471</v>
      </c>
      <c r="F1069" s="100"/>
      <c r="G1069" s="100"/>
      <c r="H1069" s="100"/>
      <c r="I1069" s="67"/>
    </row>
    <row r="1070" spans="1:9" s="54" customFormat="1" hidden="1" outlineLevel="1">
      <c r="A1070" s="209" t="s">
        <v>472</v>
      </c>
      <c r="B1070" s="133">
        <v>1220421</v>
      </c>
      <c r="C1070" s="133">
        <v>0</v>
      </c>
      <c r="D1070" s="210">
        <f t="shared" si="43"/>
        <v>1220421</v>
      </c>
      <c r="E1070" s="100" t="s">
        <v>473</v>
      </c>
      <c r="F1070" s="100"/>
      <c r="G1070" s="100"/>
      <c r="H1070" s="100"/>
      <c r="I1070" s="67"/>
    </row>
    <row r="1071" spans="1:9" s="54" customFormat="1" hidden="1" outlineLevel="1">
      <c r="A1071" s="209" t="s">
        <v>474</v>
      </c>
      <c r="B1071" s="133">
        <v>40734850</v>
      </c>
      <c r="C1071" s="133">
        <v>0</v>
      </c>
      <c r="D1071" s="210">
        <f t="shared" si="43"/>
        <v>40734850</v>
      </c>
      <c r="E1071" s="100" t="s">
        <v>475</v>
      </c>
      <c r="F1071" s="100"/>
      <c r="G1071" s="100"/>
      <c r="H1071" s="100"/>
      <c r="I1071" s="67"/>
    </row>
    <row r="1072" spans="1:9" s="54" customFormat="1" hidden="1" outlineLevel="1">
      <c r="A1072" s="209" t="s">
        <v>476</v>
      </c>
      <c r="B1072" s="133">
        <v>1448845</v>
      </c>
      <c r="C1072" s="133">
        <v>0</v>
      </c>
      <c r="D1072" s="210">
        <f t="shared" si="43"/>
        <v>1448845</v>
      </c>
      <c r="E1072" s="100" t="s">
        <v>477</v>
      </c>
      <c r="F1072" s="100"/>
      <c r="G1072" s="100"/>
      <c r="H1072" s="100"/>
      <c r="I1072" s="67"/>
    </row>
    <row r="1073" spans="1:9" s="54" customFormat="1" hidden="1" outlineLevel="1">
      <c r="A1073" s="209" t="s">
        <v>478</v>
      </c>
      <c r="B1073" s="133">
        <v>2189595</v>
      </c>
      <c r="C1073" s="133">
        <v>0</v>
      </c>
      <c r="D1073" s="210">
        <f t="shared" si="43"/>
        <v>2189595</v>
      </c>
      <c r="E1073" s="100" t="s">
        <v>479</v>
      </c>
      <c r="F1073" s="100"/>
      <c r="G1073" s="100"/>
      <c r="H1073" s="100"/>
      <c r="I1073" s="67"/>
    </row>
    <row r="1074" spans="1:9" s="54" customFormat="1" hidden="1" outlineLevel="1">
      <c r="A1074" s="209" t="s">
        <v>480</v>
      </c>
      <c r="B1074" s="133">
        <v>12052515</v>
      </c>
      <c r="C1074" s="133">
        <v>0</v>
      </c>
      <c r="D1074" s="210">
        <f t="shared" si="43"/>
        <v>12052515</v>
      </c>
      <c r="E1074" s="100" t="s">
        <v>481</v>
      </c>
      <c r="F1074" s="100"/>
      <c r="G1074" s="100"/>
      <c r="H1074" s="100"/>
      <c r="I1074" s="67"/>
    </row>
    <row r="1075" spans="1:9" s="54" customFormat="1" hidden="1" outlineLevel="1">
      <c r="A1075" s="209" t="s">
        <v>482</v>
      </c>
      <c r="B1075" s="133">
        <v>161517</v>
      </c>
      <c r="C1075" s="133">
        <v>0</v>
      </c>
      <c r="D1075" s="210">
        <f t="shared" si="43"/>
        <v>161517</v>
      </c>
      <c r="E1075" s="100" t="s">
        <v>483</v>
      </c>
      <c r="F1075" s="100"/>
      <c r="G1075" s="100"/>
      <c r="H1075" s="100"/>
      <c r="I1075" s="67"/>
    </row>
    <row r="1076" spans="1:9" s="54" customFormat="1" hidden="1" outlineLevel="1">
      <c r="A1076" s="209" t="s">
        <v>484</v>
      </c>
      <c r="B1076" s="133">
        <v>25611114</v>
      </c>
      <c r="C1076" s="133">
        <v>0</v>
      </c>
      <c r="D1076" s="210">
        <f t="shared" si="43"/>
        <v>25611114</v>
      </c>
      <c r="E1076" s="100" t="s">
        <v>485</v>
      </c>
      <c r="F1076" s="100"/>
      <c r="G1076" s="100"/>
      <c r="H1076" s="100"/>
      <c r="I1076" s="67"/>
    </row>
    <row r="1077" spans="1:9" s="54" customFormat="1" hidden="1" outlineLevel="1">
      <c r="A1077" s="209" t="s">
        <v>486</v>
      </c>
      <c r="B1077" s="133">
        <v>2568472</v>
      </c>
      <c r="C1077" s="133">
        <v>0</v>
      </c>
      <c r="D1077" s="210">
        <f t="shared" si="43"/>
        <v>2568472</v>
      </c>
      <c r="E1077" s="100" t="s">
        <v>487</v>
      </c>
      <c r="F1077" s="100"/>
      <c r="G1077" s="100"/>
      <c r="H1077" s="100"/>
      <c r="I1077" s="67"/>
    </row>
    <row r="1078" spans="1:9" s="54" customFormat="1" hidden="1" outlineLevel="1">
      <c r="A1078" s="209" t="s">
        <v>488</v>
      </c>
      <c r="B1078" s="133">
        <v>1070640</v>
      </c>
      <c r="C1078" s="133">
        <v>45000</v>
      </c>
      <c r="D1078" s="210">
        <f t="shared" si="43"/>
        <v>1115640</v>
      </c>
      <c r="E1078" s="100" t="s">
        <v>489</v>
      </c>
      <c r="F1078" s="100"/>
      <c r="G1078" s="100"/>
      <c r="H1078" s="100"/>
      <c r="I1078" s="67"/>
    </row>
    <row r="1079" spans="1:9" s="54" customFormat="1" hidden="1" outlineLevel="1">
      <c r="A1079" s="209" t="s">
        <v>490</v>
      </c>
      <c r="B1079" s="133">
        <v>11961871</v>
      </c>
      <c r="C1079" s="133">
        <v>0</v>
      </c>
      <c r="D1079" s="210">
        <f t="shared" si="43"/>
        <v>11961871</v>
      </c>
      <c r="E1079" s="100" t="s">
        <v>491</v>
      </c>
      <c r="F1079" s="100"/>
      <c r="G1079" s="100"/>
      <c r="H1079" s="100"/>
      <c r="I1079" s="67"/>
    </row>
    <row r="1080" spans="1:9" s="54" customFormat="1" hidden="1" outlineLevel="1">
      <c r="A1080" s="209" t="s">
        <v>492</v>
      </c>
      <c r="B1080" s="133">
        <v>638417</v>
      </c>
      <c r="C1080" s="133">
        <v>0</v>
      </c>
      <c r="D1080" s="210">
        <f t="shared" si="43"/>
        <v>638417</v>
      </c>
      <c r="E1080" s="100" t="s">
        <v>493</v>
      </c>
      <c r="F1080" s="100"/>
      <c r="G1080" s="100"/>
      <c r="H1080" s="100"/>
      <c r="I1080" s="67"/>
    </row>
    <row r="1081" spans="1:9" s="54" customFormat="1" hidden="1" outlineLevel="1">
      <c r="A1081" s="209" t="s">
        <v>494</v>
      </c>
      <c r="B1081" s="133">
        <v>1090947</v>
      </c>
      <c r="C1081" s="133">
        <v>0</v>
      </c>
      <c r="D1081" s="210">
        <f t="shared" si="43"/>
        <v>1090947</v>
      </c>
      <c r="E1081" s="100" t="s">
        <v>495</v>
      </c>
      <c r="F1081" s="100"/>
      <c r="G1081" s="100"/>
      <c r="H1081" s="100"/>
      <c r="I1081" s="67"/>
    </row>
    <row r="1082" spans="1:9" s="54" customFormat="1" hidden="1" outlineLevel="1">
      <c r="A1082" s="209" t="s">
        <v>496</v>
      </c>
      <c r="B1082" s="133">
        <v>1175196</v>
      </c>
      <c r="C1082" s="133">
        <v>0</v>
      </c>
      <c r="D1082" s="210">
        <f t="shared" si="43"/>
        <v>1175196</v>
      </c>
      <c r="E1082" s="100" t="s">
        <v>497</v>
      </c>
      <c r="F1082" s="100"/>
      <c r="G1082" s="100"/>
      <c r="H1082" s="100"/>
      <c r="I1082" s="67"/>
    </row>
    <row r="1083" spans="1:9" s="54" customFormat="1" hidden="1" outlineLevel="1">
      <c r="A1083" s="209" t="s">
        <v>498</v>
      </c>
      <c r="B1083" s="133">
        <v>1574849</v>
      </c>
      <c r="C1083" s="133">
        <v>0</v>
      </c>
      <c r="D1083" s="210">
        <f t="shared" si="43"/>
        <v>1574849</v>
      </c>
      <c r="E1083" s="100" t="s">
        <v>499</v>
      </c>
      <c r="F1083" s="100"/>
      <c r="G1083" s="100"/>
      <c r="H1083" s="100"/>
      <c r="I1083" s="67"/>
    </row>
    <row r="1084" spans="1:9" s="54" customFormat="1" hidden="1" outlineLevel="1">
      <c r="A1084" s="209" t="s">
        <v>500</v>
      </c>
      <c r="B1084" s="133">
        <v>1070332</v>
      </c>
      <c r="C1084" s="133">
        <v>0</v>
      </c>
      <c r="D1084" s="210">
        <f t="shared" si="43"/>
        <v>1070332</v>
      </c>
      <c r="E1084" s="100" t="s">
        <v>501</v>
      </c>
      <c r="F1084" s="100"/>
      <c r="G1084" s="100"/>
      <c r="H1084" s="100"/>
      <c r="I1084" s="67"/>
    </row>
    <row r="1085" spans="1:9" s="54" customFormat="1" hidden="1" outlineLevel="1">
      <c r="A1085" s="209" t="s">
        <v>502</v>
      </c>
      <c r="B1085" s="133">
        <v>402002</v>
      </c>
      <c r="C1085" s="133">
        <v>0</v>
      </c>
      <c r="D1085" s="210">
        <f t="shared" si="43"/>
        <v>402002</v>
      </c>
      <c r="E1085" s="100" t="s">
        <v>503</v>
      </c>
      <c r="F1085" s="100"/>
      <c r="G1085" s="100"/>
      <c r="H1085" s="100"/>
      <c r="I1085" s="67"/>
    </row>
    <row r="1086" spans="1:9" s="54" customFormat="1" hidden="1" outlineLevel="1">
      <c r="A1086" s="209" t="s">
        <v>504</v>
      </c>
      <c r="B1086" s="133">
        <v>2927130</v>
      </c>
      <c r="C1086" s="133">
        <v>0</v>
      </c>
      <c r="D1086" s="210">
        <f t="shared" si="43"/>
        <v>2927130</v>
      </c>
      <c r="E1086" s="100" t="s">
        <v>505</v>
      </c>
      <c r="F1086" s="100"/>
      <c r="G1086" s="100"/>
      <c r="H1086" s="100"/>
      <c r="I1086" s="67"/>
    </row>
    <row r="1087" spans="1:9" s="54" customFormat="1" hidden="1" outlineLevel="1">
      <c r="A1087" s="209" t="s">
        <v>506</v>
      </c>
      <c r="B1087" s="133">
        <v>199104</v>
      </c>
      <c r="C1087" s="133">
        <v>0</v>
      </c>
      <c r="D1087" s="210">
        <f t="shared" si="43"/>
        <v>199104</v>
      </c>
      <c r="E1087" s="100" t="s">
        <v>507</v>
      </c>
      <c r="F1087" s="100"/>
      <c r="G1087" s="100"/>
      <c r="H1087" s="100"/>
      <c r="I1087" s="67"/>
    </row>
    <row r="1088" spans="1:9" s="54" customFormat="1" hidden="1" outlineLevel="1">
      <c r="A1088" s="209" t="s">
        <v>508</v>
      </c>
      <c r="B1088" s="133">
        <v>10528884</v>
      </c>
      <c r="C1088" s="133">
        <v>0</v>
      </c>
      <c r="D1088" s="210">
        <f t="shared" si="43"/>
        <v>10528884</v>
      </c>
      <c r="E1088" s="100" t="s">
        <v>509</v>
      </c>
      <c r="F1088" s="100"/>
      <c r="G1088" s="100"/>
      <c r="H1088" s="100"/>
      <c r="I1088" s="67"/>
    </row>
    <row r="1089" spans="1:9" s="54" customFormat="1" hidden="1" outlineLevel="1">
      <c r="A1089" s="209" t="s">
        <v>510</v>
      </c>
      <c r="B1089" s="133">
        <v>3086123</v>
      </c>
      <c r="C1089" s="133">
        <v>0</v>
      </c>
      <c r="D1089" s="210">
        <f t="shared" si="43"/>
        <v>3086123</v>
      </c>
      <c r="E1089" s="100" t="s">
        <v>511</v>
      </c>
      <c r="F1089" s="100"/>
      <c r="G1089" s="100"/>
      <c r="H1089" s="100"/>
      <c r="I1089" s="67"/>
    </row>
    <row r="1090" spans="1:9" s="54" customFormat="1" hidden="1" outlineLevel="1">
      <c r="A1090" s="209" t="s">
        <v>512</v>
      </c>
      <c r="B1090" s="133">
        <v>1304272</v>
      </c>
      <c r="C1090" s="133">
        <v>0</v>
      </c>
      <c r="D1090" s="210">
        <f t="shared" si="43"/>
        <v>1304272</v>
      </c>
      <c r="E1090" s="100" t="s">
        <v>513</v>
      </c>
      <c r="F1090" s="100"/>
      <c r="G1090" s="100"/>
      <c r="H1090" s="100"/>
      <c r="I1090" s="67"/>
    </row>
    <row r="1091" spans="1:9" s="54" customFormat="1" hidden="1" outlineLevel="1">
      <c r="A1091" s="209" t="s">
        <v>514</v>
      </c>
      <c r="B1091" s="133">
        <v>4759776</v>
      </c>
      <c r="C1091" s="133">
        <v>0</v>
      </c>
      <c r="D1091" s="210">
        <f t="shared" si="43"/>
        <v>4759776</v>
      </c>
      <c r="E1091" s="100" t="s">
        <v>515</v>
      </c>
      <c r="F1091" s="100"/>
      <c r="G1091" s="100"/>
      <c r="H1091" s="100"/>
      <c r="I1091" s="67"/>
    </row>
    <row r="1092" spans="1:9" s="54" customFormat="1" hidden="1" outlineLevel="1">
      <c r="A1092" s="209" t="s">
        <v>516</v>
      </c>
      <c r="B1092" s="133">
        <v>4317515</v>
      </c>
      <c r="C1092" s="133">
        <v>251083</v>
      </c>
      <c r="D1092" s="210">
        <f t="shared" ref="D1092:D1123" si="44">B1092+C1092</f>
        <v>4568598</v>
      </c>
      <c r="E1092" s="100" t="s">
        <v>517</v>
      </c>
      <c r="F1092" s="100"/>
      <c r="G1092" s="100"/>
      <c r="H1092" s="100"/>
      <c r="I1092" s="67"/>
    </row>
    <row r="1093" spans="1:9" s="54" customFormat="1" hidden="1" outlineLevel="1">
      <c r="A1093" s="209" t="s">
        <v>518</v>
      </c>
      <c r="B1093" s="133">
        <v>87677</v>
      </c>
      <c r="C1093" s="133">
        <v>0</v>
      </c>
      <c r="D1093" s="210">
        <f t="shared" si="44"/>
        <v>87677</v>
      </c>
      <c r="E1093" s="100" t="s">
        <v>519</v>
      </c>
      <c r="F1093" s="100"/>
      <c r="G1093" s="100"/>
      <c r="H1093" s="100"/>
      <c r="I1093" s="67"/>
    </row>
    <row r="1094" spans="1:9" s="54" customFormat="1" hidden="1" outlineLevel="1">
      <c r="A1094" s="209" t="s">
        <v>520</v>
      </c>
      <c r="B1094" s="133">
        <v>339690</v>
      </c>
      <c r="C1094" s="133">
        <v>0</v>
      </c>
      <c r="D1094" s="210">
        <f t="shared" si="44"/>
        <v>339690</v>
      </c>
      <c r="E1094" s="100" t="s">
        <v>521</v>
      </c>
      <c r="F1094" s="100"/>
      <c r="G1094" s="100"/>
      <c r="H1094" s="100"/>
      <c r="I1094" s="67"/>
    </row>
    <row r="1095" spans="1:9" s="54" customFormat="1" hidden="1" outlineLevel="1">
      <c r="A1095" s="209" t="s">
        <v>522</v>
      </c>
      <c r="B1095" s="133">
        <v>13712848</v>
      </c>
      <c r="C1095" s="133">
        <v>0</v>
      </c>
      <c r="D1095" s="210">
        <f t="shared" si="44"/>
        <v>13712848</v>
      </c>
      <c r="E1095" s="100" t="s">
        <v>523</v>
      </c>
      <c r="F1095" s="100"/>
      <c r="G1095" s="100"/>
      <c r="H1095" s="100"/>
      <c r="I1095" s="67"/>
    </row>
    <row r="1096" spans="1:9" s="54" customFormat="1" hidden="1" outlineLevel="1">
      <c r="A1096" s="209" t="s">
        <v>524</v>
      </c>
      <c r="B1096" s="133">
        <v>17897652</v>
      </c>
      <c r="C1096" s="133">
        <v>0</v>
      </c>
      <c r="D1096" s="210">
        <f t="shared" si="44"/>
        <v>17897652</v>
      </c>
      <c r="E1096" s="100" t="s">
        <v>525</v>
      </c>
      <c r="F1096" s="100"/>
      <c r="G1096" s="100"/>
      <c r="H1096" s="100"/>
      <c r="I1096" s="67"/>
    </row>
    <row r="1097" spans="1:9" s="54" customFormat="1" hidden="1" outlineLevel="1">
      <c r="A1097" s="209" t="s">
        <v>526</v>
      </c>
      <c r="B1097" s="133">
        <v>1900544</v>
      </c>
      <c r="C1097" s="133">
        <v>0</v>
      </c>
      <c r="D1097" s="210">
        <f t="shared" si="44"/>
        <v>1900544</v>
      </c>
      <c r="E1097" s="100" t="s">
        <v>527</v>
      </c>
      <c r="F1097" s="100"/>
      <c r="G1097" s="100"/>
      <c r="H1097" s="100"/>
      <c r="I1097" s="67"/>
    </row>
    <row r="1098" spans="1:9" s="54" customFormat="1" hidden="1" outlineLevel="1">
      <c r="A1098" s="209" t="s">
        <v>528</v>
      </c>
      <c r="B1098" s="133">
        <v>438908</v>
      </c>
      <c r="C1098" s="133">
        <v>0</v>
      </c>
      <c r="D1098" s="210">
        <f t="shared" si="44"/>
        <v>438908</v>
      </c>
      <c r="E1098" s="100" t="s">
        <v>529</v>
      </c>
      <c r="F1098" s="100"/>
      <c r="G1098" s="100"/>
      <c r="H1098" s="100"/>
      <c r="I1098" s="67"/>
    </row>
    <row r="1099" spans="1:9" s="54" customFormat="1" hidden="1" outlineLevel="1">
      <c r="A1099" s="209" t="s">
        <v>530</v>
      </c>
      <c r="B1099" s="133">
        <v>7415</v>
      </c>
      <c r="C1099" s="133">
        <v>0</v>
      </c>
      <c r="D1099" s="210">
        <f t="shared" si="44"/>
        <v>7415</v>
      </c>
      <c r="E1099" s="100" t="s">
        <v>531</v>
      </c>
      <c r="F1099" s="100"/>
      <c r="G1099" s="100"/>
      <c r="H1099" s="100"/>
      <c r="I1099" s="67"/>
    </row>
    <row r="1100" spans="1:9" s="54" customFormat="1" hidden="1" outlineLevel="1">
      <c r="A1100" s="209" t="s">
        <v>532</v>
      </c>
      <c r="B1100" s="133">
        <v>564686</v>
      </c>
      <c r="C1100" s="133">
        <v>0</v>
      </c>
      <c r="D1100" s="210">
        <f t="shared" si="44"/>
        <v>564686</v>
      </c>
      <c r="E1100" s="100" t="s">
        <v>533</v>
      </c>
      <c r="F1100" s="100"/>
      <c r="G1100" s="100"/>
      <c r="H1100" s="100"/>
      <c r="I1100" s="67"/>
    </row>
    <row r="1101" spans="1:9" s="54" customFormat="1" hidden="1" outlineLevel="1">
      <c r="A1101" s="209" t="s">
        <v>534</v>
      </c>
      <c r="B1101" s="133">
        <v>521262318</v>
      </c>
      <c r="C1101" s="133">
        <v>86428140</v>
      </c>
      <c r="D1101" s="210">
        <f t="shared" si="44"/>
        <v>607690458</v>
      </c>
      <c r="E1101" s="100" t="s">
        <v>535</v>
      </c>
      <c r="F1101" s="100"/>
      <c r="G1101" s="100"/>
      <c r="H1101" s="100"/>
      <c r="I1101" s="67"/>
    </row>
    <row r="1102" spans="1:9" s="54" customFormat="1" hidden="1" outlineLevel="1">
      <c r="A1102" s="209" t="s">
        <v>536</v>
      </c>
      <c r="B1102" s="133">
        <v>34998871</v>
      </c>
      <c r="C1102" s="133">
        <v>3559369</v>
      </c>
      <c r="D1102" s="210">
        <f t="shared" si="44"/>
        <v>38558240</v>
      </c>
      <c r="E1102" s="100" t="s">
        <v>537</v>
      </c>
      <c r="F1102" s="100"/>
      <c r="G1102" s="100"/>
      <c r="H1102" s="100"/>
      <c r="I1102" s="67"/>
    </row>
    <row r="1103" spans="1:9" s="54" customFormat="1" hidden="1" outlineLevel="1">
      <c r="A1103" s="209" t="s">
        <v>538</v>
      </c>
      <c r="B1103" s="133">
        <v>212907</v>
      </c>
      <c r="C1103" s="133">
        <v>0</v>
      </c>
      <c r="D1103" s="210">
        <f t="shared" si="44"/>
        <v>212907</v>
      </c>
      <c r="E1103" s="100" t="s">
        <v>539</v>
      </c>
      <c r="F1103" s="100"/>
      <c r="G1103" s="100"/>
      <c r="H1103" s="100"/>
      <c r="I1103" s="67"/>
    </row>
    <row r="1104" spans="1:9" s="54" customFormat="1" hidden="1" outlineLevel="1">
      <c r="A1104" s="209" t="s">
        <v>540</v>
      </c>
      <c r="B1104" s="133">
        <v>394810</v>
      </c>
      <c r="C1104" s="133">
        <v>0</v>
      </c>
      <c r="D1104" s="210">
        <f t="shared" si="44"/>
        <v>394810</v>
      </c>
      <c r="E1104" s="100" t="s">
        <v>541</v>
      </c>
      <c r="F1104" s="100"/>
      <c r="G1104" s="100"/>
      <c r="H1104" s="100"/>
      <c r="I1104" s="67"/>
    </row>
    <row r="1105" spans="1:9" s="54" customFormat="1" hidden="1" outlineLevel="1">
      <c r="A1105" s="209" t="s">
        <v>542</v>
      </c>
      <c r="B1105" s="133">
        <v>7207955</v>
      </c>
      <c r="C1105" s="133">
        <v>0</v>
      </c>
      <c r="D1105" s="210">
        <f t="shared" si="44"/>
        <v>7207955</v>
      </c>
      <c r="E1105" s="100" t="s">
        <v>543</v>
      </c>
      <c r="F1105" s="100"/>
      <c r="G1105" s="100"/>
      <c r="H1105" s="100"/>
      <c r="I1105" s="67"/>
    </row>
    <row r="1106" spans="1:9" s="54" customFormat="1" hidden="1" outlineLevel="1">
      <c r="A1106" s="209" t="s">
        <v>544</v>
      </c>
      <c r="B1106" s="133">
        <v>3144385</v>
      </c>
      <c r="C1106" s="133">
        <v>0</v>
      </c>
      <c r="D1106" s="210">
        <f t="shared" si="44"/>
        <v>3144385</v>
      </c>
      <c r="E1106" s="100" t="s">
        <v>545</v>
      </c>
      <c r="F1106" s="100"/>
      <c r="G1106" s="100"/>
      <c r="H1106" s="100"/>
      <c r="I1106" s="67"/>
    </row>
    <row r="1107" spans="1:9" s="54" customFormat="1" hidden="1" outlineLevel="1">
      <c r="A1107" s="209" t="s">
        <v>546</v>
      </c>
      <c r="B1107" s="133">
        <v>226138761</v>
      </c>
      <c r="C1107" s="133">
        <v>353442</v>
      </c>
      <c r="D1107" s="210">
        <f t="shared" si="44"/>
        <v>226492203</v>
      </c>
      <c r="E1107" s="100" t="s">
        <v>547</v>
      </c>
      <c r="F1107" s="100"/>
      <c r="G1107" s="100"/>
      <c r="H1107" s="100"/>
      <c r="I1107" s="67"/>
    </row>
    <row r="1108" spans="1:9" s="54" customFormat="1" hidden="1" outlineLevel="1">
      <c r="A1108" s="209" t="s">
        <v>548</v>
      </c>
      <c r="B1108" s="133">
        <v>5194</v>
      </c>
      <c r="C1108" s="133">
        <v>0</v>
      </c>
      <c r="D1108" s="210">
        <f t="shared" si="44"/>
        <v>5194</v>
      </c>
      <c r="E1108" s="100" t="s">
        <v>549</v>
      </c>
      <c r="F1108" s="100"/>
      <c r="G1108" s="100"/>
      <c r="H1108" s="100"/>
      <c r="I1108" s="67"/>
    </row>
    <row r="1109" spans="1:9" s="54" customFormat="1" hidden="1" outlineLevel="1">
      <c r="A1109" s="209" t="s">
        <v>550</v>
      </c>
      <c r="B1109" s="133">
        <v>1509874</v>
      </c>
      <c r="C1109" s="133">
        <v>0</v>
      </c>
      <c r="D1109" s="210">
        <f t="shared" si="44"/>
        <v>1509874</v>
      </c>
      <c r="E1109" s="100" t="s">
        <v>551</v>
      </c>
      <c r="F1109" s="100"/>
      <c r="G1109" s="100"/>
      <c r="H1109" s="100"/>
      <c r="I1109" s="67"/>
    </row>
    <row r="1110" spans="1:9" s="54" customFormat="1" hidden="1" outlineLevel="1">
      <c r="A1110" s="209" t="s">
        <v>552</v>
      </c>
      <c r="B1110" s="133">
        <v>245397064</v>
      </c>
      <c r="C1110" s="133">
        <v>0</v>
      </c>
      <c r="D1110" s="210">
        <f t="shared" si="44"/>
        <v>245397064</v>
      </c>
      <c r="E1110" s="100" t="s">
        <v>553</v>
      </c>
      <c r="F1110" s="100"/>
      <c r="G1110" s="100"/>
      <c r="H1110" s="100"/>
      <c r="I1110" s="67"/>
    </row>
    <row r="1111" spans="1:9" s="54" customFormat="1" hidden="1" outlineLevel="1">
      <c r="A1111" s="209" t="s">
        <v>554</v>
      </c>
      <c r="B1111" s="133">
        <v>975713</v>
      </c>
      <c r="C1111" s="133">
        <v>216</v>
      </c>
      <c r="D1111" s="210">
        <f t="shared" si="44"/>
        <v>975929</v>
      </c>
      <c r="E1111" s="100" t="s">
        <v>555</v>
      </c>
      <c r="F1111" s="100"/>
      <c r="G1111" s="100"/>
      <c r="H1111" s="100"/>
      <c r="I1111" s="67"/>
    </row>
    <row r="1112" spans="1:9" s="54" customFormat="1" hidden="1" outlineLevel="1">
      <c r="A1112" s="209" t="s">
        <v>556</v>
      </c>
      <c r="B1112" s="133">
        <v>152650746</v>
      </c>
      <c r="C1112" s="133">
        <v>0</v>
      </c>
      <c r="D1112" s="210">
        <f t="shared" si="44"/>
        <v>152650746</v>
      </c>
      <c r="E1112" s="100" t="s">
        <v>557</v>
      </c>
      <c r="F1112" s="100"/>
      <c r="G1112" s="100"/>
      <c r="H1112" s="100"/>
      <c r="I1112" s="67"/>
    </row>
    <row r="1113" spans="1:9" s="54" customFormat="1" hidden="1" outlineLevel="1">
      <c r="A1113" s="209" t="s">
        <v>558</v>
      </c>
      <c r="B1113" s="133">
        <v>165575</v>
      </c>
      <c r="C1113" s="133">
        <v>0</v>
      </c>
      <c r="D1113" s="210">
        <f t="shared" si="44"/>
        <v>165575</v>
      </c>
      <c r="E1113" s="100" t="s">
        <v>559</v>
      </c>
      <c r="F1113" s="100"/>
      <c r="G1113" s="100"/>
      <c r="H1113" s="100"/>
      <c r="I1113" s="67"/>
    </row>
    <row r="1114" spans="1:9" s="54" customFormat="1" hidden="1" outlineLevel="1">
      <c r="A1114" s="209" t="s">
        <v>560</v>
      </c>
      <c r="B1114" s="133">
        <v>1285194</v>
      </c>
      <c r="C1114" s="133">
        <v>0</v>
      </c>
      <c r="D1114" s="210">
        <f t="shared" si="44"/>
        <v>1285194</v>
      </c>
      <c r="E1114" s="100" t="s">
        <v>561</v>
      </c>
      <c r="F1114" s="100"/>
      <c r="G1114" s="100"/>
      <c r="H1114" s="100"/>
      <c r="I1114" s="67"/>
    </row>
    <row r="1115" spans="1:9" s="54" customFormat="1" hidden="1" outlineLevel="1">
      <c r="A1115" s="209" t="s">
        <v>562</v>
      </c>
      <c r="B1115" s="133">
        <v>2125324</v>
      </c>
      <c r="C1115" s="133">
        <v>0</v>
      </c>
      <c r="D1115" s="210">
        <f t="shared" si="44"/>
        <v>2125324</v>
      </c>
      <c r="E1115" s="100" t="s">
        <v>563</v>
      </c>
      <c r="F1115" s="100"/>
      <c r="G1115" s="100"/>
      <c r="H1115" s="100"/>
      <c r="I1115" s="67"/>
    </row>
    <row r="1116" spans="1:9" s="54" customFormat="1" hidden="1" outlineLevel="1">
      <c r="A1116" s="209" t="s">
        <v>564</v>
      </c>
      <c r="B1116" s="133">
        <v>69290</v>
      </c>
      <c r="C1116" s="133">
        <v>0</v>
      </c>
      <c r="D1116" s="210">
        <f t="shared" si="44"/>
        <v>69290</v>
      </c>
      <c r="E1116" s="100" t="s">
        <v>565</v>
      </c>
      <c r="F1116" s="100"/>
      <c r="G1116" s="100"/>
      <c r="H1116" s="100"/>
      <c r="I1116" s="67"/>
    </row>
    <row r="1117" spans="1:9" s="54" customFormat="1" hidden="1" outlineLevel="1">
      <c r="A1117" s="209" t="s">
        <v>566</v>
      </c>
      <c r="B1117" s="133">
        <v>1756819</v>
      </c>
      <c r="C1117" s="133">
        <v>0</v>
      </c>
      <c r="D1117" s="210">
        <f t="shared" si="44"/>
        <v>1756819</v>
      </c>
      <c r="E1117" s="100" t="s">
        <v>567</v>
      </c>
      <c r="F1117" s="100"/>
      <c r="G1117" s="100"/>
      <c r="H1117" s="100"/>
      <c r="I1117" s="67"/>
    </row>
    <row r="1118" spans="1:9" s="54" customFormat="1" hidden="1" outlineLevel="1">
      <c r="A1118" s="209" t="s">
        <v>568</v>
      </c>
      <c r="B1118" s="133">
        <v>8312882</v>
      </c>
      <c r="C1118" s="133">
        <v>0</v>
      </c>
      <c r="D1118" s="210">
        <f t="shared" si="44"/>
        <v>8312882</v>
      </c>
      <c r="E1118" s="100" t="s">
        <v>569</v>
      </c>
      <c r="F1118" s="100"/>
      <c r="G1118" s="100"/>
      <c r="H1118" s="100"/>
      <c r="I1118" s="67"/>
    </row>
    <row r="1119" spans="1:9" s="54" customFormat="1" hidden="1" outlineLevel="1">
      <c r="A1119" s="209" t="s">
        <v>570</v>
      </c>
      <c r="B1119" s="133">
        <v>2234893</v>
      </c>
      <c r="C1119" s="133">
        <v>0</v>
      </c>
      <c r="D1119" s="210">
        <f t="shared" si="44"/>
        <v>2234893</v>
      </c>
      <c r="E1119" s="100" t="s">
        <v>571</v>
      </c>
      <c r="F1119" s="100"/>
      <c r="G1119" s="100"/>
      <c r="H1119" s="100"/>
      <c r="I1119" s="67"/>
    </row>
    <row r="1120" spans="1:9" s="54" customFormat="1" hidden="1" outlineLevel="1">
      <c r="A1120" s="209" t="s">
        <v>572</v>
      </c>
      <c r="B1120" s="133">
        <v>5149421</v>
      </c>
      <c r="C1120" s="133">
        <v>0</v>
      </c>
      <c r="D1120" s="210">
        <f t="shared" si="44"/>
        <v>5149421</v>
      </c>
      <c r="E1120" s="100" t="s">
        <v>573</v>
      </c>
      <c r="F1120" s="100"/>
      <c r="G1120" s="100"/>
      <c r="H1120" s="100"/>
      <c r="I1120" s="67"/>
    </row>
    <row r="1121" spans="1:9" s="54" customFormat="1" hidden="1" outlineLevel="1">
      <c r="A1121" s="209" t="s">
        <v>574</v>
      </c>
      <c r="B1121" s="133">
        <v>34178951</v>
      </c>
      <c r="C1121" s="133">
        <v>0</v>
      </c>
      <c r="D1121" s="210">
        <f t="shared" si="44"/>
        <v>34178951</v>
      </c>
      <c r="E1121" s="100" t="s">
        <v>575</v>
      </c>
      <c r="F1121" s="100"/>
      <c r="G1121" s="100"/>
      <c r="H1121" s="100"/>
      <c r="I1121" s="67"/>
    </row>
    <row r="1122" spans="1:9" s="54" customFormat="1" hidden="1" outlineLevel="1">
      <c r="A1122" s="209" t="s">
        <v>576</v>
      </c>
      <c r="B1122" s="133">
        <v>4817566</v>
      </c>
      <c r="C1122" s="133">
        <v>0</v>
      </c>
      <c r="D1122" s="210">
        <f t="shared" si="44"/>
        <v>4817566</v>
      </c>
      <c r="E1122" s="100" t="s">
        <v>577</v>
      </c>
      <c r="F1122" s="100"/>
      <c r="G1122" s="100"/>
      <c r="H1122" s="100"/>
      <c r="I1122" s="67"/>
    </row>
    <row r="1123" spans="1:9" s="54" customFormat="1" hidden="1" outlineLevel="1">
      <c r="A1123" s="209" t="s">
        <v>578</v>
      </c>
      <c r="B1123" s="133">
        <v>1523625</v>
      </c>
      <c r="C1123" s="133">
        <v>0</v>
      </c>
      <c r="D1123" s="210">
        <f t="shared" si="44"/>
        <v>1523625</v>
      </c>
      <c r="E1123" s="100" t="s">
        <v>579</v>
      </c>
      <c r="F1123" s="100"/>
      <c r="G1123" s="100"/>
      <c r="H1123" s="100"/>
      <c r="I1123" s="67"/>
    </row>
    <row r="1124" spans="1:9" s="54" customFormat="1" hidden="1" outlineLevel="1">
      <c r="A1124" s="209" t="s">
        <v>580</v>
      </c>
      <c r="B1124" s="133">
        <v>3475322</v>
      </c>
      <c r="C1124" s="133">
        <v>0</v>
      </c>
      <c r="D1124" s="210">
        <f t="shared" ref="D1124:D1155" si="45">B1124+C1124</f>
        <v>3475322</v>
      </c>
      <c r="E1124" s="100" t="s">
        <v>581</v>
      </c>
      <c r="F1124" s="100"/>
      <c r="G1124" s="100"/>
      <c r="H1124" s="100"/>
      <c r="I1124" s="67"/>
    </row>
    <row r="1125" spans="1:9" s="54" customFormat="1" hidden="1" outlineLevel="1">
      <c r="A1125" s="209" t="s">
        <v>582</v>
      </c>
      <c r="B1125" s="133">
        <v>4043679</v>
      </c>
      <c r="C1125" s="133">
        <v>0</v>
      </c>
      <c r="D1125" s="210">
        <f t="shared" si="45"/>
        <v>4043679</v>
      </c>
      <c r="E1125" s="100" t="s">
        <v>583</v>
      </c>
      <c r="F1125" s="100"/>
      <c r="G1125" s="100"/>
      <c r="H1125" s="100"/>
      <c r="I1125" s="67"/>
    </row>
    <row r="1126" spans="1:9" s="54" customFormat="1" hidden="1" outlineLevel="1">
      <c r="A1126" s="209" t="s">
        <v>584</v>
      </c>
      <c r="B1126" s="133">
        <v>3995389</v>
      </c>
      <c r="C1126" s="133">
        <v>0</v>
      </c>
      <c r="D1126" s="210">
        <f t="shared" si="45"/>
        <v>3995389</v>
      </c>
      <c r="E1126" s="100" t="s">
        <v>585</v>
      </c>
      <c r="F1126" s="100"/>
      <c r="G1126" s="100"/>
      <c r="H1126" s="100"/>
      <c r="I1126" s="67"/>
    </row>
    <row r="1127" spans="1:9" s="54" customFormat="1" hidden="1" outlineLevel="1">
      <c r="A1127" s="209" t="s">
        <v>586</v>
      </c>
      <c r="B1127" s="133">
        <v>45144</v>
      </c>
      <c r="C1127" s="133">
        <v>0</v>
      </c>
      <c r="D1127" s="210">
        <f t="shared" si="45"/>
        <v>45144</v>
      </c>
      <c r="E1127" s="100" t="s">
        <v>587</v>
      </c>
      <c r="F1127" s="100"/>
      <c r="G1127" s="100"/>
      <c r="H1127" s="100"/>
      <c r="I1127" s="67"/>
    </row>
    <row r="1128" spans="1:9" s="54" customFormat="1" hidden="1" outlineLevel="1">
      <c r="A1128" s="209" t="s">
        <v>588</v>
      </c>
      <c r="B1128" s="133">
        <v>3555480</v>
      </c>
      <c r="C1128" s="133">
        <v>0</v>
      </c>
      <c r="D1128" s="210">
        <f t="shared" si="45"/>
        <v>3555480</v>
      </c>
      <c r="E1128" s="100" t="s">
        <v>589</v>
      </c>
      <c r="F1128" s="100"/>
      <c r="G1128" s="100"/>
      <c r="H1128" s="100"/>
      <c r="I1128" s="67"/>
    </row>
    <row r="1129" spans="1:9" s="54" customFormat="1" hidden="1" outlineLevel="1">
      <c r="A1129" s="209" t="s">
        <v>590</v>
      </c>
      <c r="B1129" s="133">
        <v>812493</v>
      </c>
      <c r="C1129" s="133">
        <v>0</v>
      </c>
      <c r="D1129" s="210">
        <f t="shared" si="45"/>
        <v>812493</v>
      </c>
      <c r="E1129" s="100" t="s">
        <v>591</v>
      </c>
      <c r="F1129" s="100"/>
      <c r="G1129" s="100"/>
      <c r="H1129" s="100"/>
      <c r="I1129" s="67"/>
    </row>
    <row r="1130" spans="1:9" s="54" customFormat="1" hidden="1" outlineLevel="1">
      <c r="A1130" s="209" t="s">
        <v>592</v>
      </c>
      <c r="B1130" s="133">
        <v>10215139</v>
      </c>
      <c r="C1130" s="133">
        <v>0</v>
      </c>
      <c r="D1130" s="210">
        <f t="shared" si="45"/>
        <v>10215139</v>
      </c>
      <c r="E1130" s="100" t="s">
        <v>593</v>
      </c>
      <c r="F1130" s="100"/>
      <c r="G1130" s="100"/>
      <c r="H1130" s="100"/>
      <c r="I1130" s="67"/>
    </row>
    <row r="1131" spans="1:9" s="54" customFormat="1" hidden="1" outlineLevel="1">
      <c r="A1131" s="209" t="s">
        <v>594</v>
      </c>
      <c r="B1131" s="133">
        <v>7860468</v>
      </c>
      <c r="C1131" s="133">
        <v>5924657</v>
      </c>
      <c r="D1131" s="210">
        <f t="shared" si="45"/>
        <v>13785125</v>
      </c>
      <c r="E1131" s="100" t="s">
        <v>595</v>
      </c>
      <c r="F1131" s="100"/>
      <c r="G1131" s="100"/>
      <c r="H1131" s="100"/>
      <c r="I1131" s="67"/>
    </row>
    <row r="1132" spans="1:9" s="54" customFormat="1" hidden="1" outlineLevel="1">
      <c r="A1132" s="209" t="s">
        <v>596</v>
      </c>
      <c r="B1132" s="133">
        <v>1716685</v>
      </c>
      <c r="C1132" s="133">
        <v>6390</v>
      </c>
      <c r="D1132" s="210">
        <f t="shared" si="45"/>
        <v>1723075</v>
      </c>
      <c r="E1132" s="100" t="s">
        <v>597</v>
      </c>
      <c r="F1132" s="100"/>
      <c r="G1132" s="100"/>
      <c r="H1132" s="100"/>
      <c r="I1132" s="67"/>
    </row>
    <row r="1133" spans="1:9" s="54" customFormat="1" hidden="1" outlineLevel="1">
      <c r="A1133" s="209" t="s">
        <v>598</v>
      </c>
      <c r="B1133" s="133">
        <v>4235166</v>
      </c>
      <c r="C1133" s="133">
        <v>1109306</v>
      </c>
      <c r="D1133" s="210">
        <f t="shared" si="45"/>
        <v>5344472</v>
      </c>
      <c r="E1133" s="100" t="s">
        <v>599</v>
      </c>
      <c r="F1133" s="100"/>
      <c r="G1133" s="100"/>
      <c r="H1133" s="100"/>
      <c r="I1133" s="67"/>
    </row>
    <row r="1134" spans="1:9" s="54" customFormat="1" hidden="1" outlineLevel="1">
      <c r="A1134" s="209" t="s">
        <v>600</v>
      </c>
      <c r="B1134" s="133">
        <v>233584</v>
      </c>
      <c r="C1134" s="133">
        <v>0</v>
      </c>
      <c r="D1134" s="210">
        <f t="shared" si="45"/>
        <v>233584</v>
      </c>
      <c r="E1134" s="100" t="s">
        <v>601</v>
      </c>
      <c r="F1134" s="100"/>
      <c r="G1134" s="100"/>
      <c r="H1134" s="100"/>
      <c r="I1134" s="67"/>
    </row>
    <row r="1135" spans="1:9" s="54" customFormat="1" hidden="1" outlineLevel="1">
      <c r="A1135" s="209" t="s">
        <v>602</v>
      </c>
      <c r="B1135" s="133">
        <v>1039313</v>
      </c>
      <c r="C1135" s="133">
        <v>-123360</v>
      </c>
      <c r="D1135" s="210">
        <f t="shared" si="45"/>
        <v>915953</v>
      </c>
      <c r="E1135" s="100" t="s">
        <v>603</v>
      </c>
      <c r="F1135" s="100"/>
      <c r="G1135" s="100"/>
      <c r="H1135" s="100"/>
      <c r="I1135" s="67"/>
    </row>
    <row r="1136" spans="1:9" s="54" customFormat="1" hidden="1" outlineLevel="1">
      <c r="A1136" s="209" t="s">
        <v>604</v>
      </c>
      <c r="B1136" s="133">
        <v>836648</v>
      </c>
      <c r="C1136" s="133">
        <v>0</v>
      </c>
      <c r="D1136" s="210">
        <f t="shared" si="45"/>
        <v>836648</v>
      </c>
      <c r="E1136" s="100" t="s">
        <v>605</v>
      </c>
      <c r="F1136" s="100"/>
      <c r="G1136" s="100"/>
      <c r="H1136" s="100"/>
      <c r="I1136" s="67"/>
    </row>
    <row r="1137" spans="1:9" s="54" customFormat="1" hidden="1" outlineLevel="1">
      <c r="A1137" s="209" t="s">
        <v>606</v>
      </c>
      <c r="B1137" s="133">
        <v>7394985</v>
      </c>
      <c r="C1137" s="133">
        <v>0</v>
      </c>
      <c r="D1137" s="210">
        <f t="shared" si="45"/>
        <v>7394985</v>
      </c>
      <c r="E1137" s="100" t="s">
        <v>607</v>
      </c>
      <c r="F1137" s="100"/>
      <c r="G1137" s="100"/>
      <c r="H1137" s="100"/>
      <c r="I1137" s="67"/>
    </row>
    <row r="1138" spans="1:9" s="54" customFormat="1" hidden="1" outlineLevel="1">
      <c r="A1138" s="209" t="s">
        <v>608</v>
      </c>
      <c r="B1138" s="133">
        <v>1301589</v>
      </c>
      <c r="C1138" s="133">
        <v>0</v>
      </c>
      <c r="D1138" s="210">
        <f t="shared" si="45"/>
        <v>1301589</v>
      </c>
      <c r="E1138" s="100" t="s">
        <v>609</v>
      </c>
      <c r="F1138" s="100"/>
      <c r="G1138" s="100"/>
      <c r="H1138" s="100"/>
      <c r="I1138" s="67"/>
    </row>
    <row r="1139" spans="1:9" s="54" customFormat="1" hidden="1" outlineLevel="1">
      <c r="A1139" s="209" t="s">
        <v>610</v>
      </c>
      <c r="B1139" s="133">
        <v>1670275</v>
      </c>
      <c r="C1139" s="133">
        <v>326315</v>
      </c>
      <c r="D1139" s="210">
        <f t="shared" si="45"/>
        <v>1996590</v>
      </c>
      <c r="E1139" s="100" t="s">
        <v>611</v>
      </c>
      <c r="F1139" s="100"/>
      <c r="G1139" s="100"/>
      <c r="H1139" s="100"/>
      <c r="I1139" s="67"/>
    </row>
    <row r="1140" spans="1:9" s="54" customFormat="1" hidden="1" outlineLevel="1">
      <c r="A1140" s="209" t="s">
        <v>612</v>
      </c>
      <c r="B1140" s="133">
        <v>4747201</v>
      </c>
      <c r="C1140" s="133">
        <v>713258</v>
      </c>
      <c r="D1140" s="210">
        <f t="shared" si="45"/>
        <v>5460459</v>
      </c>
      <c r="E1140" s="100" t="s">
        <v>613</v>
      </c>
      <c r="F1140" s="100"/>
      <c r="G1140" s="100"/>
      <c r="H1140" s="100"/>
      <c r="I1140" s="67"/>
    </row>
    <row r="1141" spans="1:9" s="54" customFormat="1" hidden="1" outlineLevel="1">
      <c r="A1141" s="209" t="s">
        <v>614</v>
      </c>
      <c r="B1141" s="133">
        <v>399757</v>
      </c>
      <c r="C1141" s="133">
        <v>0</v>
      </c>
      <c r="D1141" s="210">
        <f t="shared" si="45"/>
        <v>399757</v>
      </c>
      <c r="E1141" s="100" t="s">
        <v>615</v>
      </c>
      <c r="F1141" s="100"/>
      <c r="G1141" s="100"/>
      <c r="H1141" s="100"/>
      <c r="I1141" s="67"/>
    </row>
    <row r="1142" spans="1:9" s="54" customFormat="1" hidden="1" outlineLevel="1">
      <c r="A1142" s="209" t="s">
        <v>616</v>
      </c>
      <c r="B1142" s="133">
        <v>559291</v>
      </c>
      <c r="C1142" s="133">
        <v>1521308</v>
      </c>
      <c r="D1142" s="210">
        <f t="shared" si="45"/>
        <v>2080599</v>
      </c>
      <c r="E1142" s="100" t="s">
        <v>617</v>
      </c>
      <c r="F1142" s="100"/>
      <c r="G1142" s="100"/>
      <c r="H1142" s="100"/>
      <c r="I1142" s="67"/>
    </row>
    <row r="1143" spans="1:9" s="54" customFormat="1" hidden="1" outlineLevel="1">
      <c r="A1143" s="209" t="s">
        <v>618</v>
      </c>
      <c r="B1143" s="133">
        <v>10129212</v>
      </c>
      <c r="C1143" s="133">
        <v>152213</v>
      </c>
      <c r="D1143" s="210">
        <f t="shared" si="45"/>
        <v>10281425</v>
      </c>
      <c r="E1143" s="100" t="s">
        <v>619</v>
      </c>
      <c r="F1143" s="100"/>
      <c r="G1143" s="100"/>
      <c r="H1143" s="100"/>
      <c r="I1143" s="67"/>
    </row>
    <row r="1144" spans="1:9" s="54" customFormat="1" hidden="1" outlineLevel="1">
      <c r="A1144" s="209" t="s">
        <v>620</v>
      </c>
      <c r="B1144" s="133">
        <v>1792292</v>
      </c>
      <c r="C1144" s="133">
        <v>0</v>
      </c>
      <c r="D1144" s="210">
        <f t="shared" si="45"/>
        <v>1792292</v>
      </c>
      <c r="E1144" s="100" t="s">
        <v>621</v>
      </c>
      <c r="F1144" s="100"/>
      <c r="G1144" s="100"/>
      <c r="H1144" s="100"/>
      <c r="I1144" s="67"/>
    </row>
    <row r="1145" spans="1:9" s="54" customFormat="1" hidden="1" outlineLevel="1">
      <c r="A1145" s="209" t="s">
        <v>622</v>
      </c>
      <c r="B1145" s="133">
        <v>385875</v>
      </c>
      <c r="C1145" s="133">
        <v>0</v>
      </c>
      <c r="D1145" s="210">
        <f t="shared" si="45"/>
        <v>385875</v>
      </c>
      <c r="E1145" s="100" t="s">
        <v>623</v>
      </c>
      <c r="F1145" s="100"/>
      <c r="G1145" s="100"/>
      <c r="H1145" s="100"/>
      <c r="I1145" s="67"/>
    </row>
    <row r="1146" spans="1:9" s="54" customFormat="1" hidden="1" outlineLevel="1">
      <c r="A1146" s="209" t="s">
        <v>624</v>
      </c>
      <c r="B1146" s="133">
        <v>1824590</v>
      </c>
      <c r="C1146" s="133">
        <v>60747</v>
      </c>
      <c r="D1146" s="210">
        <f t="shared" si="45"/>
        <v>1885337</v>
      </c>
      <c r="E1146" s="100" t="s">
        <v>625</v>
      </c>
      <c r="F1146" s="100"/>
      <c r="G1146" s="100"/>
      <c r="H1146" s="100"/>
      <c r="I1146" s="67"/>
    </row>
    <row r="1147" spans="1:9" s="54" customFormat="1" hidden="1" outlineLevel="1">
      <c r="A1147" s="209" t="s">
        <v>626</v>
      </c>
      <c r="B1147" s="133">
        <v>743018</v>
      </c>
      <c r="C1147" s="133">
        <v>0</v>
      </c>
      <c r="D1147" s="210">
        <f t="shared" si="45"/>
        <v>743018</v>
      </c>
      <c r="E1147" s="100" t="s">
        <v>627</v>
      </c>
      <c r="F1147" s="100"/>
      <c r="G1147" s="100"/>
      <c r="H1147" s="100"/>
      <c r="I1147" s="67"/>
    </row>
    <row r="1148" spans="1:9" s="54" customFormat="1" hidden="1" outlineLevel="1">
      <c r="A1148" s="209" t="s">
        <v>628</v>
      </c>
      <c r="B1148" s="133">
        <v>755833</v>
      </c>
      <c r="C1148" s="133">
        <v>0</v>
      </c>
      <c r="D1148" s="210">
        <f t="shared" si="45"/>
        <v>755833</v>
      </c>
      <c r="E1148" s="100" t="s">
        <v>629</v>
      </c>
      <c r="F1148" s="100"/>
      <c r="G1148" s="100"/>
      <c r="H1148" s="100"/>
      <c r="I1148" s="67"/>
    </row>
    <row r="1149" spans="1:9" s="54" customFormat="1" hidden="1" outlineLevel="1">
      <c r="A1149" s="209" t="s">
        <v>630</v>
      </c>
      <c r="B1149" s="133">
        <v>408247</v>
      </c>
      <c r="C1149" s="133">
        <v>0</v>
      </c>
      <c r="D1149" s="210">
        <f t="shared" si="45"/>
        <v>408247</v>
      </c>
      <c r="E1149" s="100" t="s">
        <v>631</v>
      </c>
      <c r="F1149" s="100"/>
      <c r="G1149" s="100"/>
      <c r="H1149" s="100"/>
      <c r="I1149" s="67"/>
    </row>
    <row r="1150" spans="1:9" s="54" customFormat="1" hidden="1" outlineLevel="1">
      <c r="A1150" s="209" t="s">
        <v>632</v>
      </c>
      <c r="B1150" s="133">
        <v>7011830</v>
      </c>
      <c r="C1150" s="133">
        <v>0</v>
      </c>
      <c r="D1150" s="210">
        <f t="shared" si="45"/>
        <v>7011830</v>
      </c>
      <c r="E1150" s="100" t="s">
        <v>633</v>
      </c>
      <c r="F1150" s="100"/>
      <c r="G1150" s="100"/>
      <c r="H1150" s="100"/>
      <c r="I1150" s="67"/>
    </row>
    <row r="1151" spans="1:9" s="54" customFormat="1" hidden="1" outlineLevel="1">
      <c r="A1151" s="209" t="s">
        <v>634</v>
      </c>
      <c r="B1151" s="133">
        <v>868793956</v>
      </c>
      <c r="C1151" s="133">
        <v>35677000</v>
      </c>
      <c r="D1151" s="210">
        <f t="shared" si="45"/>
        <v>904470956</v>
      </c>
      <c r="E1151" s="100" t="s">
        <v>635</v>
      </c>
      <c r="F1151" s="100"/>
      <c r="G1151" s="100"/>
      <c r="H1151" s="100"/>
      <c r="I1151" s="67"/>
    </row>
    <row r="1152" spans="1:9" s="54" customFormat="1" hidden="1" outlineLevel="1">
      <c r="A1152" s="209" t="s">
        <v>636</v>
      </c>
      <c r="B1152" s="133">
        <v>1612773</v>
      </c>
      <c r="C1152" s="133">
        <v>-134</v>
      </c>
      <c r="D1152" s="210">
        <f t="shared" si="45"/>
        <v>1612639</v>
      </c>
      <c r="E1152" s="100" t="s">
        <v>637</v>
      </c>
      <c r="F1152" s="100"/>
      <c r="G1152" s="100"/>
      <c r="H1152" s="100"/>
      <c r="I1152" s="67"/>
    </row>
    <row r="1153" spans="1:9" s="54" customFormat="1" hidden="1" outlineLevel="1">
      <c r="A1153" s="209" t="s">
        <v>638</v>
      </c>
      <c r="B1153" s="133">
        <v>17713222</v>
      </c>
      <c r="C1153" s="133">
        <v>0</v>
      </c>
      <c r="D1153" s="210">
        <f t="shared" si="45"/>
        <v>17713222</v>
      </c>
      <c r="E1153" s="100" t="s">
        <v>639</v>
      </c>
      <c r="F1153" s="100"/>
      <c r="G1153" s="100"/>
      <c r="H1153" s="100"/>
      <c r="I1153" s="67"/>
    </row>
    <row r="1154" spans="1:9" s="54" customFormat="1" hidden="1" outlineLevel="1">
      <c r="A1154" s="209" t="s">
        <v>640</v>
      </c>
      <c r="B1154" s="133">
        <v>1858303</v>
      </c>
      <c r="C1154" s="133">
        <v>0</v>
      </c>
      <c r="D1154" s="210">
        <f t="shared" si="45"/>
        <v>1858303</v>
      </c>
      <c r="E1154" s="100" t="s">
        <v>641</v>
      </c>
      <c r="F1154" s="100"/>
      <c r="G1154" s="100"/>
      <c r="H1154" s="100"/>
      <c r="I1154" s="67"/>
    </row>
    <row r="1155" spans="1:9" s="54" customFormat="1" hidden="1" outlineLevel="1">
      <c r="A1155" s="209" t="s">
        <v>642</v>
      </c>
      <c r="B1155" s="133">
        <v>264619</v>
      </c>
      <c r="C1155" s="133">
        <v>0</v>
      </c>
      <c r="D1155" s="210">
        <f t="shared" si="45"/>
        <v>264619</v>
      </c>
      <c r="E1155" s="100" t="s">
        <v>643</v>
      </c>
      <c r="F1155" s="100"/>
      <c r="G1155" s="100"/>
      <c r="H1155" s="100"/>
      <c r="I1155" s="67"/>
    </row>
    <row r="1156" spans="1:9" s="54" customFormat="1" hidden="1" outlineLevel="1">
      <c r="A1156" s="209" t="s">
        <v>644</v>
      </c>
      <c r="B1156" s="133">
        <v>1013131</v>
      </c>
      <c r="C1156" s="133">
        <v>0</v>
      </c>
      <c r="D1156" s="210">
        <f t="shared" ref="D1156:D1187" si="46">B1156+C1156</f>
        <v>1013131</v>
      </c>
      <c r="E1156" s="100" t="s">
        <v>645</v>
      </c>
      <c r="F1156" s="100"/>
      <c r="G1156" s="100"/>
      <c r="H1156" s="100"/>
      <c r="I1156" s="67"/>
    </row>
    <row r="1157" spans="1:9" s="54" customFormat="1" hidden="1" outlineLevel="1">
      <c r="A1157" s="209" t="s">
        <v>646</v>
      </c>
      <c r="B1157" s="133">
        <v>1007347</v>
      </c>
      <c r="C1157" s="133">
        <v>0</v>
      </c>
      <c r="D1157" s="210">
        <f t="shared" si="46"/>
        <v>1007347</v>
      </c>
      <c r="E1157" s="100" t="s">
        <v>647</v>
      </c>
      <c r="F1157" s="100"/>
      <c r="G1157" s="100"/>
      <c r="H1157" s="100"/>
      <c r="I1157" s="67"/>
    </row>
    <row r="1158" spans="1:9" s="54" customFormat="1" hidden="1" outlineLevel="1">
      <c r="A1158" s="209" t="s">
        <v>648</v>
      </c>
      <c r="B1158" s="133">
        <v>1102662</v>
      </c>
      <c r="C1158" s="133">
        <v>-17802</v>
      </c>
      <c r="D1158" s="210">
        <f t="shared" si="46"/>
        <v>1084860</v>
      </c>
      <c r="E1158" s="100" t="s">
        <v>649</v>
      </c>
      <c r="F1158" s="100"/>
      <c r="G1158" s="100"/>
      <c r="H1158" s="100"/>
      <c r="I1158" s="67"/>
    </row>
    <row r="1159" spans="1:9" s="54" customFormat="1" hidden="1" outlineLevel="1">
      <c r="A1159" s="209" t="s">
        <v>650</v>
      </c>
      <c r="B1159" s="133">
        <v>8940486</v>
      </c>
      <c r="C1159" s="133">
        <v>603906</v>
      </c>
      <c r="D1159" s="210">
        <f t="shared" si="46"/>
        <v>9544392</v>
      </c>
      <c r="E1159" s="100" t="s">
        <v>651</v>
      </c>
      <c r="F1159" s="100"/>
      <c r="G1159" s="100"/>
      <c r="H1159" s="100"/>
      <c r="I1159" s="67"/>
    </row>
    <row r="1160" spans="1:9" s="54" customFormat="1" hidden="1" outlineLevel="1">
      <c r="A1160" s="209" t="s">
        <v>652</v>
      </c>
      <c r="B1160" s="133">
        <v>22349924</v>
      </c>
      <c r="C1160" s="133">
        <v>-18995289</v>
      </c>
      <c r="D1160" s="210">
        <f t="shared" si="46"/>
        <v>3354635</v>
      </c>
      <c r="E1160" s="100" t="s">
        <v>653</v>
      </c>
      <c r="F1160" s="100"/>
      <c r="G1160" s="100"/>
      <c r="H1160" s="100"/>
      <c r="I1160" s="67"/>
    </row>
    <row r="1161" spans="1:9" s="54" customFormat="1" hidden="1" outlineLevel="1">
      <c r="A1161" s="209" t="s">
        <v>654</v>
      </c>
      <c r="B1161" s="133">
        <v>7902095</v>
      </c>
      <c r="C1161" s="133">
        <v>3839355</v>
      </c>
      <c r="D1161" s="210">
        <f t="shared" si="46"/>
        <v>11741450</v>
      </c>
      <c r="E1161" s="100" t="s">
        <v>655</v>
      </c>
      <c r="F1161" s="100"/>
      <c r="G1161" s="100"/>
      <c r="H1161" s="100"/>
      <c r="I1161" s="67"/>
    </row>
    <row r="1162" spans="1:9" s="54" customFormat="1" hidden="1" outlineLevel="1">
      <c r="A1162" s="209" t="s">
        <v>656</v>
      </c>
      <c r="B1162" s="133">
        <v>1441674</v>
      </c>
      <c r="C1162" s="133">
        <v>93958</v>
      </c>
      <c r="D1162" s="210">
        <f t="shared" si="46"/>
        <v>1535632</v>
      </c>
      <c r="E1162" s="100" t="s">
        <v>657</v>
      </c>
      <c r="F1162" s="100"/>
      <c r="G1162" s="100"/>
      <c r="H1162" s="100"/>
      <c r="I1162" s="67"/>
    </row>
    <row r="1163" spans="1:9" s="54" customFormat="1" hidden="1" outlineLevel="1">
      <c r="A1163" s="209" t="s">
        <v>658</v>
      </c>
      <c r="B1163" s="133">
        <v>3005616</v>
      </c>
      <c r="C1163" s="133">
        <v>-6150</v>
      </c>
      <c r="D1163" s="210">
        <f t="shared" si="46"/>
        <v>2999466</v>
      </c>
      <c r="E1163" s="100" t="s">
        <v>659</v>
      </c>
      <c r="F1163" s="100"/>
      <c r="G1163" s="100"/>
      <c r="H1163" s="100"/>
      <c r="I1163" s="67"/>
    </row>
    <row r="1164" spans="1:9" s="54" customFormat="1" hidden="1" outlineLevel="1">
      <c r="A1164" s="209" t="s">
        <v>660</v>
      </c>
      <c r="B1164" s="133">
        <v>543763</v>
      </c>
      <c r="C1164" s="133">
        <v>0</v>
      </c>
      <c r="D1164" s="210">
        <f t="shared" si="46"/>
        <v>543763</v>
      </c>
      <c r="E1164" s="100" t="s">
        <v>661</v>
      </c>
      <c r="F1164" s="100"/>
      <c r="G1164" s="100"/>
      <c r="H1164" s="100"/>
      <c r="I1164" s="67"/>
    </row>
    <row r="1165" spans="1:9" s="54" customFormat="1" hidden="1" outlineLevel="1">
      <c r="A1165" s="209" t="s">
        <v>662</v>
      </c>
      <c r="B1165" s="133">
        <v>151743818</v>
      </c>
      <c r="C1165" s="133">
        <v>0</v>
      </c>
      <c r="D1165" s="210">
        <f t="shared" si="46"/>
        <v>151743818</v>
      </c>
      <c r="E1165" s="100" t="s">
        <v>663</v>
      </c>
      <c r="F1165" s="100"/>
      <c r="G1165" s="100"/>
      <c r="H1165" s="100"/>
      <c r="I1165" s="67"/>
    </row>
    <row r="1166" spans="1:9" s="54" customFormat="1" hidden="1" outlineLevel="1">
      <c r="A1166" s="209" t="s">
        <v>664</v>
      </c>
      <c r="B1166" s="133">
        <v>12959507</v>
      </c>
      <c r="C1166" s="133">
        <v>0</v>
      </c>
      <c r="D1166" s="210">
        <f t="shared" si="46"/>
        <v>12959507</v>
      </c>
      <c r="E1166" s="100" t="s">
        <v>665</v>
      </c>
      <c r="F1166" s="100"/>
      <c r="G1166" s="100"/>
      <c r="H1166" s="100"/>
      <c r="I1166" s="67"/>
    </row>
    <row r="1167" spans="1:9" s="54" customFormat="1" hidden="1" outlineLevel="1">
      <c r="A1167" s="209" t="s">
        <v>666</v>
      </c>
      <c r="B1167" s="133">
        <v>23325467</v>
      </c>
      <c r="C1167" s="133">
        <v>0</v>
      </c>
      <c r="D1167" s="210">
        <f t="shared" si="46"/>
        <v>23325467</v>
      </c>
      <c r="E1167" s="100" t="s">
        <v>667</v>
      </c>
      <c r="F1167" s="100"/>
      <c r="G1167" s="100"/>
      <c r="H1167" s="100"/>
      <c r="I1167" s="67"/>
    </row>
    <row r="1168" spans="1:9" s="54" customFormat="1" hidden="1" outlineLevel="1">
      <c r="A1168" s="209" t="s">
        <v>668</v>
      </c>
      <c r="B1168" s="133">
        <v>4700994</v>
      </c>
      <c r="C1168" s="133">
        <v>0</v>
      </c>
      <c r="D1168" s="210">
        <f t="shared" si="46"/>
        <v>4700994</v>
      </c>
      <c r="E1168" s="100" t="s">
        <v>669</v>
      </c>
      <c r="F1168" s="100"/>
      <c r="G1168" s="100"/>
      <c r="H1168" s="100"/>
      <c r="I1168" s="67"/>
    </row>
    <row r="1169" spans="1:9" s="54" customFormat="1" hidden="1" outlineLevel="1">
      <c r="A1169" s="209" t="s">
        <v>670</v>
      </c>
      <c r="B1169" s="133">
        <v>1860520</v>
      </c>
      <c r="C1169" s="133">
        <v>231745</v>
      </c>
      <c r="D1169" s="210">
        <f t="shared" si="46"/>
        <v>2092265</v>
      </c>
      <c r="E1169" s="100" t="s">
        <v>671</v>
      </c>
      <c r="F1169" s="100"/>
      <c r="G1169" s="100"/>
      <c r="H1169" s="100"/>
      <c r="I1169" s="67"/>
    </row>
    <row r="1170" spans="1:9" s="54" customFormat="1" hidden="1" outlineLevel="1">
      <c r="A1170" s="209" t="s">
        <v>672</v>
      </c>
      <c r="B1170" s="133">
        <v>208771</v>
      </c>
      <c r="C1170" s="133">
        <v>0</v>
      </c>
      <c r="D1170" s="210">
        <f t="shared" si="46"/>
        <v>208771</v>
      </c>
      <c r="E1170" s="100" t="s">
        <v>673</v>
      </c>
      <c r="F1170" s="100"/>
      <c r="G1170" s="100"/>
      <c r="H1170" s="100"/>
      <c r="I1170" s="67"/>
    </row>
    <row r="1171" spans="1:9" s="54" customFormat="1" hidden="1" outlineLevel="1">
      <c r="A1171" s="209" t="s">
        <v>674</v>
      </c>
      <c r="B1171" s="133">
        <v>1749315</v>
      </c>
      <c r="C1171" s="133">
        <v>0</v>
      </c>
      <c r="D1171" s="210">
        <f t="shared" si="46"/>
        <v>1749315</v>
      </c>
      <c r="E1171" s="100" t="s">
        <v>675</v>
      </c>
      <c r="F1171" s="100"/>
      <c r="G1171" s="100"/>
      <c r="H1171" s="100"/>
      <c r="I1171" s="67"/>
    </row>
    <row r="1172" spans="1:9" s="54" customFormat="1" hidden="1" outlineLevel="1">
      <c r="A1172" s="209" t="s">
        <v>1635</v>
      </c>
      <c r="B1172" s="133">
        <v>0</v>
      </c>
      <c r="C1172" s="133">
        <v>-5711</v>
      </c>
      <c r="D1172" s="210">
        <f t="shared" si="46"/>
        <v>-5711</v>
      </c>
      <c r="E1172" s="100" t="s">
        <v>1636</v>
      </c>
      <c r="F1172" s="100"/>
      <c r="G1172" s="100"/>
      <c r="H1172" s="100"/>
      <c r="I1172" s="67"/>
    </row>
    <row r="1173" spans="1:9" s="54" customFormat="1" hidden="1" outlineLevel="1">
      <c r="A1173" s="209" t="s">
        <v>676</v>
      </c>
      <c r="B1173" s="133">
        <v>1774924</v>
      </c>
      <c r="C1173" s="133">
        <v>6224</v>
      </c>
      <c r="D1173" s="210">
        <f t="shared" si="46"/>
        <v>1781148</v>
      </c>
      <c r="E1173" s="100" t="s">
        <v>677</v>
      </c>
      <c r="F1173" s="100"/>
      <c r="G1173" s="100"/>
      <c r="H1173" s="100"/>
      <c r="I1173" s="67"/>
    </row>
    <row r="1174" spans="1:9" s="54" customFormat="1" hidden="1" outlineLevel="1">
      <c r="A1174" s="209" t="s">
        <v>678</v>
      </c>
      <c r="B1174" s="133">
        <v>864904</v>
      </c>
      <c r="C1174" s="133">
        <v>0</v>
      </c>
      <c r="D1174" s="210">
        <f t="shared" si="46"/>
        <v>864904</v>
      </c>
      <c r="E1174" s="100" t="s">
        <v>679</v>
      </c>
      <c r="F1174" s="100"/>
      <c r="G1174" s="100"/>
      <c r="H1174" s="100"/>
      <c r="I1174" s="67"/>
    </row>
    <row r="1175" spans="1:9" s="54" customFormat="1" hidden="1" outlineLevel="1">
      <c r="A1175" s="209" t="s">
        <v>680</v>
      </c>
      <c r="B1175" s="133">
        <v>148123436</v>
      </c>
      <c r="C1175" s="133">
        <v>0</v>
      </c>
      <c r="D1175" s="210">
        <f t="shared" si="46"/>
        <v>148123436</v>
      </c>
      <c r="E1175" s="100" t="s">
        <v>681</v>
      </c>
      <c r="F1175" s="100"/>
      <c r="G1175" s="100"/>
      <c r="H1175" s="100"/>
      <c r="I1175" s="67"/>
    </row>
    <row r="1176" spans="1:9" s="54" customFormat="1" hidden="1" outlineLevel="1">
      <c r="A1176" s="209" t="s">
        <v>682</v>
      </c>
      <c r="B1176" s="133">
        <v>4551330</v>
      </c>
      <c r="C1176" s="133">
        <v>160776</v>
      </c>
      <c r="D1176" s="210">
        <f t="shared" si="46"/>
        <v>4712106</v>
      </c>
      <c r="E1176" s="100" t="s">
        <v>683</v>
      </c>
      <c r="F1176" s="100"/>
      <c r="G1176" s="100"/>
      <c r="H1176" s="100"/>
      <c r="I1176" s="67"/>
    </row>
    <row r="1177" spans="1:9" s="54" customFormat="1" hidden="1" outlineLevel="1">
      <c r="A1177" s="209" t="s">
        <v>684</v>
      </c>
      <c r="B1177" s="133">
        <v>1636708</v>
      </c>
      <c r="C1177" s="133">
        <v>0</v>
      </c>
      <c r="D1177" s="210">
        <f t="shared" si="46"/>
        <v>1636708</v>
      </c>
      <c r="E1177" s="100" t="s">
        <v>685</v>
      </c>
      <c r="F1177" s="100"/>
      <c r="G1177" s="100"/>
      <c r="H1177" s="100"/>
      <c r="I1177" s="67"/>
    </row>
    <row r="1178" spans="1:9" s="54" customFormat="1" hidden="1" outlineLevel="1">
      <c r="A1178" s="209" t="s">
        <v>686</v>
      </c>
      <c r="B1178" s="133">
        <v>1746677</v>
      </c>
      <c r="C1178" s="133">
        <v>0</v>
      </c>
      <c r="D1178" s="210">
        <f t="shared" si="46"/>
        <v>1746677</v>
      </c>
      <c r="E1178" s="100" t="s">
        <v>687</v>
      </c>
      <c r="F1178" s="100"/>
      <c r="G1178" s="100"/>
      <c r="H1178" s="100"/>
      <c r="I1178" s="67"/>
    </row>
    <row r="1179" spans="1:9" s="54" customFormat="1" hidden="1" outlineLevel="1">
      <c r="A1179" s="209" t="s">
        <v>688</v>
      </c>
      <c r="B1179" s="133">
        <v>3435839</v>
      </c>
      <c r="C1179" s="133">
        <v>0</v>
      </c>
      <c r="D1179" s="210">
        <f t="shared" si="46"/>
        <v>3435839</v>
      </c>
      <c r="E1179" s="100" t="s">
        <v>689</v>
      </c>
      <c r="F1179" s="100"/>
      <c r="G1179" s="100"/>
      <c r="H1179" s="100"/>
      <c r="I1179" s="67"/>
    </row>
    <row r="1180" spans="1:9" s="54" customFormat="1" hidden="1" outlineLevel="1">
      <c r="A1180" s="209" t="s">
        <v>690</v>
      </c>
      <c r="B1180" s="133">
        <v>346752</v>
      </c>
      <c r="C1180" s="133">
        <v>0</v>
      </c>
      <c r="D1180" s="210">
        <f t="shared" si="46"/>
        <v>346752</v>
      </c>
      <c r="E1180" s="100" t="s">
        <v>691</v>
      </c>
      <c r="F1180" s="100"/>
      <c r="G1180" s="100"/>
      <c r="H1180" s="100"/>
      <c r="I1180" s="67"/>
    </row>
    <row r="1181" spans="1:9" s="54" customFormat="1" hidden="1" outlineLevel="1">
      <c r="A1181" s="209" t="s">
        <v>692</v>
      </c>
      <c r="B1181" s="133">
        <v>597788</v>
      </c>
      <c r="C1181" s="133">
        <v>0</v>
      </c>
      <c r="D1181" s="210">
        <f t="shared" si="46"/>
        <v>597788</v>
      </c>
      <c r="E1181" s="100" t="s">
        <v>693</v>
      </c>
      <c r="F1181" s="100"/>
      <c r="G1181" s="100"/>
      <c r="H1181" s="100"/>
      <c r="I1181" s="67"/>
    </row>
    <row r="1182" spans="1:9" s="54" customFormat="1" hidden="1" outlineLevel="1">
      <c r="A1182" s="209" t="s">
        <v>694</v>
      </c>
      <c r="B1182" s="133">
        <v>831500</v>
      </c>
      <c r="C1182" s="133">
        <v>0</v>
      </c>
      <c r="D1182" s="210">
        <f t="shared" si="46"/>
        <v>831500</v>
      </c>
      <c r="E1182" s="100" t="s">
        <v>695</v>
      </c>
      <c r="F1182" s="100"/>
      <c r="G1182" s="100"/>
      <c r="H1182" s="100"/>
      <c r="I1182" s="67"/>
    </row>
    <row r="1183" spans="1:9" s="54" customFormat="1" hidden="1" outlineLevel="1">
      <c r="A1183" s="209" t="s">
        <v>696</v>
      </c>
      <c r="B1183" s="133">
        <v>631343</v>
      </c>
      <c r="C1183" s="133">
        <v>0</v>
      </c>
      <c r="D1183" s="210">
        <f t="shared" si="46"/>
        <v>631343</v>
      </c>
      <c r="E1183" s="100" t="s">
        <v>697</v>
      </c>
      <c r="F1183" s="100"/>
      <c r="G1183" s="100"/>
      <c r="H1183" s="100"/>
      <c r="I1183" s="67"/>
    </row>
    <row r="1184" spans="1:9" s="54" customFormat="1" hidden="1" outlineLevel="1">
      <c r="A1184" s="209" t="s">
        <v>698</v>
      </c>
      <c r="B1184" s="133">
        <v>795442</v>
      </c>
      <c r="C1184" s="133">
        <v>0</v>
      </c>
      <c r="D1184" s="210">
        <f t="shared" si="46"/>
        <v>795442</v>
      </c>
      <c r="E1184" s="100" t="s">
        <v>699</v>
      </c>
      <c r="F1184" s="100"/>
      <c r="G1184" s="100"/>
      <c r="H1184" s="100"/>
      <c r="I1184" s="67"/>
    </row>
    <row r="1185" spans="1:9" s="54" customFormat="1" hidden="1" outlineLevel="1">
      <c r="A1185" s="209" t="s">
        <v>700</v>
      </c>
      <c r="B1185" s="133">
        <v>982626</v>
      </c>
      <c r="C1185" s="133">
        <v>0</v>
      </c>
      <c r="D1185" s="210">
        <f t="shared" si="46"/>
        <v>982626</v>
      </c>
      <c r="E1185" s="100" t="s">
        <v>701</v>
      </c>
      <c r="F1185" s="100"/>
      <c r="G1185" s="100"/>
      <c r="H1185" s="100"/>
      <c r="I1185" s="67"/>
    </row>
    <row r="1186" spans="1:9" s="54" customFormat="1" hidden="1" outlineLevel="1">
      <c r="A1186" s="209" t="s">
        <v>702</v>
      </c>
      <c r="B1186" s="133">
        <v>2380958</v>
      </c>
      <c r="C1186" s="133">
        <v>0</v>
      </c>
      <c r="D1186" s="210">
        <f t="shared" si="46"/>
        <v>2380958</v>
      </c>
      <c r="E1186" s="100" t="s">
        <v>703</v>
      </c>
      <c r="F1186" s="100"/>
      <c r="G1186" s="100"/>
      <c r="H1186" s="100"/>
      <c r="I1186" s="67"/>
    </row>
    <row r="1187" spans="1:9" s="54" customFormat="1" hidden="1" outlineLevel="1">
      <c r="A1187" s="209" t="s">
        <v>704</v>
      </c>
      <c r="B1187" s="133">
        <v>294810</v>
      </c>
      <c r="C1187" s="133">
        <v>0</v>
      </c>
      <c r="D1187" s="210">
        <f t="shared" si="46"/>
        <v>294810</v>
      </c>
      <c r="E1187" s="100" t="s">
        <v>705</v>
      </c>
      <c r="F1187" s="100"/>
      <c r="G1187" s="100"/>
      <c r="H1187" s="100"/>
      <c r="I1187" s="67"/>
    </row>
    <row r="1188" spans="1:9" s="54" customFormat="1" hidden="1" outlineLevel="1">
      <c r="A1188" s="209" t="s">
        <v>706</v>
      </c>
      <c r="B1188" s="133">
        <v>192000</v>
      </c>
      <c r="C1188" s="133">
        <v>0</v>
      </c>
      <c r="D1188" s="210">
        <f t="shared" ref="D1188:D1195" si="47">B1188+C1188</f>
        <v>192000</v>
      </c>
      <c r="E1188" s="100" t="s">
        <v>707</v>
      </c>
      <c r="F1188" s="100"/>
      <c r="G1188" s="100"/>
      <c r="H1188" s="100"/>
      <c r="I1188" s="67"/>
    </row>
    <row r="1189" spans="1:9" s="54" customFormat="1" hidden="1" outlineLevel="1">
      <c r="A1189" s="209" t="s">
        <v>708</v>
      </c>
      <c r="B1189" s="133">
        <v>807624</v>
      </c>
      <c r="C1189" s="133">
        <v>9117</v>
      </c>
      <c r="D1189" s="210">
        <f t="shared" si="47"/>
        <v>816741</v>
      </c>
      <c r="E1189" s="100" t="s">
        <v>709</v>
      </c>
      <c r="F1189" s="100"/>
      <c r="G1189" s="100"/>
      <c r="H1189" s="100"/>
      <c r="I1189" s="67"/>
    </row>
    <row r="1190" spans="1:9" s="54" customFormat="1" hidden="1" outlineLevel="1">
      <c r="A1190" s="209" t="s">
        <v>710</v>
      </c>
      <c r="B1190" s="133">
        <v>336745</v>
      </c>
      <c r="C1190" s="133">
        <v>0</v>
      </c>
      <c r="D1190" s="210">
        <f t="shared" si="47"/>
        <v>336745</v>
      </c>
      <c r="E1190" s="100" t="s">
        <v>711</v>
      </c>
      <c r="F1190" s="100"/>
      <c r="G1190" s="100"/>
      <c r="H1190" s="100"/>
      <c r="I1190" s="67"/>
    </row>
    <row r="1191" spans="1:9" s="54" customFormat="1" hidden="1" outlineLevel="1">
      <c r="A1191" s="209" t="s">
        <v>712</v>
      </c>
      <c r="B1191" s="133">
        <v>60534618</v>
      </c>
      <c r="C1191" s="133">
        <v>0</v>
      </c>
      <c r="D1191" s="210">
        <f t="shared" si="47"/>
        <v>60534618</v>
      </c>
      <c r="E1191" s="100" t="s">
        <v>713</v>
      </c>
      <c r="F1191" s="100"/>
      <c r="G1191" s="100"/>
      <c r="H1191" s="100"/>
      <c r="I1191" s="67"/>
    </row>
    <row r="1192" spans="1:9" s="54" customFormat="1" hidden="1" outlineLevel="1">
      <c r="A1192" s="209" t="s">
        <v>714</v>
      </c>
      <c r="B1192" s="133">
        <v>1268720</v>
      </c>
      <c r="C1192" s="133">
        <v>0</v>
      </c>
      <c r="D1192" s="210">
        <f t="shared" si="47"/>
        <v>1268720</v>
      </c>
      <c r="E1192" s="100" t="s">
        <v>715</v>
      </c>
      <c r="F1192" s="100"/>
      <c r="G1192" s="100"/>
      <c r="H1192" s="100"/>
      <c r="I1192" s="67"/>
    </row>
    <row r="1193" spans="1:9" s="54" customFormat="1" hidden="1" outlineLevel="1">
      <c r="A1193" s="209" t="s">
        <v>716</v>
      </c>
      <c r="B1193" s="133">
        <v>16037597</v>
      </c>
      <c r="C1193" s="133">
        <v>0</v>
      </c>
      <c r="D1193" s="210">
        <f t="shared" si="47"/>
        <v>16037597</v>
      </c>
      <c r="E1193" s="100" t="s">
        <v>717</v>
      </c>
      <c r="F1193" s="100"/>
      <c r="G1193" s="100"/>
      <c r="H1193" s="100"/>
      <c r="I1193" s="67"/>
    </row>
    <row r="1194" spans="1:9" s="54" customFormat="1" hidden="1" outlineLevel="1">
      <c r="A1194" s="209" t="s">
        <v>319</v>
      </c>
      <c r="B1194" s="133">
        <v>473706</v>
      </c>
      <c r="C1194" s="133">
        <v>0</v>
      </c>
      <c r="D1194" s="210">
        <f t="shared" si="47"/>
        <v>473706</v>
      </c>
      <c r="E1194" s="100" t="s">
        <v>320</v>
      </c>
      <c r="F1194" s="100"/>
      <c r="G1194" s="100"/>
      <c r="H1194" s="100"/>
      <c r="I1194" s="67"/>
    </row>
    <row r="1195" spans="1:9" s="54" customFormat="1" hidden="1" outlineLevel="1">
      <c r="A1195" s="209" t="s">
        <v>718</v>
      </c>
      <c r="B1195" s="133">
        <v>891449</v>
      </c>
      <c r="C1195" s="133">
        <v>21716</v>
      </c>
      <c r="D1195" s="210">
        <f t="shared" si="47"/>
        <v>913165</v>
      </c>
      <c r="E1195" s="100" t="s">
        <v>719</v>
      </c>
      <c r="F1195" s="100"/>
      <c r="G1195" s="100"/>
      <c r="H1195" s="100"/>
      <c r="I1195" s="67"/>
    </row>
    <row r="1196" spans="1:9" s="54" customFormat="1" collapsed="1">
      <c r="A1196" s="209" t="str">
        <f>A367</f>
        <v>Regelzone TenneT (gesamt)</v>
      </c>
      <c r="B1196" s="133">
        <f>SUM(B1197:B1533)</f>
        <v>5722894261.9869976</v>
      </c>
      <c r="C1196" s="133">
        <f>SUM(C1197:C1533)</f>
        <v>195984694</v>
      </c>
      <c r="D1196" s="210">
        <f t="shared" si="34"/>
        <v>5918878955.9869976</v>
      </c>
      <c r="E1196" s="100"/>
      <c r="F1196" s="100"/>
      <c r="G1196" s="100"/>
      <c r="H1196" s="100"/>
    </row>
    <row r="1197" spans="1:9" s="54" customFormat="1" hidden="1" outlineLevel="1">
      <c r="A1197" s="213" t="s">
        <v>330</v>
      </c>
      <c r="B1197" s="133">
        <v>116505</v>
      </c>
      <c r="C1197" s="133">
        <v>0</v>
      </c>
      <c r="D1197" s="210">
        <f>B1197+C1197</f>
        <v>116505</v>
      </c>
      <c r="E1197" s="156" t="s">
        <v>721</v>
      </c>
      <c r="F1197" s="100"/>
      <c r="G1197" s="100"/>
      <c r="H1197" s="100"/>
    </row>
    <row r="1198" spans="1:9" s="54" customFormat="1" hidden="1" outlineLevel="1">
      <c r="A1198" s="213" t="s">
        <v>309</v>
      </c>
      <c r="B1198" s="133">
        <v>50383064.039999999</v>
      </c>
      <c r="C1198" s="133">
        <v>17963424</v>
      </c>
      <c r="D1198" s="210">
        <f t="shared" ref="D1198:D1262" si="48">B1198+C1198</f>
        <v>68346488.039999992</v>
      </c>
      <c r="E1198" s="156" t="s">
        <v>310</v>
      </c>
      <c r="F1198" s="100"/>
      <c r="G1198" s="100"/>
      <c r="H1198" s="100"/>
    </row>
    <row r="1199" spans="1:9" s="54" customFormat="1" hidden="1" outlineLevel="1">
      <c r="A1199" s="213" t="s">
        <v>722</v>
      </c>
      <c r="B1199" s="133">
        <v>28966</v>
      </c>
      <c r="C1199" s="133">
        <v>0</v>
      </c>
      <c r="D1199" s="210">
        <f t="shared" si="48"/>
        <v>28966</v>
      </c>
      <c r="E1199" s="156" t="s">
        <v>723</v>
      </c>
      <c r="F1199" s="100"/>
      <c r="G1199" s="100"/>
      <c r="H1199" s="100"/>
    </row>
    <row r="1200" spans="1:9" s="54" customFormat="1" hidden="1" outlineLevel="1">
      <c r="A1200" s="213" t="s">
        <v>724</v>
      </c>
      <c r="B1200" s="133">
        <v>424371968.03000003</v>
      </c>
      <c r="C1200" s="133">
        <v>11096961</v>
      </c>
      <c r="D1200" s="210">
        <f t="shared" si="48"/>
        <v>435468929.03000003</v>
      </c>
      <c r="E1200" s="156" t="s">
        <v>725</v>
      </c>
      <c r="F1200" s="100"/>
      <c r="G1200" s="100"/>
      <c r="H1200" s="100"/>
    </row>
    <row r="1201" spans="1:8" s="54" customFormat="1" hidden="1" outlineLevel="1">
      <c r="A1201" s="213" t="s">
        <v>726</v>
      </c>
      <c r="B1201" s="133">
        <v>7892643.2879999997</v>
      </c>
      <c r="C1201" s="133">
        <v>0</v>
      </c>
      <c r="D1201" s="210">
        <f t="shared" si="48"/>
        <v>7892643.2879999997</v>
      </c>
      <c r="E1201" s="156" t="s">
        <v>727</v>
      </c>
      <c r="F1201" s="100"/>
      <c r="G1201" s="100"/>
      <c r="H1201" s="100"/>
    </row>
    <row r="1202" spans="1:8" s="54" customFormat="1" hidden="1" outlineLevel="1">
      <c r="A1202" s="213" t="s">
        <v>728</v>
      </c>
      <c r="B1202" s="133">
        <v>403702.34100000001</v>
      </c>
      <c r="C1202" s="133">
        <v>0</v>
      </c>
      <c r="D1202" s="210">
        <f t="shared" si="48"/>
        <v>403702.34100000001</v>
      </c>
      <c r="E1202" s="156" t="s">
        <v>729</v>
      </c>
      <c r="F1202" s="100"/>
      <c r="G1202" s="100"/>
      <c r="H1202" s="100"/>
    </row>
    <row r="1203" spans="1:8" s="54" customFormat="1" hidden="1" outlineLevel="1">
      <c r="A1203" s="213" t="s">
        <v>730</v>
      </c>
      <c r="B1203" s="133">
        <v>33642491.898000002</v>
      </c>
      <c r="C1203" s="133">
        <v>0</v>
      </c>
      <c r="D1203" s="210">
        <f t="shared" si="48"/>
        <v>33642491.898000002</v>
      </c>
      <c r="E1203" s="156" t="s">
        <v>731</v>
      </c>
      <c r="F1203" s="100"/>
      <c r="G1203" s="100"/>
      <c r="H1203" s="100"/>
    </row>
    <row r="1204" spans="1:8" s="54" customFormat="1" hidden="1" outlineLevel="1">
      <c r="A1204" s="213" t="s">
        <v>732</v>
      </c>
      <c r="B1204" s="133">
        <v>1214450</v>
      </c>
      <c r="C1204" s="133">
        <v>1079529</v>
      </c>
      <c r="D1204" s="210">
        <f t="shared" si="48"/>
        <v>2293979</v>
      </c>
      <c r="E1204" s="156" t="s">
        <v>733</v>
      </c>
      <c r="F1204" s="100"/>
      <c r="G1204" s="100"/>
      <c r="H1204" s="100"/>
    </row>
    <row r="1205" spans="1:8" s="54" customFormat="1" hidden="1" outlineLevel="1">
      <c r="A1205" s="213" t="s">
        <v>734</v>
      </c>
      <c r="B1205" s="133">
        <v>6046458.790000001</v>
      </c>
      <c r="C1205" s="133">
        <v>0</v>
      </c>
      <c r="D1205" s="210">
        <f t="shared" si="48"/>
        <v>6046458.790000001</v>
      </c>
      <c r="E1205" s="156" t="s">
        <v>735</v>
      </c>
      <c r="F1205" s="100"/>
      <c r="G1205" s="100"/>
      <c r="H1205" s="100"/>
    </row>
    <row r="1206" spans="1:8" s="54" customFormat="1" hidden="1" outlineLevel="1">
      <c r="A1206" s="213" t="s">
        <v>736</v>
      </c>
      <c r="B1206" s="133">
        <v>151186.12</v>
      </c>
      <c r="C1206" s="133">
        <v>0</v>
      </c>
      <c r="D1206" s="210">
        <f t="shared" si="48"/>
        <v>151186.12</v>
      </c>
      <c r="E1206" s="156" t="s">
        <v>737</v>
      </c>
      <c r="F1206" s="100"/>
      <c r="G1206" s="100"/>
      <c r="H1206" s="100"/>
    </row>
    <row r="1207" spans="1:8" s="54" customFormat="1" hidden="1" outlineLevel="1">
      <c r="A1207" s="213" t="s">
        <v>610</v>
      </c>
      <c r="B1207" s="133">
        <v>29700026</v>
      </c>
      <c r="C1207" s="133">
        <v>989114</v>
      </c>
      <c r="D1207" s="210">
        <f t="shared" si="48"/>
        <v>30689140</v>
      </c>
      <c r="E1207" s="156" t="s">
        <v>611</v>
      </c>
      <c r="F1207" s="100"/>
      <c r="G1207" s="100"/>
      <c r="H1207" s="100"/>
    </row>
    <row r="1208" spans="1:8" s="54" customFormat="1" hidden="1" outlineLevel="1">
      <c r="A1208" s="213" t="s">
        <v>738</v>
      </c>
      <c r="B1208" s="133">
        <v>255731</v>
      </c>
      <c r="C1208" s="133">
        <v>0</v>
      </c>
      <c r="D1208" s="210">
        <f t="shared" si="48"/>
        <v>255731</v>
      </c>
      <c r="E1208" s="156" t="s">
        <v>739</v>
      </c>
      <c r="F1208" s="100"/>
      <c r="G1208" s="100"/>
      <c r="H1208" s="100"/>
    </row>
    <row r="1209" spans="1:8" s="54" customFormat="1" hidden="1" outlineLevel="1">
      <c r="A1209" s="213" t="s">
        <v>740</v>
      </c>
      <c r="B1209" s="133">
        <v>56528.6</v>
      </c>
      <c r="C1209" s="133">
        <v>0</v>
      </c>
      <c r="D1209" s="210">
        <f t="shared" si="48"/>
        <v>56528.6</v>
      </c>
      <c r="E1209" s="156" t="s">
        <v>741</v>
      </c>
      <c r="F1209" s="100"/>
      <c r="G1209" s="100"/>
      <c r="H1209" s="100"/>
    </row>
    <row r="1210" spans="1:8" s="54" customFormat="1" hidden="1" outlineLevel="1">
      <c r="A1210" s="213" t="s">
        <v>742</v>
      </c>
      <c r="B1210" s="133">
        <v>1026186</v>
      </c>
      <c r="C1210" s="133">
        <v>0</v>
      </c>
      <c r="D1210" s="210">
        <f t="shared" si="48"/>
        <v>1026186</v>
      </c>
      <c r="E1210" s="156" t="s">
        <v>743</v>
      </c>
      <c r="F1210" s="100"/>
      <c r="G1210" s="100"/>
      <c r="H1210" s="100"/>
    </row>
    <row r="1211" spans="1:8" s="54" customFormat="1" hidden="1" outlineLevel="1">
      <c r="A1211" s="213" t="s">
        <v>744</v>
      </c>
      <c r="B1211" s="133">
        <v>46653</v>
      </c>
      <c r="C1211" s="133">
        <v>0</v>
      </c>
      <c r="D1211" s="210">
        <f t="shared" si="48"/>
        <v>46653</v>
      </c>
      <c r="E1211" s="156" t="s">
        <v>745</v>
      </c>
      <c r="F1211" s="100"/>
      <c r="G1211" s="100"/>
      <c r="H1211" s="100"/>
    </row>
    <row r="1212" spans="1:8" s="54" customFormat="1" hidden="1" outlineLevel="1">
      <c r="A1212" s="213" t="s">
        <v>746</v>
      </c>
      <c r="B1212" s="133">
        <v>94353</v>
      </c>
      <c r="C1212" s="133">
        <v>0</v>
      </c>
      <c r="D1212" s="210">
        <f t="shared" si="48"/>
        <v>94353</v>
      </c>
      <c r="E1212" s="156" t="s">
        <v>747</v>
      </c>
      <c r="F1212" s="100"/>
      <c r="G1212" s="100"/>
      <c r="H1212" s="100"/>
    </row>
    <row r="1213" spans="1:8" s="54" customFormat="1" hidden="1" outlineLevel="1">
      <c r="A1213" s="213" t="s">
        <v>748</v>
      </c>
      <c r="B1213" s="133">
        <v>232976</v>
      </c>
      <c r="C1213" s="133">
        <v>0</v>
      </c>
      <c r="D1213" s="210">
        <f t="shared" si="48"/>
        <v>232976</v>
      </c>
      <c r="E1213" s="156" t="s">
        <v>749</v>
      </c>
      <c r="F1213" s="100"/>
      <c r="G1213" s="100"/>
      <c r="H1213" s="100"/>
    </row>
    <row r="1214" spans="1:8" s="54" customFormat="1" hidden="1" outlineLevel="1">
      <c r="A1214" s="213" t="s">
        <v>750</v>
      </c>
      <c r="B1214" s="133">
        <v>65978</v>
      </c>
      <c r="C1214" s="133">
        <v>0</v>
      </c>
      <c r="D1214" s="210">
        <f t="shared" si="48"/>
        <v>65978</v>
      </c>
      <c r="E1214" s="156" t="s">
        <v>751</v>
      </c>
      <c r="F1214" s="100"/>
      <c r="G1214" s="100"/>
      <c r="H1214" s="100"/>
    </row>
    <row r="1215" spans="1:8" s="54" customFormat="1" hidden="1" outlineLevel="1">
      <c r="A1215" s="213" t="s">
        <v>752</v>
      </c>
      <c r="B1215" s="133">
        <v>339669</v>
      </c>
      <c r="C1215" s="133">
        <v>0</v>
      </c>
      <c r="D1215" s="210">
        <f t="shared" si="48"/>
        <v>339669</v>
      </c>
      <c r="E1215" s="156" t="s">
        <v>753</v>
      </c>
      <c r="F1215" s="100"/>
      <c r="G1215" s="100"/>
      <c r="H1215" s="100"/>
    </row>
    <row r="1216" spans="1:8" s="54" customFormat="1" hidden="1" outlineLevel="1">
      <c r="A1216" s="213" t="s">
        <v>754</v>
      </c>
      <c r="B1216" s="133">
        <v>120532</v>
      </c>
      <c r="C1216" s="133">
        <v>0</v>
      </c>
      <c r="D1216" s="210">
        <f t="shared" si="48"/>
        <v>120532</v>
      </c>
      <c r="E1216" s="156" t="s">
        <v>755</v>
      </c>
      <c r="F1216" s="100"/>
      <c r="G1216" s="100"/>
      <c r="H1216" s="100"/>
    </row>
    <row r="1217" spans="1:8" s="54" customFormat="1" hidden="1" outlineLevel="1">
      <c r="A1217" s="213" t="s">
        <v>756</v>
      </c>
      <c r="B1217" s="133">
        <v>62247</v>
      </c>
      <c r="C1217" s="133">
        <v>0</v>
      </c>
      <c r="D1217" s="210">
        <f t="shared" si="48"/>
        <v>62247</v>
      </c>
      <c r="E1217" s="156" t="s">
        <v>757</v>
      </c>
      <c r="F1217" s="100"/>
      <c r="G1217" s="100"/>
      <c r="H1217" s="100"/>
    </row>
    <row r="1218" spans="1:8" s="54" customFormat="1" hidden="1" outlineLevel="1">
      <c r="A1218" s="213" t="s">
        <v>758</v>
      </c>
      <c r="B1218" s="133">
        <v>27180</v>
      </c>
      <c r="C1218" s="133">
        <v>0</v>
      </c>
      <c r="D1218" s="210">
        <f t="shared" si="48"/>
        <v>27180</v>
      </c>
      <c r="E1218" s="156" t="s">
        <v>759</v>
      </c>
      <c r="F1218" s="100"/>
      <c r="G1218" s="100"/>
      <c r="H1218" s="100"/>
    </row>
    <row r="1219" spans="1:8" s="54" customFormat="1" hidden="1" outlineLevel="1">
      <c r="A1219" s="213" t="s">
        <v>760</v>
      </c>
      <c r="B1219" s="133">
        <v>715597</v>
      </c>
      <c r="C1219" s="133">
        <v>0</v>
      </c>
      <c r="D1219" s="210">
        <f t="shared" si="48"/>
        <v>715597</v>
      </c>
      <c r="E1219" s="156" t="s">
        <v>761</v>
      </c>
      <c r="F1219" s="100"/>
      <c r="G1219" s="100"/>
      <c r="H1219" s="100"/>
    </row>
    <row r="1220" spans="1:8" s="54" customFormat="1" hidden="1" outlineLevel="1">
      <c r="A1220" s="213" t="s">
        <v>762</v>
      </c>
      <c r="B1220" s="133">
        <v>643636</v>
      </c>
      <c r="C1220" s="133">
        <v>0</v>
      </c>
      <c r="D1220" s="210">
        <f t="shared" si="48"/>
        <v>643636</v>
      </c>
      <c r="E1220" s="156" t="s">
        <v>763</v>
      </c>
      <c r="F1220" s="100"/>
      <c r="G1220" s="100"/>
      <c r="H1220" s="100"/>
    </row>
    <row r="1221" spans="1:8" s="54" customFormat="1" hidden="1" outlineLevel="1">
      <c r="A1221" s="213" t="s">
        <v>764</v>
      </c>
      <c r="B1221" s="133">
        <v>10779.9</v>
      </c>
      <c r="C1221" s="133">
        <v>0</v>
      </c>
      <c r="D1221" s="210">
        <f t="shared" si="48"/>
        <v>10779.9</v>
      </c>
      <c r="E1221" s="156" t="s">
        <v>765</v>
      </c>
      <c r="F1221" s="100"/>
      <c r="G1221" s="100"/>
      <c r="H1221" s="100"/>
    </row>
    <row r="1222" spans="1:8" s="54" customFormat="1" hidden="1" outlineLevel="1">
      <c r="A1222" s="213" t="s">
        <v>766</v>
      </c>
      <c r="B1222" s="133">
        <v>411567.59299999999</v>
      </c>
      <c r="C1222" s="133">
        <v>0</v>
      </c>
      <c r="D1222" s="210">
        <f t="shared" si="48"/>
        <v>411567.59299999999</v>
      </c>
      <c r="E1222" s="156" t="s">
        <v>767</v>
      </c>
      <c r="F1222" s="100"/>
      <c r="G1222" s="100"/>
      <c r="H1222" s="100"/>
    </row>
    <row r="1223" spans="1:8" s="54" customFormat="1" hidden="1" outlineLevel="1">
      <c r="A1223" s="213" t="s">
        <v>768</v>
      </c>
      <c r="B1223" s="133">
        <v>409743</v>
      </c>
      <c r="C1223" s="133">
        <v>0</v>
      </c>
      <c r="D1223" s="210">
        <f t="shared" si="48"/>
        <v>409743</v>
      </c>
      <c r="E1223" s="156" t="s">
        <v>769</v>
      </c>
      <c r="F1223" s="100"/>
      <c r="G1223" s="100"/>
      <c r="H1223" s="100"/>
    </row>
    <row r="1224" spans="1:8" s="54" customFormat="1" hidden="1" outlineLevel="1">
      <c r="A1224" s="213" t="s">
        <v>770</v>
      </c>
      <c r="B1224" s="133">
        <v>3437833.0010000002</v>
      </c>
      <c r="C1224" s="133">
        <v>0</v>
      </c>
      <c r="D1224" s="210">
        <f t="shared" si="48"/>
        <v>3437833.0010000002</v>
      </c>
      <c r="E1224" s="156" t="s">
        <v>771</v>
      </c>
      <c r="F1224" s="100"/>
      <c r="G1224" s="100"/>
      <c r="H1224" s="100"/>
    </row>
    <row r="1225" spans="1:8" s="54" customFormat="1" hidden="1" outlineLevel="1">
      <c r="A1225" s="213" t="s">
        <v>772</v>
      </c>
      <c r="B1225" s="133">
        <v>24563</v>
      </c>
      <c r="C1225" s="133">
        <v>0</v>
      </c>
      <c r="D1225" s="210">
        <f t="shared" si="48"/>
        <v>24563</v>
      </c>
      <c r="E1225" s="156" t="s">
        <v>773</v>
      </c>
      <c r="F1225" s="100"/>
      <c r="G1225" s="100"/>
      <c r="H1225" s="100"/>
    </row>
    <row r="1226" spans="1:8" s="54" customFormat="1" hidden="1" outlineLevel="1">
      <c r="A1226" s="213" t="s">
        <v>774</v>
      </c>
      <c r="B1226" s="133">
        <v>262184</v>
      </c>
      <c r="C1226" s="133">
        <v>-1256</v>
      </c>
      <c r="D1226" s="210">
        <f t="shared" si="48"/>
        <v>260928</v>
      </c>
      <c r="E1226" s="156" t="s">
        <v>775</v>
      </c>
      <c r="F1226" s="100"/>
      <c r="G1226" s="100"/>
      <c r="H1226" s="100"/>
    </row>
    <row r="1227" spans="1:8" s="54" customFormat="1" hidden="1" outlineLevel="1">
      <c r="A1227" s="213" t="s">
        <v>776</v>
      </c>
      <c r="B1227" s="133">
        <v>254742</v>
      </c>
      <c r="C1227" s="133">
        <v>0</v>
      </c>
      <c r="D1227" s="210">
        <f t="shared" si="48"/>
        <v>254742</v>
      </c>
      <c r="E1227" s="156" t="s">
        <v>777</v>
      </c>
      <c r="F1227" s="100"/>
      <c r="G1227" s="100"/>
      <c r="H1227" s="100"/>
    </row>
    <row r="1228" spans="1:8" s="54" customFormat="1" hidden="1" outlineLevel="1">
      <c r="A1228" s="213" t="s">
        <v>778</v>
      </c>
      <c r="B1228" s="133">
        <v>1955006</v>
      </c>
      <c r="C1228" s="133">
        <v>0</v>
      </c>
      <c r="D1228" s="210">
        <f t="shared" si="48"/>
        <v>1955006</v>
      </c>
      <c r="E1228" s="156" t="s">
        <v>779</v>
      </c>
      <c r="F1228" s="100"/>
      <c r="G1228" s="100"/>
      <c r="H1228" s="100"/>
    </row>
    <row r="1229" spans="1:8" s="54" customFormat="1" hidden="1" outlineLevel="1">
      <c r="A1229" s="213" t="s">
        <v>780</v>
      </c>
      <c r="B1229" s="133">
        <v>237209979.68000001</v>
      </c>
      <c r="C1229" s="133">
        <v>6896856</v>
      </c>
      <c r="D1229" s="210">
        <f t="shared" si="48"/>
        <v>244106835.68000001</v>
      </c>
      <c r="E1229" s="156" t="s">
        <v>781</v>
      </c>
      <c r="F1229" s="100"/>
      <c r="G1229" s="100"/>
      <c r="H1229" s="100"/>
    </row>
    <row r="1230" spans="1:8" s="54" customFormat="1" hidden="1" outlineLevel="1">
      <c r="A1230" s="213" t="s">
        <v>782</v>
      </c>
      <c r="B1230" s="133">
        <v>3731718</v>
      </c>
      <c r="C1230" s="133">
        <v>0</v>
      </c>
      <c r="D1230" s="210">
        <f t="shared" si="48"/>
        <v>3731718</v>
      </c>
      <c r="E1230" s="156" t="s">
        <v>783</v>
      </c>
      <c r="F1230" s="100"/>
      <c r="G1230" s="100"/>
      <c r="H1230" s="100"/>
    </row>
    <row r="1231" spans="1:8" s="54" customFormat="1" hidden="1" outlineLevel="1">
      <c r="A1231" s="213" t="s">
        <v>784</v>
      </c>
      <c r="B1231" s="133">
        <v>7527402.6659999993</v>
      </c>
      <c r="C1231" s="133">
        <v>270452</v>
      </c>
      <c r="D1231" s="210">
        <f t="shared" si="48"/>
        <v>7797854.6659999993</v>
      </c>
      <c r="E1231" s="156" t="s">
        <v>785</v>
      </c>
      <c r="F1231" s="100"/>
      <c r="G1231" s="100"/>
      <c r="H1231" s="100"/>
    </row>
    <row r="1232" spans="1:8" s="54" customFormat="1" hidden="1" outlineLevel="1">
      <c r="A1232" s="213" t="s">
        <v>786</v>
      </c>
      <c r="B1232" s="133">
        <v>120527</v>
      </c>
      <c r="C1232" s="133">
        <v>-52110</v>
      </c>
      <c r="D1232" s="210">
        <f t="shared" si="48"/>
        <v>68417</v>
      </c>
      <c r="E1232" s="156" t="s">
        <v>787</v>
      </c>
      <c r="F1232" s="100"/>
      <c r="G1232" s="100"/>
      <c r="H1232" s="100"/>
    </row>
    <row r="1233" spans="1:8" s="54" customFormat="1" hidden="1" outlineLevel="1">
      <c r="A1233" s="213" t="s">
        <v>788</v>
      </c>
      <c r="B1233" s="133">
        <v>209219</v>
      </c>
      <c r="C1233" s="133">
        <v>0</v>
      </c>
      <c r="D1233" s="210">
        <f t="shared" si="48"/>
        <v>209219</v>
      </c>
      <c r="E1233" s="156" t="s">
        <v>789</v>
      </c>
      <c r="F1233" s="100"/>
      <c r="G1233" s="100"/>
      <c r="H1233" s="100"/>
    </row>
    <row r="1234" spans="1:8" s="54" customFormat="1" hidden="1" outlineLevel="1">
      <c r="A1234" s="213" t="s">
        <v>790</v>
      </c>
      <c r="B1234" s="133">
        <v>951925.9</v>
      </c>
      <c r="C1234" s="133">
        <v>0</v>
      </c>
      <c r="D1234" s="210">
        <f t="shared" si="48"/>
        <v>951925.9</v>
      </c>
      <c r="E1234" s="156" t="s">
        <v>791</v>
      </c>
      <c r="F1234" s="100"/>
      <c r="G1234" s="100"/>
      <c r="H1234" s="100"/>
    </row>
    <row r="1235" spans="1:8" s="54" customFormat="1" hidden="1" outlineLevel="1">
      <c r="A1235" s="213" t="s">
        <v>792</v>
      </c>
      <c r="B1235" s="133">
        <v>444297</v>
      </c>
      <c r="C1235" s="133">
        <v>0</v>
      </c>
      <c r="D1235" s="210">
        <f t="shared" si="48"/>
        <v>444297</v>
      </c>
      <c r="E1235" s="156" t="s">
        <v>793</v>
      </c>
      <c r="F1235" s="100"/>
      <c r="G1235" s="100"/>
      <c r="H1235" s="100"/>
    </row>
    <row r="1236" spans="1:8" s="54" customFormat="1" hidden="1" outlineLevel="1">
      <c r="A1236" s="213" t="s">
        <v>794</v>
      </c>
      <c r="B1236" s="133">
        <v>600470</v>
      </c>
      <c r="C1236" s="133">
        <v>6179</v>
      </c>
      <c r="D1236" s="210">
        <f t="shared" si="48"/>
        <v>606649</v>
      </c>
      <c r="E1236" s="156" t="s">
        <v>795</v>
      </c>
      <c r="F1236" s="100"/>
      <c r="G1236" s="100"/>
      <c r="H1236" s="100"/>
    </row>
    <row r="1237" spans="1:8" s="54" customFormat="1" hidden="1" outlineLevel="1">
      <c r="A1237" s="213" t="s">
        <v>796</v>
      </c>
      <c r="B1237" s="133">
        <v>2496989.9280000003</v>
      </c>
      <c r="C1237" s="133">
        <v>0</v>
      </c>
      <c r="D1237" s="210">
        <f t="shared" si="48"/>
        <v>2496989.9280000003</v>
      </c>
      <c r="E1237" s="156" t="s">
        <v>797</v>
      </c>
      <c r="F1237" s="100"/>
      <c r="G1237" s="100"/>
      <c r="H1237" s="100"/>
    </row>
    <row r="1238" spans="1:8" s="54" customFormat="1" hidden="1" outlineLevel="1">
      <c r="A1238" s="213" t="s">
        <v>798</v>
      </c>
      <c r="B1238" s="133">
        <v>110272</v>
      </c>
      <c r="C1238" s="133">
        <v>0</v>
      </c>
      <c r="D1238" s="210">
        <f t="shared" si="48"/>
        <v>110272</v>
      </c>
      <c r="E1238" s="156" t="s">
        <v>799</v>
      </c>
      <c r="F1238" s="100"/>
      <c r="G1238" s="100"/>
      <c r="H1238" s="100"/>
    </row>
    <row r="1239" spans="1:8" s="54" customFormat="1" hidden="1" outlineLevel="1">
      <c r="A1239" s="213" t="s">
        <v>800</v>
      </c>
      <c r="B1239" s="133">
        <v>1461740.4920000001</v>
      </c>
      <c r="C1239" s="133">
        <v>0</v>
      </c>
      <c r="D1239" s="210">
        <f t="shared" si="48"/>
        <v>1461740.4920000001</v>
      </c>
      <c r="E1239" s="156" t="s">
        <v>801</v>
      </c>
      <c r="F1239" s="100"/>
      <c r="G1239" s="100"/>
      <c r="H1239" s="100"/>
    </row>
    <row r="1240" spans="1:8" s="54" customFormat="1" hidden="1" outlineLevel="1">
      <c r="A1240" s="213" t="s">
        <v>802</v>
      </c>
      <c r="B1240" s="133">
        <v>10175576</v>
      </c>
      <c r="C1240" s="133">
        <v>0</v>
      </c>
      <c r="D1240" s="210">
        <f t="shared" si="48"/>
        <v>10175576</v>
      </c>
      <c r="E1240" s="156" t="s">
        <v>803</v>
      </c>
      <c r="F1240" s="100"/>
      <c r="G1240" s="100"/>
      <c r="H1240" s="100"/>
    </row>
    <row r="1241" spans="1:8" s="54" customFormat="1" hidden="1" outlineLevel="1">
      <c r="A1241" s="213" t="s">
        <v>804</v>
      </c>
      <c r="B1241" s="133">
        <v>78514937.641000003</v>
      </c>
      <c r="C1241" s="133">
        <v>9680784</v>
      </c>
      <c r="D1241" s="210">
        <f t="shared" si="48"/>
        <v>88195721.641000003</v>
      </c>
      <c r="E1241" s="156" t="s">
        <v>805</v>
      </c>
      <c r="F1241" s="100"/>
      <c r="G1241" s="100"/>
      <c r="H1241" s="100"/>
    </row>
    <row r="1242" spans="1:8" s="54" customFormat="1" hidden="1" outlineLevel="1">
      <c r="A1242" s="213" t="s">
        <v>806</v>
      </c>
      <c r="B1242" s="133">
        <v>48591</v>
      </c>
      <c r="C1242" s="133">
        <v>0</v>
      </c>
      <c r="D1242" s="210">
        <f t="shared" si="48"/>
        <v>48591</v>
      </c>
      <c r="E1242" s="156" t="s">
        <v>807</v>
      </c>
      <c r="F1242" s="100"/>
      <c r="G1242" s="100"/>
      <c r="H1242" s="100"/>
    </row>
    <row r="1243" spans="1:8" s="54" customFormat="1" hidden="1" outlineLevel="1">
      <c r="A1243" s="213" t="s">
        <v>808</v>
      </c>
      <c r="B1243" s="133">
        <v>1514870</v>
      </c>
      <c r="C1243" s="133">
        <v>66629</v>
      </c>
      <c r="D1243" s="210">
        <f t="shared" si="48"/>
        <v>1581499</v>
      </c>
      <c r="E1243" s="156" t="s">
        <v>809</v>
      </c>
      <c r="F1243" s="100"/>
      <c r="G1243" s="100"/>
      <c r="H1243" s="100"/>
    </row>
    <row r="1244" spans="1:8" s="54" customFormat="1" hidden="1" outlineLevel="1">
      <c r="A1244" s="213" t="s">
        <v>810</v>
      </c>
      <c r="B1244" s="133">
        <v>10244420</v>
      </c>
      <c r="C1244" s="133">
        <v>0</v>
      </c>
      <c r="D1244" s="210">
        <f t="shared" si="48"/>
        <v>10244420</v>
      </c>
      <c r="E1244" s="156" t="s">
        <v>811</v>
      </c>
      <c r="F1244" s="100"/>
      <c r="G1244" s="100"/>
      <c r="H1244" s="100"/>
    </row>
    <row r="1245" spans="1:8" s="54" customFormat="1" hidden="1" outlineLevel="1">
      <c r="A1245" s="213" t="s">
        <v>812</v>
      </c>
      <c r="B1245" s="133">
        <v>65955</v>
      </c>
      <c r="C1245" s="133">
        <v>0</v>
      </c>
      <c r="D1245" s="210">
        <f t="shared" si="48"/>
        <v>65955</v>
      </c>
      <c r="E1245" s="156" t="s">
        <v>813</v>
      </c>
      <c r="F1245" s="100"/>
      <c r="G1245" s="100"/>
      <c r="H1245" s="100"/>
    </row>
    <row r="1246" spans="1:8" s="54" customFormat="1" hidden="1" outlineLevel="1">
      <c r="A1246" s="213" t="s">
        <v>814</v>
      </c>
      <c r="B1246" s="133">
        <v>30000</v>
      </c>
      <c r="C1246" s="133">
        <v>0</v>
      </c>
      <c r="D1246" s="210">
        <f t="shared" si="48"/>
        <v>30000</v>
      </c>
      <c r="E1246" s="156" t="s">
        <v>815</v>
      </c>
      <c r="F1246" s="100"/>
      <c r="G1246" s="100"/>
      <c r="H1246" s="100"/>
    </row>
    <row r="1247" spans="1:8" s="54" customFormat="1" hidden="1" outlineLevel="1">
      <c r="A1247" s="213" t="s">
        <v>816</v>
      </c>
      <c r="B1247" s="133">
        <v>645517691</v>
      </c>
      <c r="C1247" s="133">
        <v>145528870</v>
      </c>
      <c r="D1247" s="210">
        <f t="shared" si="48"/>
        <v>791046561</v>
      </c>
      <c r="E1247" s="156" t="s">
        <v>817</v>
      </c>
      <c r="F1247" s="100"/>
      <c r="G1247" s="100"/>
      <c r="H1247" s="100"/>
    </row>
    <row r="1248" spans="1:8" s="54" customFormat="1" hidden="1" outlineLevel="1">
      <c r="A1248" s="213" t="s">
        <v>1637</v>
      </c>
      <c r="B1248" s="133">
        <v>0</v>
      </c>
      <c r="C1248" s="133">
        <v>-2468</v>
      </c>
      <c r="D1248" s="210">
        <f>B1248+C1248</f>
        <v>-2468</v>
      </c>
      <c r="E1248" t="s">
        <v>1638</v>
      </c>
      <c r="F1248" s="100"/>
      <c r="G1248" s="100"/>
      <c r="H1248" s="100"/>
    </row>
    <row r="1249" spans="1:8" s="54" customFormat="1" hidden="1" outlineLevel="1">
      <c r="A1249" s="213" t="s">
        <v>818</v>
      </c>
      <c r="B1249" s="133">
        <v>5333009.1639999999</v>
      </c>
      <c r="C1249" s="133">
        <v>0</v>
      </c>
      <c r="D1249" s="210">
        <f t="shared" si="48"/>
        <v>5333009.1639999999</v>
      </c>
      <c r="E1249" s="156" t="s">
        <v>819</v>
      </c>
      <c r="F1249" s="100"/>
      <c r="G1249" s="100"/>
      <c r="H1249" s="100"/>
    </row>
    <row r="1250" spans="1:8" s="54" customFormat="1" hidden="1" outlineLevel="1">
      <c r="A1250" s="213" t="s">
        <v>820</v>
      </c>
      <c r="B1250" s="133">
        <v>25379</v>
      </c>
      <c r="C1250" s="133">
        <v>0</v>
      </c>
      <c r="D1250" s="210">
        <f t="shared" si="48"/>
        <v>25379</v>
      </c>
      <c r="E1250" s="156" t="s">
        <v>821</v>
      </c>
      <c r="F1250" s="100"/>
      <c r="G1250" s="100"/>
      <c r="H1250" s="100"/>
    </row>
    <row r="1251" spans="1:8" s="54" customFormat="1" hidden="1" outlineLevel="1">
      <c r="A1251" s="213" t="s">
        <v>822</v>
      </c>
      <c r="B1251" s="133">
        <v>81929</v>
      </c>
      <c r="C1251" s="133">
        <v>0</v>
      </c>
      <c r="D1251" s="210">
        <f t="shared" si="48"/>
        <v>81929</v>
      </c>
      <c r="E1251" s="156" t="s">
        <v>823</v>
      </c>
      <c r="F1251" s="100"/>
      <c r="G1251" s="100"/>
      <c r="H1251" s="100"/>
    </row>
    <row r="1252" spans="1:8" s="54" customFormat="1" hidden="1" outlineLevel="1">
      <c r="A1252" s="213" t="s">
        <v>824</v>
      </c>
      <c r="B1252" s="133">
        <v>1789532</v>
      </c>
      <c r="C1252" s="133">
        <v>0</v>
      </c>
      <c r="D1252" s="210">
        <f t="shared" si="48"/>
        <v>1789532</v>
      </c>
      <c r="E1252" s="156" t="s">
        <v>825</v>
      </c>
      <c r="F1252" s="100"/>
      <c r="G1252" s="100"/>
      <c r="H1252" s="100"/>
    </row>
    <row r="1253" spans="1:8" s="54" customFormat="1" hidden="1" outlineLevel="1">
      <c r="A1253" s="213" t="s">
        <v>826</v>
      </c>
      <c r="B1253" s="133">
        <v>174759</v>
      </c>
      <c r="C1253" s="133">
        <v>0</v>
      </c>
      <c r="D1253" s="210">
        <f t="shared" si="48"/>
        <v>174759</v>
      </c>
      <c r="E1253" s="156" t="s">
        <v>827</v>
      </c>
      <c r="F1253" s="100"/>
      <c r="G1253" s="100"/>
      <c r="H1253" s="100"/>
    </row>
    <row r="1254" spans="1:8" s="54" customFormat="1" hidden="1" outlineLevel="1">
      <c r="A1254" s="213" t="s">
        <v>828</v>
      </c>
      <c r="B1254" s="133">
        <v>1492552</v>
      </c>
      <c r="C1254" s="133">
        <v>0</v>
      </c>
      <c r="D1254" s="210">
        <f t="shared" si="48"/>
        <v>1492552</v>
      </c>
      <c r="E1254" s="156" t="s">
        <v>829</v>
      </c>
      <c r="F1254" s="100"/>
      <c r="G1254" s="100"/>
      <c r="H1254" s="100"/>
    </row>
    <row r="1255" spans="1:8" s="54" customFormat="1" hidden="1" outlineLevel="1">
      <c r="A1255" s="213" t="s">
        <v>830</v>
      </c>
      <c r="B1255" s="133">
        <v>350617</v>
      </c>
      <c r="C1255" s="133">
        <v>0</v>
      </c>
      <c r="D1255" s="210">
        <f t="shared" si="48"/>
        <v>350617</v>
      </c>
      <c r="E1255" s="156" t="s">
        <v>831</v>
      </c>
      <c r="F1255" s="100"/>
      <c r="G1255" s="100"/>
      <c r="H1255" s="100"/>
    </row>
    <row r="1256" spans="1:8" s="54" customFormat="1" hidden="1" outlineLevel="1">
      <c r="A1256" s="213" t="s">
        <v>832</v>
      </c>
      <c r="B1256" s="133">
        <v>2175547</v>
      </c>
      <c r="C1256" s="133">
        <v>0</v>
      </c>
      <c r="D1256" s="210">
        <f t="shared" si="48"/>
        <v>2175547</v>
      </c>
      <c r="E1256" s="156" t="s">
        <v>833</v>
      </c>
      <c r="F1256" s="100"/>
      <c r="G1256" s="100"/>
      <c r="H1256" s="100"/>
    </row>
    <row r="1257" spans="1:8" s="54" customFormat="1" hidden="1" outlineLevel="1">
      <c r="A1257" s="213" t="s">
        <v>834</v>
      </c>
      <c r="B1257" s="133">
        <v>1141398</v>
      </c>
      <c r="C1257" s="133">
        <v>0</v>
      </c>
      <c r="D1257" s="210">
        <f t="shared" si="48"/>
        <v>1141398</v>
      </c>
      <c r="E1257" s="156" t="s">
        <v>835</v>
      </c>
      <c r="F1257" s="100"/>
      <c r="G1257" s="100"/>
      <c r="H1257" s="100"/>
    </row>
    <row r="1258" spans="1:8" s="54" customFormat="1" hidden="1" outlineLevel="1">
      <c r="A1258" s="213" t="s">
        <v>836</v>
      </c>
      <c r="B1258" s="133">
        <v>1288938.2349999999</v>
      </c>
      <c r="C1258" s="133">
        <v>0</v>
      </c>
      <c r="D1258" s="210">
        <f t="shared" si="48"/>
        <v>1288938.2349999999</v>
      </c>
      <c r="E1258" s="156" t="s">
        <v>837</v>
      </c>
      <c r="F1258" s="100"/>
      <c r="G1258" s="100"/>
      <c r="H1258" s="100"/>
    </row>
    <row r="1259" spans="1:8" s="54" customFormat="1" hidden="1" outlineLevel="1">
      <c r="A1259" s="213" t="s">
        <v>558</v>
      </c>
      <c r="B1259" s="133">
        <v>315057.40000000002</v>
      </c>
      <c r="C1259" s="133">
        <v>0</v>
      </c>
      <c r="D1259" s="210">
        <f t="shared" si="48"/>
        <v>315057.40000000002</v>
      </c>
      <c r="E1259" s="156" t="s">
        <v>559</v>
      </c>
      <c r="F1259" s="100"/>
      <c r="G1259" s="100"/>
      <c r="H1259" s="100"/>
    </row>
    <row r="1260" spans="1:8" s="54" customFormat="1" hidden="1" outlineLevel="1">
      <c r="A1260" s="213" t="s">
        <v>838</v>
      </c>
      <c r="B1260" s="133">
        <v>35153</v>
      </c>
      <c r="C1260" s="133">
        <v>0</v>
      </c>
      <c r="D1260" s="210">
        <f t="shared" si="48"/>
        <v>35153</v>
      </c>
      <c r="E1260" s="156" t="s">
        <v>839</v>
      </c>
      <c r="F1260" s="100"/>
      <c r="G1260" s="100"/>
      <c r="H1260" s="100"/>
    </row>
    <row r="1261" spans="1:8" s="54" customFormat="1" hidden="1" outlineLevel="1">
      <c r="A1261" s="213" t="s">
        <v>840</v>
      </c>
      <c r="B1261" s="133">
        <v>477651</v>
      </c>
      <c r="C1261" s="133">
        <v>0</v>
      </c>
      <c r="D1261" s="210">
        <f t="shared" si="48"/>
        <v>477651</v>
      </c>
      <c r="E1261" s="156" t="s">
        <v>841</v>
      </c>
      <c r="F1261" s="100"/>
      <c r="G1261" s="100"/>
      <c r="H1261" s="100"/>
    </row>
    <row r="1262" spans="1:8" s="54" customFormat="1" hidden="1" outlineLevel="1">
      <c r="A1262" s="213" t="s">
        <v>842</v>
      </c>
      <c r="B1262" s="133">
        <v>726581.4</v>
      </c>
      <c r="C1262" s="133">
        <v>0</v>
      </c>
      <c r="D1262" s="210">
        <f t="shared" si="48"/>
        <v>726581.4</v>
      </c>
      <c r="E1262" s="156" t="s">
        <v>843</v>
      </c>
      <c r="F1262" s="100"/>
      <c r="G1262" s="100"/>
      <c r="H1262" s="100"/>
    </row>
    <row r="1263" spans="1:8" s="54" customFormat="1" hidden="1" outlineLevel="1">
      <c r="A1263" s="213" t="s">
        <v>844</v>
      </c>
      <c r="B1263" s="133">
        <v>27353</v>
      </c>
      <c r="C1263" s="133">
        <v>0</v>
      </c>
      <c r="D1263" s="210">
        <f t="shared" ref="D1263:D1326" si="49">B1263+C1263</f>
        <v>27353</v>
      </c>
      <c r="E1263" s="156" t="s">
        <v>845</v>
      </c>
      <c r="F1263" s="100"/>
      <c r="G1263" s="100"/>
      <c r="H1263" s="100"/>
    </row>
    <row r="1264" spans="1:8" s="54" customFormat="1" hidden="1" outlineLevel="1">
      <c r="A1264" s="213" t="s">
        <v>846</v>
      </c>
      <c r="B1264" s="133">
        <v>21643</v>
      </c>
      <c r="C1264" s="133">
        <v>0</v>
      </c>
      <c r="D1264" s="210">
        <f t="shared" si="49"/>
        <v>21643</v>
      </c>
      <c r="E1264" s="156" t="s">
        <v>847</v>
      </c>
      <c r="F1264" s="100"/>
      <c r="G1264" s="100"/>
      <c r="H1264" s="100"/>
    </row>
    <row r="1265" spans="1:8" s="54" customFormat="1" hidden="1" outlineLevel="1">
      <c r="A1265" s="213" t="s">
        <v>848</v>
      </c>
      <c r="B1265" s="133">
        <v>3749654</v>
      </c>
      <c r="C1265" s="133">
        <v>0</v>
      </c>
      <c r="D1265" s="210">
        <f t="shared" si="49"/>
        <v>3749654</v>
      </c>
      <c r="E1265" s="156" t="s">
        <v>849</v>
      </c>
      <c r="F1265" s="100"/>
      <c r="G1265" s="100"/>
      <c r="H1265" s="100"/>
    </row>
    <row r="1266" spans="1:8" s="54" customFormat="1" hidden="1" outlineLevel="1">
      <c r="A1266" s="213" t="s">
        <v>850</v>
      </c>
      <c r="B1266" s="133">
        <v>189220</v>
      </c>
      <c r="C1266" s="133">
        <v>0</v>
      </c>
      <c r="D1266" s="210">
        <f t="shared" si="49"/>
        <v>189220</v>
      </c>
      <c r="E1266" s="156" t="s">
        <v>851</v>
      </c>
      <c r="F1266" s="100"/>
      <c r="G1266" s="100"/>
      <c r="H1266" s="100"/>
    </row>
    <row r="1267" spans="1:8" s="54" customFormat="1" hidden="1" outlineLevel="1">
      <c r="A1267" s="213" t="s">
        <v>852</v>
      </c>
      <c r="B1267" s="133">
        <v>2237</v>
      </c>
      <c r="C1267" s="133">
        <v>0</v>
      </c>
      <c r="D1267" s="210">
        <f t="shared" si="49"/>
        <v>2237</v>
      </c>
      <c r="E1267" s="156" t="s">
        <v>853</v>
      </c>
      <c r="F1267" s="100"/>
      <c r="G1267" s="100"/>
      <c r="H1267" s="100"/>
    </row>
    <row r="1268" spans="1:8" s="54" customFormat="1" hidden="1" outlineLevel="1">
      <c r="A1268" s="213" t="s">
        <v>854</v>
      </c>
      <c r="B1268" s="133">
        <v>79480</v>
      </c>
      <c r="C1268" s="133">
        <v>0</v>
      </c>
      <c r="D1268" s="210">
        <f t="shared" si="49"/>
        <v>79480</v>
      </c>
      <c r="E1268" s="156" t="s">
        <v>855</v>
      </c>
      <c r="F1268" s="100"/>
      <c r="G1268" s="100"/>
      <c r="H1268" s="100"/>
    </row>
    <row r="1269" spans="1:8" s="54" customFormat="1" hidden="1" outlineLevel="1">
      <c r="A1269" s="213" t="s">
        <v>856</v>
      </c>
      <c r="B1269" s="133">
        <v>482172</v>
      </c>
      <c r="C1269" s="133">
        <v>0</v>
      </c>
      <c r="D1269" s="210">
        <f t="shared" si="49"/>
        <v>482172</v>
      </c>
      <c r="E1269" s="156" t="s">
        <v>857</v>
      </c>
      <c r="F1269" s="100"/>
      <c r="G1269" s="100"/>
      <c r="H1269" s="100"/>
    </row>
    <row r="1270" spans="1:8" s="54" customFormat="1" hidden="1" outlineLevel="1">
      <c r="A1270" s="213" t="s">
        <v>858</v>
      </c>
      <c r="B1270" s="133">
        <v>155159</v>
      </c>
      <c r="C1270" s="133">
        <v>0</v>
      </c>
      <c r="D1270" s="210">
        <f t="shared" si="49"/>
        <v>155159</v>
      </c>
      <c r="E1270" s="156" t="s">
        <v>859</v>
      </c>
      <c r="F1270" s="100"/>
      <c r="G1270" s="100"/>
      <c r="H1270" s="100"/>
    </row>
    <row r="1271" spans="1:8" s="54" customFormat="1" hidden="1" outlineLevel="1">
      <c r="A1271" s="213" t="s">
        <v>860</v>
      </c>
      <c r="B1271" s="133">
        <v>172100</v>
      </c>
      <c r="C1271" s="133">
        <v>0</v>
      </c>
      <c r="D1271" s="210">
        <f t="shared" si="49"/>
        <v>172100</v>
      </c>
      <c r="E1271" s="156" t="s">
        <v>861</v>
      </c>
      <c r="F1271" s="100"/>
      <c r="G1271" s="100"/>
      <c r="H1271" s="100"/>
    </row>
    <row r="1272" spans="1:8" s="54" customFormat="1" hidden="1" outlineLevel="1">
      <c r="A1272" s="213" t="s">
        <v>862</v>
      </c>
      <c r="B1272" s="133">
        <v>298589</v>
      </c>
      <c r="C1272" s="133">
        <v>0</v>
      </c>
      <c r="D1272" s="210">
        <f t="shared" si="49"/>
        <v>298589</v>
      </c>
      <c r="E1272" s="156" t="s">
        <v>863</v>
      </c>
      <c r="F1272" s="100"/>
      <c r="G1272" s="100"/>
      <c r="H1272" s="100"/>
    </row>
    <row r="1273" spans="1:8" s="54" customFormat="1" hidden="1" outlineLevel="1">
      <c r="A1273" s="213" t="s">
        <v>864</v>
      </c>
      <c r="B1273" s="133">
        <v>245178</v>
      </c>
      <c r="C1273" s="133">
        <v>0</v>
      </c>
      <c r="D1273" s="210">
        <f t="shared" si="49"/>
        <v>245178</v>
      </c>
      <c r="E1273" s="156" t="s">
        <v>865</v>
      </c>
      <c r="F1273" s="100"/>
      <c r="G1273" s="100"/>
      <c r="H1273" s="100"/>
    </row>
    <row r="1274" spans="1:8" s="54" customFormat="1" hidden="1" outlineLevel="1">
      <c r="A1274" s="213" t="s">
        <v>866</v>
      </c>
      <c r="B1274" s="133">
        <v>138972</v>
      </c>
      <c r="C1274" s="133">
        <v>0</v>
      </c>
      <c r="D1274" s="210">
        <f t="shared" si="49"/>
        <v>138972</v>
      </c>
      <c r="E1274" s="156" t="s">
        <v>867</v>
      </c>
      <c r="F1274" s="100"/>
      <c r="G1274" s="100"/>
      <c r="H1274" s="100"/>
    </row>
    <row r="1275" spans="1:8" s="54" customFormat="1" hidden="1" outlineLevel="1">
      <c r="A1275" s="213" t="s">
        <v>868</v>
      </c>
      <c r="B1275" s="133">
        <v>799588</v>
      </c>
      <c r="C1275" s="133">
        <v>0</v>
      </c>
      <c r="D1275" s="210">
        <f t="shared" si="49"/>
        <v>799588</v>
      </c>
      <c r="E1275" s="156" t="s">
        <v>869</v>
      </c>
      <c r="F1275" s="100"/>
      <c r="G1275" s="100"/>
      <c r="H1275" s="100"/>
    </row>
    <row r="1276" spans="1:8" s="54" customFormat="1" hidden="1" outlineLevel="1">
      <c r="A1276" s="213" t="s">
        <v>870</v>
      </c>
      <c r="B1276" s="133">
        <v>1626925</v>
      </c>
      <c r="C1276" s="133">
        <v>0</v>
      </c>
      <c r="D1276" s="210">
        <f t="shared" si="49"/>
        <v>1626925</v>
      </c>
      <c r="E1276" s="156" t="s">
        <v>871</v>
      </c>
      <c r="F1276" s="100"/>
      <c r="G1276" s="100"/>
      <c r="H1276" s="100"/>
    </row>
    <row r="1277" spans="1:8" s="54" customFormat="1" hidden="1" outlineLevel="1">
      <c r="A1277" s="213" t="s">
        <v>872</v>
      </c>
      <c r="B1277" s="133">
        <v>61789.500000000007</v>
      </c>
      <c r="C1277" s="133">
        <v>0</v>
      </c>
      <c r="D1277" s="210">
        <f t="shared" si="49"/>
        <v>61789.500000000007</v>
      </c>
      <c r="E1277" s="156" t="s">
        <v>873</v>
      </c>
      <c r="F1277" s="100"/>
      <c r="G1277" s="100"/>
      <c r="H1277" s="100"/>
    </row>
    <row r="1278" spans="1:8" s="54" customFormat="1" hidden="1" outlineLevel="1">
      <c r="A1278" s="213" t="s">
        <v>874</v>
      </c>
      <c r="B1278" s="133">
        <v>21523</v>
      </c>
      <c r="C1278" s="133">
        <v>0</v>
      </c>
      <c r="D1278" s="210">
        <f t="shared" si="49"/>
        <v>21523</v>
      </c>
      <c r="E1278" s="156" t="s">
        <v>875</v>
      </c>
      <c r="F1278" s="100"/>
      <c r="G1278" s="100"/>
      <c r="H1278" s="100"/>
    </row>
    <row r="1279" spans="1:8" s="54" customFormat="1" hidden="1" outlineLevel="1">
      <c r="A1279" s="213" t="s">
        <v>876</v>
      </c>
      <c r="B1279" s="133">
        <v>246288</v>
      </c>
      <c r="C1279" s="133">
        <v>0</v>
      </c>
      <c r="D1279" s="210">
        <f t="shared" si="49"/>
        <v>246288</v>
      </c>
      <c r="E1279" s="156" t="s">
        <v>877</v>
      </c>
      <c r="F1279" s="100"/>
      <c r="G1279" s="100"/>
      <c r="H1279" s="100"/>
    </row>
    <row r="1280" spans="1:8" s="54" customFormat="1" hidden="1" outlineLevel="1">
      <c r="A1280" s="213" t="s">
        <v>878</v>
      </c>
      <c r="B1280" s="133">
        <v>4288204</v>
      </c>
      <c r="C1280" s="133">
        <v>0</v>
      </c>
      <c r="D1280" s="210">
        <f t="shared" si="49"/>
        <v>4288204</v>
      </c>
      <c r="E1280" s="156" t="s">
        <v>879</v>
      </c>
      <c r="F1280" s="100"/>
      <c r="G1280" s="100"/>
      <c r="H1280" s="100"/>
    </row>
    <row r="1281" spans="1:8" s="54" customFormat="1" hidden="1" outlineLevel="1">
      <c r="A1281" s="213" t="s">
        <v>880</v>
      </c>
      <c r="B1281" s="133">
        <v>5708331</v>
      </c>
      <c r="C1281" s="133">
        <v>0</v>
      </c>
      <c r="D1281" s="210">
        <f t="shared" si="49"/>
        <v>5708331</v>
      </c>
      <c r="E1281" s="156" t="s">
        <v>881</v>
      </c>
      <c r="F1281" s="100"/>
      <c r="G1281" s="100"/>
      <c r="H1281" s="100"/>
    </row>
    <row r="1282" spans="1:8" s="54" customFormat="1" hidden="1" outlineLevel="1">
      <c r="A1282" s="213" t="s">
        <v>882</v>
      </c>
      <c r="B1282" s="133">
        <v>385881</v>
      </c>
      <c r="C1282" s="133">
        <v>0</v>
      </c>
      <c r="D1282" s="210">
        <f t="shared" si="49"/>
        <v>385881</v>
      </c>
      <c r="E1282" s="156" t="s">
        <v>883</v>
      </c>
      <c r="F1282" s="100"/>
      <c r="G1282" s="100"/>
      <c r="H1282" s="100"/>
    </row>
    <row r="1283" spans="1:8" s="54" customFormat="1" hidden="1" outlineLevel="1">
      <c r="A1283" s="213" t="s">
        <v>884</v>
      </c>
      <c r="B1283" s="133">
        <v>1459058.12</v>
      </c>
      <c r="C1283" s="133">
        <v>-193499</v>
      </c>
      <c r="D1283" s="210">
        <f t="shared" si="49"/>
        <v>1265559.1200000001</v>
      </c>
      <c r="E1283" s="156" t="s">
        <v>885</v>
      </c>
      <c r="F1283" s="100"/>
      <c r="G1283" s="100"/>
      <c r="H1283" s="100"/>
    </row>
    <row r="1284" spans="1:8" s="54" customFormat="1" hidden="1" outlineLevel="1">
      <c r="A1284" s="213" t="s">
        <v>886</v>
      </c>
      <c r="B1284" s="133">
        <v>5086</v>
      </c>
      <c r="C1284" s="133">
        <v>0</v>
      </c>
      <c r="D1284" s="210">
        <f t="shared" si="49"/>
        <v>5086</v>
      </c>
      <c r="E1284" s="156" t="s">
        <v>887</v>
      </c>
      <c r="F1284" s="100"/>
      <c r="G1284" s="100"/>
      <c r="H1284" s="100"/>
    </row>
    <row r="1285" spans="1:8" s="54" customFormat="1" hidden="1" outlineLevel="1">
      <c r="A1285" s="213" t="s">
        <v>888</v>
      </c>
      <c r="B1285" s="133">
        <v>10647</v>
      </c>
      <c r="C1285" s="133">
        <v>0</v>
      </c>
      <c r="D1285" s="210">
        <f t="shared" si="49"/>
        <v>10647</v>
      </c>
      <c r="E1285" s="156" t="s">
        <v>889</v>
      </c>
      <c r="F1285" s="100"/>
      <c r="G1285" s="100"/>
      <c r="H1285" s="100"/>
    </row>
    <row r="1286" spans="1:8" s="54" customFormat="1" hidden="1" outlineLevel="1">
      <c r="A1286" s="213" t="s">
        <v>890</v>
      </c>
      <c r="B1286" s="133">
        <v>676266</v>
      </c>
      <c r="C1286" s="133">
        <v>0</v>
      </c>
      <c r="D1286" s="210">
        <f t="shared" si="49"/>
        <v>676266</v>
      </c>
      <c r="E1286" s="156" t="s">
        <v>891</v>
      </c>
      <c r="F1286" s="100"/>
      <c r="G1286" s="100"/>
      <c r="H1286" s="100"/>
    </row>
    <row r="1287" spans="1:8" s="54" customFormat="1" hidden="1" outlineLevel="1">
      <c r="A1287" s="213" t="s">
        <v>7</v>
      </c>
      <c r="B1287" s="133">
        <v>391815.18900000001</v>
      </c>
      <c r="C1287" s="133">
        <v>0</v>
      </c>
      <c r="D1287" s="210">
        <f t="shared" si="49"/>
        <v>391815.18900000001</v>
      </c>
      <c r="E1287" s="156" t="s">
        <v>8</v>
      </c>
      <c r="F1287" s="100"/>
      <c r="G1287" s="100"/>
      <c r="H1287" s="100"/>
    </row>
    <row r="1288" spans="1:8" s="54" customFormat="1" hidden="1" outlineLevel="1">
      <c r="A1288" s="213" t="s">
        <v>892</v>
      </c>
      <c r="B1288" s="133">
        <v>8152847</v>
      </c>
      <c r="C1288" s="133">
        <v>0</v>
      </c>
      <c r="D1288" s="210">
        <f t="shared" si="49"/>
        <v>8152847</v>
      </c>
      <c r="E1288" s="156" t="s">
        <v>893</v>
      </c>
      <c r="F1288" s="100"/>
      <c r="G1288" s="100"/>
      <c r="H1288" s="100"/>
    </row>
    <row r="1289" spans="1:8" s="54" customFormat="1" hidden="1" outlineLevel="1">
      <c r="A1289" s="213" t="s">
        <v>894</v>
      </c>
      <c r="B1289" s="133">
        <v>479036.56</v>
      </c>
      <c r="C1289" s="133">
        <v>0</v>
      </c>
      <c r="D1289" s="210">
        <f t="shared" si="49"/>
        <v>479036.56</v>
      </c>
      <c r="E1289" s="156" t="s">
        <v>895</v>
      </c>
      <c r="F1289" s="100"/>
      <c r="G1289" s="100"/>
      <c r="H1289" s="100"/>
    </row>
    <row r="1290" spans="1:8" s="54" customFormat="1" hidden="1" outlineLevel="1">
      <c r="A1290" s="213" t="s">
        <v>896</v>
      </c>
      <c r="B1290" s="133">
        <v>184290</v>
      </c>
      <c r="C1290" s="133">
        <v>0</v>
      </c>
      <c r="D1290" s="210">
        <f t="shared" si="49"/>
        <v>184290</v>
      </c>
      <c r="E1290" s="156" t="s">
        <v>897</v>
      </c>
      <c r="F1290" s="100"/>
      <c r="G1290" s="100"/>
      <c r="H1290" s="100"/>
    </row>
    <row r="1291" spans="1:8" s="54" customFormat="1" hidden="1" outlineLevel="1">
      <c r="A1291" s="213" t="s">
        <v>898</v>
      </c>
      <c r="B1291" s="133">
        <v>1578962</v>
      </c>
      <c r="C1291" s="133">
        <v>0</v>
      </c>
      <c r="D1291" s="210">
        <f t="shared" si="49"/>
        <v>1578962</v>
      </c>
      <c r="E1291" s="156" t="s">
        <v>899</v>
      </c>
      <c r="F1291" s="100"/>
      <c r="G1291" s="100"/>
      <c r="H1291" s="100"/>
    </row>
    <row r="1292" spans="1:8" s="54" customFormat="1" hidden="1" outlineLevel="1">
      <c r="A1292" s="213" t="s">
        <v>900</v>
      </c>
      <c r="B1292" s="133">
        <v>8231899.2189999986</v>
      </c>
      <c r="C1292" s="133">
        <v>0</v>
      </c>
      <c r="D1292" s="210">
        <f t="shared" si="49"/>
        <v>8231899.2189999986</v>
      </c>
      <c r="E1292" s="156" t="s">
        <v>901</v>
      </c>
      <c r="F1292" s="100"/>
      <c r="G1292" s="100"/>
      <c r="H1292" s="100"/>
    </row>
    <row r="1293" spans="1:8" s="54" customFormat="1" hidden="1" outlineLevel="1">
      <c r="A1293" s="213" t="s">
        <v>902</v>
      </c>
      <c r="B1293" s="133">
        <v>10486180</v>
      </c>
      <c r="C1293" s="133">
        <v>0</v>
      </c>
      <c r="D1293" s="210">
        <f t="shared" si="49"/>
        <v>10486180</v>
      </c>
      <c r="E1293" s="156" t="s">
        <v>903</v>
      </c>
      <c r="F1293" s="100"/>
      <c r="G1293" s="100"/>
      <c r="H1293" s="100"/>
    </row>
    <row r="1294" spans="1:8" s="54" customFormat="1" hidden="1" outlineLevel="1">
      <c r="A1294" s="213" t="s">
        <v>904</v>
      </c>
      <c r="B1294" s="133">
        <v>2708268</v>
      </c>
      <c r="C1294" s="133">
        <v>0</v>
      </c>
      <c r="D1294" s="210">
        <f t="shared" si="49"/>
        <v>2708268</v>
      </c>
      <c r="E1294" s="156" t="s">
        <v>905</v>
      </c>
      <c r="F1294" s="100"/>
      <c r="G1294" s="100"/>
      <c r="H1294" s="100"/>
    </row>
    <row r="1295" spans="1:8" s="54" customFormat="1" hidden="1" outlineLevel="1">
      <c r="A1295" s="213" t="s">
        <v>906</v>
      </c>
      <c r="B1295" s="133">
        <v>5450179</v>
      </c>
      <c r="C1295" s="133">
        <v>77628</v>
      </c>
      <c r="D1295" s="210">
        <f t="shared" si="49"/>
        <v>5527807</v>
      </c>
      <c r="E1295" s="156" t="s">
        <v>907</v>
      </c>
      <c r="F1295" s="100"/>
      <c r="G1295" s="100"/>
      <c r="H1295" s="100"/>
    </row>
    <row r="1296" spans="1:8" s="54" customFormat="1" hidden="1" outlineLevel="1">
      <c r="A1296" s="213" t="s">
        <v>908</v>
      </c>
      <c r="B1296" s="133">
        <v>340769</v>
      </c>
      <c r="C1296" s="133">
        <v>0</v>
      </c>
      <c r="D1296" s="210">
        <f t="shared" si="49"/>
        <v>340769</v>
      </c>
      <c r="E1296" s="156" t="s">
        <v>909</v>
      </c>
      <c r="F1296" s="100"/>
      <c r="G1296" s="100"/>
      <c r="H1296" s="100"/>
    </row>
    <row r="1297" spans="1:8" s="54" customFormat="1" hidden="1" outlineLevel="1">
      <c r="A1297" s="213" t="s">
        <v>910</v>
      </c>
      <c r="B1297" s="133">
        <v>406511</v>
      </c>
      <c r="C1297" s="133">
        <v>0</v>
      </c>
      <c r="D1297" s="210">
        <f t="shared" si="49"/>
        <v>406511</v>
      </c>
      <c r="E1297" s="156" t="s">
        <v>911</v>
      </c>
      <c r="F1297" s="100"/>
      <c r="G1297" s="100"/>
      <c r="H1297" s="100"/>
    </row>
    <row r="1298" spans="1:8" s="54" customFormat="1" hidden="1" outlineLevel="1">
      <c r="A1298" s="213" t="s">
        <v>912</v>
      </c>
      <c r="B1298" s="133">
        <v>223758.84999999998</v>
      </c>
      <c r="C1298" s="133">
        <v>117985</v>
      </c>
      <c r="D1298" s="210">
        <f t="shared" si="49"/>
        <v>341743.85</v>
      </c>
      <c r="E1298" s="156" t="s">
        <v>913</v>
      </c>
      <c r="F1298" s="100"/>
      <c r="G1298" s="100"/>
      <c r="H1298" s="100"/>
    </row>
    <row r="1299" spans="1:8" s="54" customFormat="1" hidden="1" outlineLevel="1">
      <c r="A1299" s="213" t="s">
        <v>914</v>
      </c>
      <c r="B1299" s="133">
        <v>378199.65</v>
      </c>
      <c r="C1299" s="133">
        <v>0</v>
      </c>
      <c r="D1299" s="210">
        <f t="shared" si="49"/>
        <v>378199.65</v>
      </c>
      <c r="E1299" s="156" t="s">
        <v>915</v>
      </c>
      <c r="F1299" s="100"/>
      <c r="G1299" s="100"/>
      <c r="H1299" s="100"/>
    </row>
    <row r="1300" spans="1:8" s="54" customFormat="1" hidden="1" outlineLevel="1">
      <c r="A1300" s="213" t="s">
        <v>916</v>
      </c>
      <c r="B1300" s="133">
        <v>38197</v>
      </c>
      <c r="C1300" s="133">
        <v>0</v>
      </c>
      <c r="D1300" s="210">
        <f t="shared" si="49"/>
        <v>38197</v>
      </c>
      <c r="E1300" s="156" t="s">
        <v>917</v>
      </c>
      <c r="F1300" s="100"/>
      <c r="G1300" s="100"/>
      <c r="H1300" s="100"/>
    </row>
    <row r="1301" spans="1:8" s="54" customFormat="1" hidden="1" outlineLevel="1">
      <c r="A1301" s="213" t="s">
        <v>918</v>
      </c>
      <c r="B1301" s="133">
        <v>219550.86</v>
      </c>
      <c r="C1301" s="133">
        <v>0</v>
      </c>
      <c r="D1301" s="210">
        <f t="shared" si="49"/>
        <v>219550.86</v>
      </c>
      <c r="E1301" s="156" t="s">
        <v>919</v>
      </c>
      <c r="F1301" s="100"/>
      <c r="G1301" s="100"/>
      <c r="H1301" s="100"/>
    </row>
    <row r="1302" spans="1:8" s="54" customFormat="1" hidden="1" outlineLevel="1">
      <c r="A1302" s="213" t="s">
        <v>920</v>
      </c>
      <c r="B1302" s="133">
        <v>158850</v>
      </c>
      <c r="C1302" s="133">
        <v>0</v>
      </c>
      <c r="D1302" s="210">
        <f t="shared" si="49"/>
        <v>158850</v>
      </c>
      <c r="E1302" s="156" t="s">
        <v>921</v>
      </c>
      <c r="F1302" s="100"/>
      <c r="G1302" s="100"/>
      <c r="H1302" s="100"/>
    </row>
    <row r="1303" spans="1:8" s="54" customFormat="1" hidden="1" outlineLevel="1">
      <c r="A1303" s="213" t="s">
        <v>922</v>
      </c>
      <c r="B1303" s="133">
        <v>1885727</v>
      </c>
      <c r="C1303" s="133">
        <v>0</v>
      </c>
      <c r="D1303" s="210">
        <f t="shared" si="49"/>
        <v>1885727</v>
      </c>
      <c r="E1303" s="156" t="s">
        <v>923</v>
      </c>
      <c r="F1303" s="100"/>
      <c r="G1303" s="100"/>
      <c r="H1303" s="100"/>
    </row>
    <row r="1304" spans="1:8" s="54" customFormat="1" hidden="1" outlineLevel="1">
      <c r="A1304" s="213" t="s">
        <v>924</v>
      </c>
      <c r="B1304" s="133">
        <v>263014</v>
      </c>
      <c r="C1304" s="133">
        <v>-153253</v>
      </c>
      <c r="D1304" s="210">
        <f t="shared" si="49"/>
        <v>109761</v>
      </c>
      <c r="E1304" s="156" t="s">
        <v>925</v>
      </c>
      <c r="F1304" s="100"/>
      <c r="G1304" s="100"/>
      <c r="H1304" s="100"/>
    </row>
    <row r="1305" spans="1:8" s="54" customFormat="1" hidden="1" outlineLevel="1">
      <c r="A1305" s="213" t="s">
        <v>926</v>
      </c>
      <c r="B1305" s="133">
        <v>1988267.2290000001</v>
      </c>
      <c r="C1305" s="133">
        <v>-693491</v>
      </c>
      <c r="D1305" s="210">
        <f t="shared" si="49"/>
        <v>1294776.2290000001</v>
      </c>
      <c r="E1305" s="156" t="s">
        <v>927</v>
      </c>
      <c r="F1305" s="100"/>
      <c r="G1305" s="100"/>
      <c r="H1305" s="100"/>
    </row>
    <row r="1306" spans="1:8" s="54" customFormat="1" hidden="1" outlineLevel="1">
      <c r="A1306" s="213" t="s">
        <v>928</v>
      </c>
      <c r="B1306" s="133">
        <v>500601.90500000003</v>
      </c>
      <c r="C1306" s="133">
        <v>0</v>
      </c>
      <c r="D1306" s="210">
        <f t="shared" si="49"/>
        <v>500601.90500000003</v>
      </c>
      <c r="E1306" s="156" t="s">
        <v>929</v>
      </c>
      <c r="F1306" s="100"/>
      <c r="G1306" s="100"/>
      <c r="H1306" s="100"/>
    </row>
    <row r="1307" spans="1:8" s="54" customFormat="1" hidden="1" outlineLevel="1">
      <c r="A1307" s="213" t="s">
        <v>930</v>
      </c>
      <c r="B1307" s="133">
        <v>1713645</v>
      </c>
      <c r="C1307" s="133">
        <v>0</v>
      </c>
      <c r="D1307" s="210">
        <f t="shared" si="49"/>
        <v>1713645</v>
      </c>
      <c r="E1307" s="156" t="s">
        <v>931</v>
      </c>
      <c r="F1307" s="100"/>
      <c r="G1307" s="100"/>
      <c r="H1307" s="100"/>
    </row>
    <row r="1308" spans="1:8" s="54" customFormat="1" hidden="1" outlineLevel="1">
      <c r="A1308" s="213" t="s">
        <v>932</v>
      </c>
      <c r="B1308" s="133">
        <v>4395329</v>
      </c>
      <c r="C1308" s="133">
        <v>0</v>
      </c>
      <c r="D1308" s="210">
        <f t="shared" si="49"/>
        <v>4395329</v>
      </c>
      <c r="E1308" s="156" t="s">
        <v>933</v>
      </c>
      <c r="F1308" s="100"/>
      <c r="G1308" s="100"/>
      <c r="H1308" s="100"/>
    </row>
    <row r="1309" spans="1:8" s="54" customFormat="1" hidden="1" outlineLevel="1">
      <c r="A1309" s="213" t="s">
        <v>934</v>
      </c>
      <c r="B1309" s="133">
        <v>135171157.502</v>
      </c>
      <c r="C1309" s="133">
        <v>-41984390</v>
      </c>
      <c r="D1309" s="210">
        <f t="shared" si="49"/>
        <v>93186767.502000004</v>
      </c>
      <c r="E1309" s="156" t="s">
        <v>935</v>
      </c>
      <c r="F1309" s="100"/>
      <c r="G1309" s="100"/>
      <c r="H1309" s="100"/>
    </row>
    <row r="1310" spans="1:8" s="54" customFormat="1" hidden="1" outlineLevel="1">
      <c r="A1310" s="213" t="s">
        <v>936</v>
      </c>
      <c r="B1310" s="133">
        <v>937699</v>
      </c>
      <c r="C1310" s="133">
        <v>0</v>
      </c>
      <c r="D1310" s="210">
        <f t="shared" si="49"/>
        <v>937699</v>
      </c>
      <c r="E1310" s="156" t="s">
        <v>937</v>
      </c>
      <c r="F1310" s="100"/>
      <c r="G1310" s="100"/>
      <c r="H1310" s="100"/>
    </row>
    <row r="1311" spans="1:8" s="54" customFormat="1" hidden="1" outlineLevel="1">
      <c r="A1311" s="213" t="s">
        <v>938</v>
      </c>
      <c r="B1311" s="133">
        <v>22000</v>
      </c>
      <c r="C1311" s="133">
        <v>0</v>
      </c>
      <c r="D1311" s="210">
        <f t="shared" si="49"/>
        <v>22000</v>
      </c>
      <c r="E1311" s="156" t="s">
        <v>939</v>
      </c>
      <c r="F1311" s="100"/>
      <c r="G1311" s="100"/>
      <c r="H1311" s="100"/>
    </row>
    <row r="1312" spans="1:8" s="54" customFormat="1" hidden="1" outlineLevel="1">
      <c r="A1312" s="213" t="s">
        <v>940</v>
      </c>
      <c r="B1312" s="133">
        <v>306021</v>
      </c>
      <c r="C1312" s="133">
        <v>0</v>
      </c>
      <c r="D1312" s="210">
        <f t="shared" si="49"/>
        <v>306021</v>
      </c>
      <c r="E1312" s="156" t="s">
        <v>941</v>
      </c>
      <c r="F1312" s="100"/>
      <c r="G1312" s="100"/>
      <c r="H1312" s="100"/>
    </row>
    <row r="1313" spans="1:8" s="54" customFormat="1" hidden="1" outlineLevel="1">
      <c r="A1313" s="213" t="s">
        <v>942</v>
      </c>
      <c r="B1313" s="133">
        <v>662465</v>
      </c>
      <c r="C1313" s="133">
        <v>0</v>
      </c>
      <c r="D1313" s="210">
        <f t="shared" si="49"/>
        <v>662465</v>
      </c>
      <c r="E1313" s="156" t="s">
        <v>943</v>
      </c>
      <c r="F1313" s="100"/>
      <c r="G1313" s="100"/>
      <c r="H1313" s="100"/>
    </row>
    <row r="1314" spans="1:8" s="54" customFormat="1" hidden="1" outlineLevel="1">
      <c r="A1314" s="213" t="s">
        <v>944</v>
      </c>
      <c r="B1314" s="133">
        <v>26371817.886</v>
      </c>
      <c r="C1314" s="133">
        <v>0</v>
      </c>
      <c r="D1314" s="210">
        <f t="shared" si="49"/>
        <v>26371817.886</v>
      </c>
      <c r="E1314" s="156" t="s">
        <v>945</v>
      </c>
      <c r="F1314" s="100"/>
      <c r="G1314" s="100"/>
      <c r="H1314" s="100"/>
    </row>
    <row r="1315" spans="1:8" s="54" customFormat="1" hidden="1" outlineLevel="1">
      <c r="A1315" s="213" t="s">
        <v>946</v>
      </c>
      <c r="B1315" s="133">
        <v>530158229</v>
      </c>
      <c r="C1315" s="133">
        <v>7489797</v>
      </c>
      <c r="D1315" s="210">
        <f t="shared" si="49"/>
        <v>537648026</v>
      </c>
      <c r="E1315" s="156" t="s">
        <v>947</v>
      </c>
      <c r="F1315" s="100"/>
      <c r="G1315" s="100"/>
      <c r="H1315" s="100"/>
    </row>
    <row r="1316" spans="1:8" s="54" customFormat="1" hidden="1" outlineLevel="1">
      <c r="A1316" s="213" t="s">
        <v>432</v>
      </c>
      <c r="B1316" s="133">
        <v>204080.31599999999</v>
      </c>
      <c r="C1316" s="133">
        <v>0</v>
      </c>
      <c r="D1316" s="210">
        <f t="shared" si="49"/>
        <v>204080.31599999999</v>
      </c>
      <c r="E1316" s="156" t="s">
        <v>433</v>
      </c>
      <c r="F1316" s="100"/>
      <c r="G1316" s="100"/>
      <c r="H1316" s="100"/>
    </row>
    <row r="1317" spans="1:8" s="54" customFormat="1" hidden="1" outlineLevel="1">
      <c r="A1317" s="213" t="s">
        <v>948</v>
      </c>
      <c r="B1317" s="133">
        <v>20161</v>
      </c>
      <c r="C1317" s="133">
        <v>362846</v>
      </c>
      <c r="D1317" s="210">
        <f t="shared" si="49"/>
        <v>383007</v>
      </c>
      <c r="E1317" s="156" t="s">
        <v>949</v>
      </c>
      <c r="F1317" s="100"/>
      <c r="G1317" s="100"/>
      <c r="H1317" s="100"/>
    </row>
    <row r="1318" spans="1:8" s="54" customFormat="1" hidden="1" outlineLevel="1">
      <c r="A1318" s="213" t="s">
        <v>950</v>
      </c>
      <c r="B1318" s="133">
        <v>602813</v>
      </c>
      <c r="C1318" s="133">
        <v>0</v>
      </c>
      <c r="D1318" s="210">
        <f t="shared" si="49"/>
        <v>602813</v>
      </c>
      <c r="E1318" s="156" t="s">
        <v>951</v>
      </c>
      <c r="F1318" s="100"/>
      <c r="G1318" s="100"/>
      <c r="H1318" s="100"/>
    </row>
    <row r="1319" spans="1:8" s="54" customFormat="1" hidden="1" outlineLevel="1">
      <c r="A1319" s="213" t="s">
        <v>952</v>
      </c>
      <c r="B1319" s="133">
        <v>148209629.00099999</v>
      </c>
      <c r="C1319" s="133">
        <v>0</v>
      </c>
      <c r="D1319" s="210">
        <f t="shared" si="49"/>
        <v>148209629.00099999</v>
      </c>
      <c r="E1319" s="156" t="s">
        <v>953</v>
      </c>
      <c r="F1319" s="100"/>
      <c r="G1319" s="100"/>
      <c r="H1319" s="100"/>
    </row>
    <row r="1320" spans="1:8" s="54" customFormat="1" hidden="1" outlineLevel="1">
      <c r="A1320" s="213" t="s">
        <v>954</v>
      </c>
      <c r="B1320" s="133">
        <v>113145.88</v>
      </c>
      <c r="C1320" s="133">
        <v>0</v>
      </c>
      <c r="D1320" s="210">
        <f t="shared" si="49"/>
        <v>113145.88</v>
      </c>
      <c r="E1320" s="156" t="s">
        <v>955</v>
      </c>
      <c r="F1320" s="100"/>
      <c r="G1320" s="100"/>
      <c r="H1320" s="100"/>
    </row>
    <row r="1321" spans="1:8" s="54" customFormat="1" hidden="1" outlineLevel="1">
      <c r="A1321" s="213" t="s">
        <v>956</v>
      </c>
      <c r="B1321" s="133">
        <v>2115806</v>
      </c>
      <c r="C1321" s="133">
        <v>0</v>
      </c>
      <c r="D1321" s="210">
        <f t="shared" si="49"/>
        <v>2115806</v>
      </c>
      <c r="E1321" s="156" t="s">
        <v>957</v>
      </c>
      <c r="F1321" s="100"/>
      <c r="G1321" s="100"/>
      <c r="H1321" s="100"/>
    </row>
    <row r="1322" spans="1:8" s="54" customFormat="1" hidden="1" outlineLevel="1">
      <c r="A1322" s="213" t="s">
        <v>115</v>
      </c>
      <c r="B1322" s="133">
        <v>27529224</v>
      </c>
      <c r="C1322" s="133">
        <v>85756</v>
      </c>
      <c r="D1322" s="210">
        <f t="shared" si="49"/>
        <v>27614980</v>
      </c>
      <c r="E1322" s="156" t="s">
        <v>958</v>
      </c>
      <c r="F1322" s="100"/>
      <c r="G1322" s="100"/>
      <c r="H1322" s="100"/>
    </row>
    <row r="1323" spans="1:8" s="54" customFormat="1" hidden="1" outlineLevel="1">
      <c r="A1323" s="213" t="s">
        <v>959</v>
      </c>
      <c r="B1323" s="133">
        <v>9739533</v>
      </c>
      <c r="C1323" s="133">
        <v>1767977</v>
      </c>
      <c r="D1323" s="210">
        <f t="shared" si="49"/>
        <v>11507510</v>
      </c>
      <c r="E1323" s="156" t="s">
        <v>960</v>
      </c>
      <c r="F1323" s="100"/>
      <c r="G1323" s="100"/>
      <c r="H1323" s="100"/>
    </row>
    <row r="1324" spans="1:8" s="54" customFormat="1" hidden="1" outlineLevel="1">
      <c r="A1324" s="213" t="s">
        <v>961</v>
      </c>
      <c r="B1324" s="133">
        <v>15270549</v>
      </c>
      <c r="C1324" s="133">
        <v>0</v>
      </c>
      <c r="D1324" s="210">
        <f t="shared" si="49"/>
        <v>15270549</v>
      </c>
      <c r="E1324" s="156" t="s">
        <v>962</v>
      </c>
      <c r="F1324" s="100"/>
      <c r="G1324" s="100"/>
      <c r="H1324" s="100"/>
    </row>
    <row r="1325" spans="1:8" s="54" customFormat="1" hidden="1" outlineLevel="1">
      <c r="A1325" s="213" t="s">
        <v>963</v>
      </c>
      <c r="B1325" s="133">
        <v>43291</v>
      </c>
      <c r="C1325" s="133">
        <v>0</v>
      </c>
      <c r="D1325" s="210">
        <f t="shared" si="49"/>
        <v>43291</v>
      </c>
      <c r="E1325" s="156" t="s">
        <v>964</v>
      </c>
      <c r="F1325" s="100"/>
      <c r="G1325" s="100"/>
      <c r="H1325" s="100"/>
    </row>
    <row r="1326" spans="1:8" s="54" customFormat="1" hidden="1" outlineLevel="1">
      <c r="A1326" s="213" t="s">
        <v>965</v>
      </c>
      <c r="B1326" s="133">
        <v>798849</v>
      </c>
      <c r="C1326" s="133">
        <v>0</v>
      </c>
      <c r="D1326" s="210">
        <f t="shared" si="49"/>
        <v>798849</v>
      </c>
      <c r="E1326" s="156" t="s">
        <v>966</v>
      </c>
      <c r="F1326" s="100"/>
      <c r="G1326" s="100"/>
      <c r="H1326" s="100"/>
    </row>
    <row r="1327" spans="1:8" s="54" customFormat="1" hidden="1" outlineLevel="1">
      <c r="A1327" s="213" t="s">
        <v>967</v>
      </c>
      <c r="B1327" s="133">
        <v>22000</v>
      </c>
      <c r="C1327" s="133">
        <v>0</v>
      </c>
      <c r="D1327" s="210">
        <f t="shared" ref="D1327:D1390" si="50">B1327+C1327</f>
        <v>22000</v>
      </c>
      <c r="E1327" s="156" t="s">
        <v>968</v>
      </c>
      <c r="F1327" s="100"/>
      <c r="G1327" s="100"/>
      <c r="H1327" s="100"/>
    </row>
    <row r="1328" spans="1:8" s="54" customFormat="1" hidden="1" outlineLevel="1">
      <c r="A1328" s="213" t="s">
        <v>969</v>
      </c>
      <c r="B1328" s="133">
        <v>15666092.889999999</v>
      </c>
      <c r="C1328" s="133">
        <v>0</v>
      </c>
      <c r="D1328" s="210">
        <f t="shared" si="50"/>
        <v>15666092.889999999</v>
      </c>
      <c r="E1328" s="156" t="s">
        <v>970</v>
      </c>
      <c r="F1328" s="100"/>
      <c r="G1328" s="100"/>
      <c r="H1328" s="100"/>
    </row>
    <row r="1329" spans="1:8" s="54" customFormat="1" hidden="1" outlineLevel="1">
      <c r="A1329" s="213" t="s">
        <v>971</v>
      </c>
      <c r="B1329" s="133">
        <v>77787417</v>
      </c>
      <c r="C1329" s="133">
        <v>3188879</v>
      </c>
      <c r="D1329" s="210">
        <f t="shared" si="50"/>
        <v>80976296</v>
      </c>
      <c r="E1329" s="156" t="s">
        <v>972</v>
      </c>
      <c r="F1329" s="100"/>
      <c r="G1329" s="100"/>
      <c r="H1329" s="100"/>
    </row>
    <row r="1330" spans="1:8" s="54" customFormat="1" hidden="1" outlineLevel="1">
      <c r="A1330" s="213" t="s">
        <v>973</v>
      </c>
      <c r="B1330" s="133">
        <v>308550</v>
      </c>
      <c r="C1330" s="133">
        <v>0</v>
      </c>
      <c r="D1330" s="210">
        <f t="shared" si="50"/>
        <v>308550</v>
      </c>
      <c r="E1330" s="156" t="s">
        <v>974</v>
      </c>
      <c r="F1330" s="100"/>
      <c r="G1330" s="100"/>
      <c r="H1330" s="100"/>
    </row>
    <row r="1331" spans="1:8" s="54" customFormat="1" hidden="1" outlineLevel="1">
      <c r="A1331" s="213" t="s">
        <v>975</v>
      </c>
      <c r="B1331" s="133">
        <v>329463</v>
      </c>
      <c r="C1331" s="133">
        <v>0</v>
      </c>
      <c r="D1331" s="210">
        <f t="shared" si="50"/>
        <v>329463</v>
      </c>
      <c r="E1331" s="156" t="s">
        <v>976</v>
      </c>
      <c r="F1331" s="100"/>
      <c r="G1331" s="100"/>
      <c r="H1331" s="100"/>
    </row>
    <row r="1332" spans="1:8" s="54" customFormat="1" hidden="1" outlineLevel="1">
      <c r="A1332" s="213" t="s">
        <v>977</v>
      </c>
      <c r="B1332" s="133">
        <v>61456324</v>
      </c>
      <c r="C1332" s="133">
        <v>-5798410</v>
      </c>
      <c r="D1332" s="210">
        <f t="shared" si="50"/>
        <v>55657914</v>
      </c>
      <c r="E1332" s="156" t="s">
        <v>978</v>
      </c>
      <c r="F1332" s="100"/>
      <c r="G1332" s="100"/>
      <c r="H1332" s="100"/>
    </row>
    <row r="1333" spans="1:8" s="54" customFormat="1" hidden="1" outlineLevel="1">
      <c r="A1333" s="213" t="s">
        <v>979</v>
      </c>
      <c r="B1333" s="133">
        <v>2091248.48</v>
      </c>
      <c r="C1333" s="133">
        <v>0</v>
      </c>
      <c r="D1333" s="210">
        <f t="shared" si="50"/>
        <v>2091248.48</v>
      </c>
      <c r="E1333" s="156" t="s">
        <v>980</v>
      </c>
      <c r="F1333" s="100"/>
      <c r="G1333" s="100"/>
      <c r="H1333" s="100"/>
    </row>
    <row r="1334" spans="1:8" s="54" customFormat="1" hidden="1" outlineLevel="1">
      <c r="A1334" s="213" t="s">
        <v>981</v>
      </c>
      <c r="B1334" s="133">
        <v>1176380</v>
      </c>
      <c r="C1334" s="133">
        <v>-209226</v>
      </c>
      <c r="D1334" s="210">
        <f t="shared" si="50"/>
        <v>967154</v>
      </c>
      <c r="E1334" s="156" t="s">
        <v>982</v>
      </c>
      <c r="F1334" s="100"/>
      <c r="G1334" s="100"/>
      <c r="H1334" s="100"/>
    </row>
    <row r="1335" spans="1:8" s="54" customFormat="1" hidden="1" outlineLevel="1">
      <c r="A1335" s="213" t="s">
        <v>983</v>
      </c>
      <c r="B1335" s="133">
        <v>542852</v>
      </c>
      <c r="C1335" s="133">
        <v>0</v>
      </c>
      <c r="D1335" s="210">
        <f t="shared" si="50"/>
        <v>542852</v>
      </c>
      <c r="E1335" s="156" t="s">
        <v>984</v>
      </c>
      <c r="F1335" s="100"/>
      <c r="G1335" s="100"/>
      <c r="H1335" s="100"/>
    </row>
    <row r="1336" spans="1:8" s="54" customFormat="1" hidden="1" outlineLevel="1">
      <c r="A1336" s="213" t="s">
        <v>985</v>
      </c>
      <c r="B1336" s="133">
        <v>6282667.7719999999</v>
      </c>
      <c r="C1336" s="133">
        <v>0</v>
      </c>
      <c r="D1336" s="210">
        <f t="shared" si="50"/>
        <v>6282667.7719999999</v>
      </c>
      <c r="E1336" s="156" t="s">
        <v>986</v>
      </c>
      <c r="F1336" s="100"/>
      <c r="G1336" s="100"/>
      <c r="H1336" s="100"/>
    </row>
    <row r="1337" spans="1:8" s="54" customFormat="1" hidden="1" outlineLevel="1">
      <c r="A1337" s="213" t="s">
        <v>987</v>
      </c>
      <c r="B1337" s="133">
        <v>2333546</v>
      </c>
      <c r="C1337" s="133">
        <v>0</v>
      </c>
      <c r="D1337" s="210">
        <f t="shared" si="50"/>
        <v>2333546</v>
      </c>
      <c r="E1337" s="156" t="s">
        <v>988</v>
      </c>
      <c r="F1337" s="100"/>
      <c r="G1337" s="100"/>
      <c r="H1337" s="100"/>
    </row>
    <row r="1338" spans="1:8" s="54" customFormat="1" hidden="1" outlineLevel="1">
      <c r="A1338" s="213" t="s">
        <v>989</v>
      </c>
      <c r="B1338" s="133">
        <v>1058178</v>
      </c>
      <c r="C1338" s="133">
        <v>0</v>
      </c>
      <c r="D1338" s="210">
        <f t="shared" si="50"/>
        <v>1058178</v>
      </c>
      <c r="E1338" s="156" t="s">
        <v>990</v>
      </c>
      <c r="F1338" s="100"/>
      <c r="G1338" s="100"/>
      <c r="H1338" s="100"/>
    </row>
    <row r="1339" spans="1:8" s="54" customFormat="1" hidden="1" outlineLevel="1">
      <c r="A1339" s="213" t="s">
        <v>991</v>
      </c>
      <c r="B1339" s="133">
        <v>730339.20900000003</v>
      </c>
      <c r="C1339" s="133">
        <v>0</v>
      </c>
      <c r="D1339" s="210">
        <f t="shared" si="50"/>
        <v>730339.20900000003</v>
      </c>
      <c r="E1339" s="156" t="s">
        <v>992</v>
      </c>
      <c r="F1339" s="100"/>
      <c r="G1339" s="100"/>
      <c r="H1339" s="100"/>
    </row>
    <row r="1340" spans="1:8" s="54" customFormat="1" hidden="1" outlineLevel="1">
      <c r="A1340" s="213" t="s">
        <v>993</v>
      </c>
      <c r="B1340" s="133">
        <v>243795</v>
      </c>
      <c r="C1340" s="133">
        <v>0</v>
      </c>
      <c r="D1340" s="210">
        <f t="shared" si="50"/>
        <v>243795</v>
      </c>
      <c r="E1340" s="156" t="s">
        <v>994</v>
      </c>
      <c r="F1340" s="100"/>
      <c r="G1340" s="100"/>
      <c r="H1340" s="100"/>
    </row>
    <row r="1341" spans="1:8" s="54" customFormat="1" hidden="1" outlineLevel="1">
      <c r="A1341" s="213" t="s">
        <v>995</v>
      </c>
      <c r="B1341" s="133">
        <v>1807785.2060000002</v>
      </c>
      <c r="C1341" s="133">
        <v>0</v>
      </c>
      <c r="D1341" s="210">
        <f t="shared" si="50"/>
        <v>1807785.2060000002</v>
      </c>
      <c r="E1341" s="156" t="s">
        <v>996</v>
      </c>
      <c r="F1341" s="100"/>
      <c r="G1341" s="100"/>
      <c r="H1341" s="100"/>
    </row>
    <row r="1342" spans="1:8" s="54" customFormat="1" hidden="1" outlineLevel="1">
      <c r="A1342" s="213" t="s">
        <v>997</v>
      </c>
      <c r="B1342" s="133">
        <v>1141774.9300000002</v>
      </c>
      <c r="C1342" s="133">
        <v>0</v>
      </c>
      <c r="D1342" s="210">
        <f t="shared" si="50"/>
        <v>1141774.9300000002</v>
      </c>
      <c r="E1342" s="156" t="s">
        <v>998</v>
      </c>
      <c r="F1342" s="100"/>
      <c r="G1342" s="100"/>
      <c r="H1342" s="100"/>
    </row>
    <row r="1343" spans="1:8" s="54" customFormat="1" hidden="1" outlineLevel="1">
      <c r="A1343" s="213" t="s">
        <v>999</v>
      </c>
      <c r="B1343" s="133">
        <v>3703496</v>
      </c>
      <c r="C1343" s="133">
        <v>-5177251</v>
      </c>
      <c r="D1343" s="210">
        <f t="shared" si="50"/>
        <v>-1473755</v>
      </c>
      <c r="E1343" s="156" t="s">
        <v>1000</v>
      </c>
      <c r="F1343" s="100"/>
      <c r="G1343" s="100"/>
      <c r="H1343" s="100"/>
    </row>
    <row r="1344" spans="1:8" s="54" customFormat="1" hidden="1" outlineLevel="1">
      <c r="A1344" s="213" t="s">
        <v>1001</v>
      </c>
      <c r="B1344" s="133">
        <v>1905045.6290000002</v>
      </c>
      <c r="C1344" s="133">
        <v>0</v>
      </c>
      <c r="D1344" s="210">
        <f t="shared" si="50"/>
        <v>1905045.6290000002</v>
      </c>
      <c r="E1344" s="156" t="s">
        <v>1002</v>
      </c>
      <c r="F1344" s="100"/>
      <c r="G1344" s="100"/>
      <c r="H1344" s="100"/>
    </row>
    <row r="1345" spans="1:8" s="54" customFormat="1" hidden="1" outlineLevel="1">
      <c r="A1345" s="213" t="s">
        <v>1003</v>
      </c>
      <c r="B1345" s="133">
        <v>434626</v>
      </c>
      <c r="C1345" s="133">
        <v>0</v>
      </c>
      <c r="D1345" s="210">
        <f t="shared" si="50"/>
        <v>434626</v>
      </c>
      <c r="E1345" s="156" t="s">
        <v>1004</v>
      </c>
      <c r="F1345" s="100"/>
      <c r="G1345" s="100"/>
      <c r="H1345" s="100"/>
    </row>
    <row r="1346" spans="1:8" s="54" customFormat="1" hidden="1" outlineLevel="1">
      <c r="A1346" s="213" t="s">
        <v>1005</v>
      </c>
      <c r="B1346" s="133">
        <v>2066929</v>
      </c>
      <c r="C1346" s="133">
        <v>0</v>
      </c>
      <c r="D1346" s="210">
        <f t="shared" si="50"/>
        <v>2066929</v>
      </c>
      <c r="E1346" s="156" t="s">
        <v>1006</v>
      </c>
      <c r="F1346" s="100"/>
      <c r="G1346" s="100"/>
      <c r="H1346" s="100"/>
    </row>
    <row r="1347" spans="1:8" s="54" customFormat="1" hidden="1" outlineLevel="1">
      <c r="A1347" s="213" t="s">
        <v>1007</v>
      </c>
      <c r="B1347" s="133">
        <v>9396932.7699999996</v>
      </c>
      <c r="C1347" s="133">
        <v>0</v>
      </c>
      <c r="D1347" s="210">
        <f t="shared" si="50"/>
        <v>9396932.7699999996</v>
      </c>
      <c r="E1347" s="156" t="s">
        <v>1008</v>
      </c>
      <c r="F1347" s="100"/>
      <c r="G1347" s="100"/>
      <c r="H1347" s="100"/>
    </row>
    <row r="1348" spans="1:8" s="54" customFormat="1" hidden="1" outlineLevel="1">
      <c r="A1348" s="213" t="s">
        <v>1009</v>
      </c>
      <c r="B1348" s="133">
        <v>331619.40399999998</v>
      </c>
      <c r="C1348" s="133">
        <v>0</v>
      </c>
      <c r="D1348" s="210">
        <f t="shared" si="50"/>
        <v>331619.40399999998</v>
      </c>
      <c r="E1348" s="156" t="s">
        <v>1010</v>
      </c>
      <c r="F1348" s="100"/>
      <c r="G1348" s="100"/>
      <c r="H1348" s="100"/>
    </row>
    <row r="1349" spans="1:8" s="54" customFormat="1" hidden="1" outlineLevel="1">
      <c r="A1349" s="213" t="s">
        <v>1011</v>
      </c>
      <c r="B1349" s="133">
        <v>3588753.9580000001</v>
      </c>
      <c r="C1349" s="133">
        <v>0</v>
      </c>
      <c r="D1349" s="210">
        <f t="shared" si="50"/>
        <v>3588753.9580000001</v>
      </c>
      <c r="E1349" s="156" t="s">
        <v>1012</v>
      </c>
      <c r="F1349" s="100"/>
      <c r="G1349" s="100"/>
      <c r="H1349" s="100"/>
    </row>
    <row r="1350" spans="1:8" s="54" customFormat="1" hidden="1" outlineLevel="1">
      <c r="A1350" s="213" t="s">
        <v>1013</v>
      </c>
      <c r="B1350" s="133">
        <v>5852147.0700000003</v>
      </c>
      <c r="C1350" s="133">
        <v>-1690</v>
      </c>
      <c r="D1350" s="210">
        <f t="shared" si="50"/>
        <v>5850457.0700000003</v>
      </c>
      <c r="E1350" s="156" t="s">
        <v>1014</v>
      </c>
      <c r="F1350" s="100"/>
      <c r="G1350" s="100"/>
      <c r="H1350" s="100"/>
    </row>
    <row r="1351" spans="1:8" s="54" customFormat="1" hidden="1" outlineLevel="1">
      <c r="A1351" s="213" t="s">
        <v>1015</v>
      </c>
      <c r="B1351" s="133">
        <v>929163</v>
      </c>
      <c r="C1351" s="133">
        <v>0</v>
      </c>
      <c r="D1351" s="210">
        <f t="shared" si="50"/>
        <v>929163</v>
      </c>
      <c r="E1351" s="156" t="s">
        <v>1016</v>
      </c>
      <c r="F1351" s="100"/>
      <c r="G1351" s="100"/>
      <c r="H1351" s="100"/>
    </row>
    <row r="1352" spans="1:8" s="54" customFormat="1" hidden="1" outlineLevel="1">
      <c r="A1352" s="213" t="s">
        <v>1017</v>
      </c>
      <c r="B1352" s="133">
        <v>3449164</v>
      </c>
      <c r="C1352" s="133">
        <v>0</v>
      </c>
      <c r="D1352" s="210">
        <f t="shared" si="50"/>
        <v>3449164</v>
      </c>
      <c r="E1352" s="156" t="s">
        <v>1018</v>
      </c>
      <c r="F1352" s="100"/>
      <c r="G1352" s="100"/>
      <c r="H1352" s="100"/>
    </row>
    <row r="1353" spans="1:8" s="54" customFormat="1" hidden="1" outlineLevel="1">
      <c r="A1353" s="213" t="s">
        <v>1019</v>
      </c>
      <c r="B1353" s="133">
        <v>4544606</v>
      </c>
      <c r="C1353" s="133">
        <v>-10624</v>
      </c>
      <c r="D1353" s="210">
        <f t="shared" si="50"/>
        <v>4533982</v>
      </c>
      <c r="E1353" s="156" t="s">
        <v>1020</v>
      </c>
      <c r="F1353" s="100"/>
      <c r="G1353" s="100"/>
      <c r="H1353" s="100"/>
    </row>
    <row r="1354" spans="1:8" s="54" customFormat="1" hidden="1" outlineLevel="1">
      <c r="A1354" s="213" t="s">
        <v>1021</v>
      </c>
      <c r="B1354" s="133">
        <v>2257919</v>
      </c>
      <c r="C1354" s="133">
        <v>0</v>
      </c>
      <c r="D1354" s="210">
        <f t="shared" si="50"/>
        <v>2257919</v>
      </c>
      <c r="E1354" s="156" t="s">
        <v>1022</v>
      </c>
      <c r="F1354" s="100"/>
      <c r="G1354" s="100"/>
      <c r="H1354" s="100"/>
    </row>
    <row r="1355" spans="1:8" s="54" customFormat="1" hidden="1" outlineLevel="1">
      <c r="A1355" s="213" t="s">
        <v>1023</v>
      </c>
      <c r="B1355" s="133">
        <v>127066</v>
      </c>
      <c r="C1355" s="133">
        <v>0</v>
      </c>
      <c r="D1355" s="210">
        <f t="shared" si="50"/>
        <v>127066</v>
      </c>
      <c r="E1355" s="156" t="s">
        <v>1024</v>
      </c>
      <c r="F1355" s="100"/>
      <c r="G1355" s="100"/>
      <c r="H1355" s="100"/>
    </row>
    <row r="1356" spans="1:8" s="54" customFormat="1" hidden="1" outlineLevel="1">
      <c r="A1356" s="213" t="s">
        <v>1025</v>
      </c>
      <c r="B1356" s="133">
        <v>4617047.58</v>
      </c>
      <c r="C1356" s="133">
        <v>0</v>
      </c>
      <c r="D1356" s="210">
        <f t="shared" si="50"/>
        <v>4617047.58</v>
      </c>
      <c r="E1356" s="156" t="s">
        <v>1026</v>
      </c>
      <c r="F1356" s="100"/>
      <c r="G1356" s="100"/>
      <c r="H1356" s="100"/>
    </row>
    <row r="1357" spans="1:8" s="54" customFormat="1" hidden="1" outlineLevel="1">
      <c r="A1357" s="213" t="s">
        <v>1027</v>
      </c>
      <c r="B1357" s="133">
        <v>34154.65</v>
      </c>
      <c r="C1357" s="133">
        <v>0</v>
      </c>
      <c r="D1357" s="210">
        <f t="shared" si="50"/>
        <v>34154.65</v>
      </c>
      <c r="E1357" s="156" t="s">
        <v>1028</v>
      </c>
      <c r="F1357" s="100"/>
      <c r="G1357" s="100"/>
      <c r="H1357" s="100"/>
    </row>
    <row r="1358" spans="1:8" s="54" customFormat="1" hidden="1" outlineLevel="1">
      <c r="A1358" s="213" t="s">
        <v>1029</v>
      </c>
      <c r="B1358" s="133">
        <v>9593443.6500000004</v>
      </c>
      <c r="C1358" s="133">
        <v>3167589</v>
      </c>
      <c r="D1358" s="210">
        <f t="shared" si="50"/>
        <v>12761032.65</v>
      </c>
      <c r="E1358" s="156" t="s">
        <v>1030</v>
      </c>
      <c r="F1358" s="100"/>
      <c r="G1358" s="100"/>
      <c r="H1358" s="100"/>
    </row>
    <row r="1359" spans="1:8" s="54" customFormat="1" hidden="1" outlineLevel="1">
      <c r="A1359" s="213" t="s">
        <v>1031</v>
      </c>
      <c r="B1359" s="133">
        <v>118391</v>
      </c>
      <c r="C1359" s="133">
        <v>0</v>
      </c>
      <c r="D1359" s="210">
        <f t="shared" si="50"/>
        <v>118391</v>
      </c>
      <c r="E1359" s="156" t="s">
        <v>1032</v>
      </c>
      <c r="F1359" s="100"/>
      <c r="G1359" s="100"/>
      <c r="H1359" s="100"/>
    </row>
    <row r="1360" spans="1:8" s="54" customFormat="1" hidden="1" outlineLevel="1">
      <c r="A1360" s="213" t="s">
        <v>1033</v>
      </c>
      <c r="B1360" s="133">
        <v>389598</v>
      </c>
      <c r="C1360" s="133">
        <v>0</v>
      </c>
      <c r="D1360" s="210">
        <f t="shared" si="50"/>
        <v>389598</v>
      </c>
      <c r="E1360" s="156" t="s">
        <v>1034</v>
      </c>
      <c r="F1360" s="100"/>
      <c r="G1360" s="100"/>
      <c r="H1360" s="100"/>
    </row>
    <row r="1361" spans="1:8" s="54" customFormat="1" hidden="1" outlineLevel="1">
      <c r="A1361" s="213" t="s">
        <v>1035</v>
      </c>
      <c r="B1361" s="133">
        <v>990039.0830000001</v>
      </c>
      <c r="C1361" s="133">
        <v>0</v>
      </c>
      <c r="D1361" s="210">
        <f t="shared" si="50"/>
        <v>990039.0830000001</v>
      </c>
      <c r="E1361" s="156" t="s">
        <v>1036</v>
      </c>
      <c r="F1361" s="100"/>
      <c r="G1361" s="100"/>
      <c r="H1361" s="100"/>
    </row>
    <row r="1362" spans="1:8" s="54" customFormat="1" hidden="1" outlineLevel="1">
      <c r="A1362" s="213" t="s">
        <v>1037</v>
      </c>
      <c r="B1362" s="133">
        <v>199770</v>
      </c>
      <c r="C1362" s="133">
        <v>0</v>
      </c>
      <c r="D1362" s="210">
        <f t="shared" si="50"/>
        <v>199770</v>
      </c>
      <c r="E1362" s="156" t="s">
        <v>1038</v>
      </c>
      <c r="F1362" s="100"/>
      <c r="G1362" s="100"/>
      <c r="H1362" s="100"/>
    </row>
    <row r="1363" spans="1:8" s="54" customFormat="1" hidden="1" outlineLevel="1">
      <c r="A1363" s="213" t="s">
        <v>1039</v>
      </c>
      <c r="B1363" s="133">
        <v>1090479</v>
      </c>
      <c r="C1363" s="133">
        <v>0</v>
      </c>
      <c r="D1363" s="210">
        <f t="shared" si="50"/>
        <v>1090479</v>
      </c>
      <c r="E1363" s="156" t="s">
        <v>1040</v>
      </c>
      <c r="F1363" s="100"/>
      <c r="G1363" s="100"/>
      <c r="H1363" s="100"/>
    </row>
    <row r="1364" spans="1:8" s="54" customFormat="1" hidden="1" outlineLevel="1">
      <c r="A1364" s="213" t="s">
        <v>1041</v>
      </c>
      <c r="B1364" s="133">
        <v>726172</v>
      </c>
      <c r="C1364" s="133">
        <v>0</v>
      </c>
      <c r="D1364" s="210">
        <f t="shared" si="50"/>
        <v>726172</v>
      </c>
      <c r="E1364" s="156" t="s">
        <v>1042</v>
      </c>
      <c r="F1364" s="100"/>
      <c r="G1364" s="100"/>
      <c r="H1364" s="100"/>
    </row>
    <row r="1365" spans="1:8" s="54" customFormat="1" hidden="1" outlineLevel="1">
      <c r="A1365" s="213" t="s">
        <v>1043</v>
      </c>
      <c r="B1365" s="133">
        <v>2016704.02</v>
      </c>
      <c r="C1365" s="133">
        <v>86359</v>
      </c>
      <c r="D1365" s="210">
        <f t="shared" si="50"/>
        <v>2103063.02</v>
      </c>
      <c r="E1365" s="156" t="s">
        <v>1044</v>
      </c>
      <c r="F1365" s="100"/>
      <c r="G1365" s="100"/>
      <c r="H1365" s="100"/>
    </row>
    <row r="1366" spans="1:8" s="54" customFormat="1" hidden="1" outlineLevel="1">
      <c r="A1366" s="213" t="s">
        <v>1045</v>
      </c>
      <c r="B1366" s="133">
        <v>1253547.966</v>
      </c>
      <c r="C1366" s="133">
        <v>0</v>
      </c>
      <c r="D1366" s="210">
        <f t="shared" si="50"/>
        <v>1253547.966</v>
      </c>
      <c r="E1366" s="156" t="s">
        <v>1046</v>
      </c>
      <c r="F1366" s="100"/>
      <c r="G1366" s="100"/>
      <c r="H1366" s="100"/>
    </row>
    <row r="1367" spans="1:8" s="54" customFormat="1" hidden="1" outlineLevel="1">
      <c r="A1367" s="213" t="s">
        <v>1047</v>
      </c>
      <c r="B1367" s="133">
        <v>2398628</v>
      </c>
      <c r="C1367" s="133">
        <v>-90123</v>
      </c>
      <c r="D1367" s="210">
        <f t="shared" si="50"/>
        <v>2308505</v>
      </c>
      <c r="E1367" s="156" t="s">
        <v>1048</v>
      </c>
      <c r="F1367" s="100"/>
      <c r="G1367" s="100"/>
      <c r="H1367" s="100"/>
    </row>
    <row r="1368" spans="1:8" s="54" customFormat="1" hidden="1" outlineLevel="1">
      <c r="A1368" s="213" t="s">
        <v>1049</v>
      </c>
      <c r="B1368" s="133">
        <v>1477317</v>
      </c>
      <c r="C1368" s="133">
        <v>0</v>
      </c>
      <c r="D1368" s="210">
        <f t="shared" si="50"/>
        <v>1477317</v>
      </c>
      <c r="E1368" s="156" t="s">
        <v>1050</v>
      </c>
      <c r="F1368" s="100"/>
      <c r="G1368" s="100"/>
      <c r="H1368" s="100"/>
    </row>
    <row r="1369" spans="1:8" s="54" customFormat="1" hidden="1" outlineLevel="1">
      <c r="A1369" s="213" t="s">
        <v>1051</v>
      </c>
      <c r="B1369" s="133">
        <v>1697873.4240000001</v>
      </c>
      <c r="C1369" s="133">
        <v>357776</v>
      </c>
      <c r="D1369" s="210">
        <f t="shared" si="50"/>
        <v>2055649.4240000001</v>
      </c>
      <c r="E1369" s="156" t="s">
        <v>1052</v>
      </c>
      <c r="F1369" s="100"/>
      <c r="G1369" s="100"/>
      <c r="H1369" s="100"/>
    </row>
    <row r="1370" spans="1:8" s="54" customFormat="1" hidden="1" outlineLevel="1">
      <c r="A1370" s="213" t="s">
        <v>1053</v>
      </c>
      <c r="B1370" s="133">
        <v>966914</v>
      </c>
      <c r="C1370" s="133">
        <v>0</v>
      </c>
      <c r="D1370" s="210">
        <f t="shared" si="50"/>
        <v>966914</v>
      </c>
      <c r="E1370" s="156" t="s">
        <v>1054</v>
      </c>
      <c r="F1370" s="100"/>
      <c r="G1370" s="100"/>
      <c r="H1370" s="100"/>
    </row>
    <row r="1371" spans="1:8" s="54" customFormat="1" hidden="1" outlineLevel="1">
      <c r="A1371" s="213" t="s">
        <v>1055</v>
      </c>
      <c r="B1371" s="133">
        <v>95652</v>
      </c>
      <c r="C1371" s="133">
        <v>0</v>
      </c>
      <c r="D1371" s="210">
        <f t="shared" si="50"/>
        <v>95652</v>
      </c>
      <c r="E1371" s="156" t="s">
        <v>1056</v>
      </c>
      <c r="F1371" s="100"/>
      <c r="G1371" s="100"/>
      <c r="H1371" s="100"/>
    </row>
    <row r="1372" spans="1:8" s="54" customFormat="1" hidden="1" outlineLevel="1">
      <c r="A1372" s="213" t="s">
        <v>1057</v>
      </c>
      <c r="B1372" s="133">
        <v>1444622.97</v>
      </c>
      <c r="C1372" s="133">
        <v>0</v>
      </c>
      <c r="D1372" s="210">
        <f t="shared" si="50"/>
        <v>1444622.97</v>
      </c>
      <c r="E1372" s="156" t="s">
        <v>1058</v>
      </c>
      <c r="F1372" s="100"/>
      <c r="G1372" s="100"/>
      <c r="H1372" s="100"/>
    </row>
    <row r="1373" spans="1:8" s="54" customFormat="1" hidden="1" outlineLevel="1">
      <c r="A1373" s="213" t="s">
        <v>1059</v>
      </c>
      <c r="B1373" s="133">
        <v>581933</v>
      </c>
      <c r="C1373" s="133">
        <v>0</v>
      </c>
      <c r="D1373" s="210">
        <f t="shared" si="50"/>
        <v>581933</v>
      </c>
      <c r="E1373" s="156" t="s">
        <v>1060</v>
      </c>
      <c r="F1373" s="100"/>
      <c r="G1373" s="100"/>
      <c r="H1373" s="100"/>
    </row>
    <row r="1374" spans="1:8" s="54" customFormat="1" hidden="1" outlineLevel="1">
      <c r="A1374" s="213" t="s">
        <v>1061</v>
      </c>
      <c r="B1374" s="133">
        <v>56116</v>
      </c>
      <c r="C1374" s="133">
        <v>0</v>
      </c>
      <c r="D1374" s="210">
        <f t="shared" si="50"/>
        <v>56116</v>
      </c>
      <c r="E1374" s="156" t="s">
        <v>1062</v>
      </c>
      <c r="F1374" s="100"/>
      <c r="G1374" s="100"/>
      <c r="H1374" s="100"/>
    </row>
    <row r="1375" spans="1:8" s="54" customFormat="1" hidden="1" outlineLevel="1">
      <c r="A1375" s="213" t="s">
        <v>1063</v>
      </c>
      <c r="B1375" s="133">
        <v>869200</v>
      </c>
      <c r="C1375" s="133">
        <v>0</v>
      </c>
      <c r="D1375" s="210">
        <f t="shared" si="50"/>
        <v>869200</v>
      </c>
      <c r="E1375" s="156" t="s">
        <v>1064</v>
      </c>
      <c r="F1375" s="100"/>
      <c r="G1375" s="100"/>
      <c r="H1375" s="100"/>
    </row>
    <row r="1376" spans="1:8" s="54" customFormat="1" hidden="1" outlineLevel="1">
      <c r="A1376" s="213" t="s">
        <v>1065</v>
      </c>
      <c r="B1376" s="133">
        <v>587250.84000000008</v>
      </c>
      <c r="C1376" s="133">
        <v>-154533</v>
      </c>
      <c r="D1376" s="210">
        <f t="shared" si="50"/>
        <v>432717.84000000008</v>
      </c>
      <c r="E1376" s="156" t="s">
        <v>1066</v>
      </c>
      <c r="F1376" s="100"/>
      <c r="G1376" s="100"/>
      <c r="H1376" s="100"/>
    </row>
    <row r="1377" spans="1:8" s="54" customFormat="1" hidden="1" outlineLevel="1">
      <c r="A1377" s="213" t="s">
        <v>1067</v>
      </c>
      <c r="B1377" s="133">
        <v>564069</v>
      </c>
      <c r="C1377" s="133">
        <v>0</v>
      </c>
      <c r="D1377" s="210">
        <f t="shared" si="50"/>
        <v>564069</v>
      </c>
      <c r="E1377" s="156" t="s">
        <v>1068</v>
      </c>
      <c r="F1377" s="100"/>
      <c r="G1377" s="100"/>
      <c r="H1377" s="100"/>
    </row>
    <row r="1378" spans="1:8" s="54" customFormat="1" hidden="1" outlineLevel="1">
      <c r="A1378" s="213" t="s">
        <v>1069</v>
      </c>
      <c r="B1378" s="133">
        <v>248126</v>
      </c>
      <c r="C1378" s="133">
        <v>0</v>
      </c>
      <c r="D1378" s="210">
        <f t="shared" si="50"/>
        <v>248126</v>
      </c>
      <c r="E1378" s="156" t="s">
        <v>1070</v>
      </c>
      <c r="F1378" s="100"/>
      <c r="G1378" s="100"/>
      <c r="H1378" s="100"/>
    </row>
    <row r="1379" spans="1:8" s="54" customFormat="1" hidden="1" outlineLevel="1">
      <c r="A1379" s="213" t="s">
        <v>1071</v>
      </c>
      <c r="B1379" s="133">
        <v>1445636.7919999999</v>
      </c>
      <c r="C1379" s="133">
        <v>0</v>
      </c>
      <c r="D1379" s="210">
        <f t="shared" si="50"/>
        <v>1445636.7919999999</v>
      </c>
      <c r="E1379" s="156" t="s">
        <v>1072</v>
      </c>
      <c r="F1379" s="100"/>
      <c r="G1379" s="100"/>
      <c r="H1379" s="100"/>
    </row>
    <row r="1380" spans="1:8" s="54" customFormat="1" hidden="1" outlineLevel="1">
      <c r="A1380" s="213" t="s">
        <v>1073</v>
      </c>
      <c r="B1380" s="133">
        <v>1046615</v>
      </c>
      <c r="C1380" s="133">
        <v>0</v>
      </c>
      <c r="D1380" s="210">
        <f t="shared" si="50"/>
        <v>1046615</v>
      </c>
      <c r="E1380" s="156" t="s">
        <v>1074</v>
      </c>
      <c r="F1380" s="100"/>
      <c r="G1380" s="100"/>
      <c r="H1380" s="100"/>
    </row>
    <row r="1381" spans="1:8" s="54" customFormat="1" hidden="1" outlineLevel="1">
      <c r="A1381" s="213" t="s">
        <v>1075</v>
      </c>
      <c r="B1381" s="133">
        <v>2989589.2420000001</v>
      </c>
      <c r="C1381" s="133">
        <v>0</v>
      </c>
      <c r="D1381" s="210">
        <f t="shared" si="50"/>
        <v>2989589.2420000001</v>
      </c>
      <c r="E1381" s="156" t="s">
        <v>1076</v>
      </c>
      <c r="F1381" s="100"/>
      <c r="G1381" s="100"/>
      <c r="H1381" s="100"/>
    </row>
    <row r="1382" spans="1:8" s="54" customFormat="1" hidden="1" outlineLevel="1">
      <c r="A1382" s="213" t="s">
        <v>1077</v>
      </c>
      <c r="B1382" s="133">
        <v>7135538</v>
      </c>
      <c r="C1382" s="133">
        <v>0</v>
      </c>
      <c r="D1382" s="210">
        <f t="shared" si="50"/>
        <v>7135538</v>
      </c>
      <c r="E1382" s="156" t="s">
        <v>1078</v>
      </c>
      <c r="F1382" s="100"/>
      <c r="G1382" s="100"/>
      <c r="H1382" s="100"/>
    </row>
    <row r="1383" spans="1:8" s="54" customFormat="1" hidden="1" outlineLevel="1">
      <c r="A1383" s="213" t="s">
        <v>1079</v>
      </c>
      <c r="B1383" s="133">
        <v>185732</v>
      </c>
      <c r="C1383" s="133">
        <v>0</v>
      </c>
      <c r="D1383" s="210">
        <f t="shared" si="50"/>
        <v>185732</v>
      </c>
      <c r="E1383" s="156" t="s">
        <v>1080</v>
      </c>
      <c r="F1383" s="100"/>
      <c r="G1383" s="100"/>
      <c r="H1383" s="100"/>
    </row>
    <row r="1384" spans="1:8" s="54" customFormat="1" hidden="1" outlineLevel="1">
      <c r="A1384" s="213" t="s">
        <v>1081</v>
      </c>
      <c r="B1384" s="133">
        <v>253360778</v>
      </c>
      <c r="C1384" s="133">
        <v>0</v>
      </c>
      <c r="D1384" s="210">
        <f t="shared" si="50"/>
        <v>253360778</v>
      </c>
      <c r="E1384" s="156" t="s">
        <v>1082</v>
      </c>
      <c r="F1384" s="100"/>
      <c r="G1384" s="100"/>
      <c r="H1384" s="100"/>
    </row>
    <row r="1385" spans="1:8" s="54" customFormat="1" hidden="1" outlineLevel="1">
      <c r="A1385" s="213" t="s">
        <v>1083</v>
      </c>
      <c r="B1385" s="133">
        <v>3795467</v>
      </c>
      <c r="C1385" s="133">
        <v>0</v>
      </c>
      <c r="D1385" s="210">
        <f t="shared" si="50"/>
        <v>3795467</v>
      </c>
      <c r="E1385" s="156" t="s">
        <v>1084</v>
      </c>
      <c r="F1385" s="100"/>
      <c r="G1385" s="100"/>
      <c r="H1385" s="100"/>
    </row>
    <row r="1386" spans="1:8" s="54" customFormat="1" hidden="1" outlineLevel="1">
      <c r="A1386" s="213" t="s">
        <v>1085</v>
      </c>
      <c r="B1386" s="133">
        <v>10639825.5</v>
      </c>
      <c r="C1386" s="133">
        <v>0</v>
      </c>
      <c r="D1386" s="210">
        <f t="shared" si="50"/>
        <v>10639825.5</v>
      </c>
      <c r="E1386" s="156" t="s">
        <v>1086</v>
      </c>
      <c r="F1386" s="100"/>
      <c r="G1386" s="100"/>
      <c r="H1386" s="100"/>
    </row>
    <row r="1387" spans="1:8" s="54" customFormat="1" hidden="1" outlineLevel="1">
      <c r="A1387" s="213" t="s">
        <v>1087</v>
      </c>
      <c r="B1387" s="133">
        <v>640568</v>
      </c>
      <c r="C1387" s="133">
        <v>0</v>
      </c>
      <c r="D1387" s="210">
        <f t="shared" si="50"/>
        <v>640568</v>
      </c>
      <c r="E1387" s="156" t="s">
        <v>1088</v>
      </c>
      <c r="F1387" s="100"/>
      <c r="G1387" s="100"/>
      <c r="H1387" s="100"/>
    </row>
    <row r="1388" spans="1:8" s="54" customFormat="1" hidden="1" outlineLevel="1">
      <c r="A1388" s="213" t="s">
        <v>1089</v>
      </c>
      <c r="B1388" s="133">
        <v>7592985</v>
      </c>
      <c r="C1388" s="133">
        <v>0</v>
      </c>
      <c r="D1388" s="210">
        <f t="shared" si="50"/>
        <v>7592985</v>
      </c>
      <c r="E1388" s="156" t="s">
        <v>1090</v>
      </c>
      <c r="F1388" s="100"/>
      <c r="G1388" s="100"/>
      <c r="H1388" s="100"/>
    </row>
    <row r="1389" spans="1:8" s="54" customFormat="1" hidden="1" outlineLevel="1">
      <c r="A1389" s="213" t="s">
        <v>1091</v>
      </c>
      <c r="B1389" s="133">
        <v>436005.23199999996</v>
      </c>
      <c r="C1389" s="133">
        <v>0</v>
      </c>
      <c r="D1389" s="210">
        <f t="shared" si="50"/>
        <v>436005.23199999996</v>
      </c>
      <c r="E1389" s="156" t="s">
        <v>1092</v>
      </c>
      <c r="F1389" s="100"/>
      <c r="G1389" s="100"/>
      <c r="H1389" s="100"/>
    </row>
    <row r="1390" spans="1:8" s="54" customFormat="1" hidden="1" outlineLevel="1">
      <c r="A1390" s="213" t="s">
        <v>1093</v>
      </c>
      <c r="B1390" s="133">
        <v>898521</v>
      </c>
      <c r="C1390" s="133">
        <v>0</v>
      </c>
      <c r="D1390" s="210">
        <f t="shared" si="50"/>
        <v>898521</v>
      </c>
      <c r="E1390" s="156" t="s">
        <v>1094</v>
      </c>
      <c r="F1390" s="100"/>
      <c r="G1390" s="100"/>
      <c r="H1390" s="100"/>
    </row>
    <row r="1391" spans="1:8" s="54" customFormat="1" hidden="1" outlineLevel="1">
      <c r="A1391" s="213" t="s">
        <v>1095</v>
      </c>
      <c r="B1391" s="133">
        <v>2623131</v>
      </c>
      <c r="C1391" s="133">
        <v>0</v>
      </c>
      <c r="D1391" s="210">
        <f t="shared" ref="D1391:D1454" si="51">B1391+C1391</f>
        <v>2623131</v>
      </c>
      <c r="E1391" s="156" t="s">
        <v>1096</v>
      </c>
      <c r="F1391" s="100"/>
      <c r="G1391" s="100"/>
      <c r="H1391" s="100"/>
    </row>
    <row r="1392" spans="1:8" s="54" customFormat="1" hidden="1" outlineLevel="1">
      <c r="A1392" s="213" t="s">
        <v>1097</v>
      </c>
      <c r="B1392" s="133">
        <v>3054900.93</v>
      </c>
      <c r="C1392" s="133">
        <v>0</v>
      </c>
      <c r="D1392" s="210">
        <f t="shared" si="51"/>
        <v>3054900.93</v>
      </c>
      <c r="E1392" s="156" t="s">
        <v>1098</v>
      </c>
      <c r="F1392" s="100"/>
      <c r="G1392" s="100"/>
      <c r="H1392" s="100"/>
    </row>
    <row r="1393" spans="1:8" s="54" customFormat="1" hidden="1" outlineLevel="1">
      <c r="A1393" s="213" t="s">
        <v>1099</v>
      </c>
      <c r="B1393" s="133">
        <v>1567945</v>
      </c>
      <c r="C1393" s="133">
        <v>130757</v>
      </c>
      <c r="D1393" s="210">
        <f t="shared" si="51"/>
        <v>1698702</v>
      </c>
      <c r="E1393" s="156" t="s">
        <v>1100</v>
      </c>
      <c r="F1393" s="100"/>
      <c r="G1393" s="100"/>
      <c r="H1393" s="100"/>
    </row>
    <row r="1394" spans="1:8" s="54" customFormat="1" hidden="1" outlineLevel="1">
      <c r="A1394" s="213" t="s">
        <v>1101</v>
      </c>
      <c r="B1394" s="133">
        <v>1628471</v>
      </c>
      <c r="C1394" s="133">
        <v>0</v>
      </c>
      <c r="D1394" s="210">
        <f t="shared" si="51"/>
        <v>1628471</v>
      </c>
      <c r="E1394" s="156" t="s">
        <v>1102</v>
      </c>
      <c r="F1394" s="100"/>
      <c r="G1394" s="100"/>
      <c r="H1394" s="100"/>
    </row>
    <row r="1395" spans="1:8" s="54" customFormat="1" hidden="1" outlineLevel="1">
      <c r="A1395" s="213" t="s">
        <v>1103</v>
      </c>
      <c r="B1395" s="133">
        <v>161466</v>
      </c>
      <c r="C1395" s="133">
        <v>0</v>
      </c>
      <c r="D1395" s="210">
        <f t="shared" si="51"/>
        <v>161466</v>
      </c>
      <c r="E1395" s="156" t="s">
        <v>1104</v>
      </c>
      <c r="F1395" s="100"/>
      <c r="G1395" s="100"/>
      <c r="H1395" s="100"/>
    </row>
    <row r="1396" spans="1:8" s="54" customFormat="1" hidden="1" outlineLevel="1">
      <c r="A1396" s="213" t="s">
        <v>1105</v>
      </c>
      <c r="B1396" s="133">
        <v>91126</v>
      </c>
      <c r="C1396" s="133">
        <v>0</v>
      </c>
      <c r="D1396" s="210">
        <f t="shared" si="51"/>
        <v>91126</v>
      </c>
      <c r="E1396" s="156" t="s">
        <v>1106</v>
      </c>
      <c r="F1396" s="100"/>
      <c r="G1396" s="100"/>
      <c r="H1396" s="100"/>
    </row>
    <row r="1397" spans="1:8" s="54" customFormat="1" hidden="1" outlineLevel="1">
      <c r="A1397" s="213" t="s">
        <v>1107</v>
      </c>
      <c r="B1397" s="133">
        <v>1403197</v>
      </c>
      <c r="C1397" s="133">
        <v>0</v>
      </c>
      <c r="D1397" s="210">
        <f t="shared" si="51"/>
        <v>1403197</v>
      </c>
      <c r="E1397" s="156" t="s">
        <v>1108</v>
      </c>
      <c r="F1397" s="100"/>
      <c r="G1397" s="100"/>
      <c r="H1397" s="100"/>
    </row>
    <row r="1398" spans="1:8" s="54" customFormat="1" hidden="1" outlineLevel="1">
      <c r="A1398" s="213" t="s">
        <v>1109</v>
      </c>
      <c r="B1398" s="133">
        <v>12821415.001</v>
      </c>
      <c r="C1398" s="133">
        <v>0</v>
      </c>
      <c r="D1398" s="210">
        <f t="shared" si="51"/>
        <v>12821415.001</v>
      </c>
      <c r="E1398" s="156" t="s">
        <v>1110</v>
      </c>
      <c r="F1398" s="100"/>
      <c r="G1398" s="100"/>
      <c r="H1398" s="100"/>
    </row>
    <row r="1399" spans="1:8" s="54" customFormat="1" hidden="1" outlineLevel="1">
      <c r="A1399" s="213" t="s">
        <v>1111</v>
      </c>
      <c r="B1399" s="133">
        <v>20512</v>
      </c>
      <c r="C1399" s="133">
        <v>0</v>
      </c>
      <c r="D1399" s="210">
        <f t="shared" si="51"/>
        <v>20512</v>
      </c>
      <c r="E1399" s="156" t="s">
        <v>1112</v>
      </c>
      <c r="F1399" s="100"/>
      <c r="G1399" s="100"/>
      <c r="H1399" s="100"/>
    </row>
    <row r="1400" spans="1:8" s="54" customFormat="1" hidden="1" outlineLevel="1">
      <c r="A1400" s="213" t="s">
        <v>1113</v>
      </c>
      <c r="B1400" s="133">
        <v>1643718</v>
      </c>
      <c r="C1400" s="133">
        <v>0</v>
      </c>
      <c r="D1400" s="210">
        <f t="shared" si="51"/>
        <v>1643718</v>
      </c>
      <c r="E1400" s="156" t="s">
        <v>1114</v>
      </c>
      <c r="F1400" s="100"/>
      <c r="G1400" s="100"/>
      <c r="H1400" s="100"/>
    </row>
    <row r="1401" spans="1:8" s="54" customFormat="1" hidden="1" outlineLevel="1">
      <c r="A1401" s="213" t="s">
        <v>1115</v>
      </c>
      <c r="B1401" s="133">
        <v>3393325</v>
      </c>
      <c r="C1401" s="133">
        <v>0</v>
      </c>
      <c r="D1401" s="210">
        <f t="shared" si="51"/>
        <v>3393325</v>
      </c>
      <c r="E1401" s="156" t="s">
        <v>1116</v>
      </c>
      <c r="F1401" s="100"/>
      <c r="G1401" s="100"/>
      <c r="H1401" s="100"/>
    </row>
    <row r="1402" spans="1:8" s="54" customFormat="1" hidden="1" outlineLevel="1">
      <c r="A1402" s="213" t="s">
        <v>1117</v>
      </c>
      <c r="B1402" s="133">
        <v>2199714</v>
      </c>
      <c r="C1402" s="133">
        <v>-163064</v>
      </c>
      <c r="D1402" s="210">
        <f t="shared" si="51"/>
        <v>2036650</v>
      </c>
      <c r="E1402" s="156" t="s">
        <v>1118</v>
      </c>
      <c r="F1402" s="100"/>
      <c r="G1402" s="100"/>
      <c r="H1402" s="100"/>
    </row>
    <row r="1403" spans="1:8" s="54" customFormat="1" hidden="1" outlineLevel="1">
      <c r="A1403" s="213" t="s">
        <v>1119</v>
      </c>
      <c r="B1403" s="133">
        <v>3108135.36</v>
      </c>
      <c r="C1403" s="133">
        <v>0</v>
      </c>
      <c r="D1403" s="210">
        <f t="shared" si="51"/>
        <v>3108135.36</v>
      </c>
      <c r="E1403" s="156" t="s">
        <v>1120</v>
      </c>
      <c r="F1403" s="100"/>
      <c r="G1403" s="100"/>
      <c r="H1403" s="100"/>
    </row>
    <row r="1404" spans="1:8" s="54" customFormat="1" hidden="1" outlineLevel="1">
      <c r="A1404" s="213" t="s">
        <v>1121</v>
      </c>
      <c r="B1404" s="133">
        <v>2920153</v>
      </c>
      <c r="C1404" s="133">
        <v>0</v>
      </c>
      <c r="D1404" s="210">
        <f t="shared" si="51"/>
        <v>2920153</v>
      </c>
      <c r="E1404" s="156" t="s">
        <v>1122</v>
      </c>
      <c r="F1404" s="100"/>
      <c r="G1404" s="100"/>
      <c r="H1404" s="100"/>
    </row>
    <row r="1405" spans="1:8" s="54" customFormat="1" hidden="1" outlineLevel="1">
      <c r="A1405" s="213" t="s">
        <v>1123</v>
      </c>
      <c r="B1405" s="133">
        <v>130392</v>
      </c>
      <c r="C1405" s="133">
        <v>0</v>
      </c>
      <c r="D1405" s="210">
        <f t="shared" si="51"/>
        <v>130392</v>
      </c>
      <c r="E1405" s="156" t="s">
        <v>1124</v>
      </c>
      <c r="F1405" s="100"/>
      <c r="G1405" s="100"/>
      <c r="H1405" s="100"/>
    </row>
    <row r="1406" spans="1:8" s="54" customFormat="1" hidden="1" outlineLevel="1">
      <c r="A1406" s="213" t="s">
        <v>1125</v>
      </c>
      <c r="B1406" s="133">
        <v>305822</v>
      </c>
      <c r="C1406" s="133">
        <v>0</v>
      </c>
      <c r="D1406" s="210">
        <f t="shared" si="51"/>
        <v>305822</v>
      </c>
      <c r="E1406" s="156" t="s">
        <v>1126</v>
      </c>
      <c r="F1406" s="100"/>
      <c r="G1406" s="100"/>
      <c r="H1406" s="100"/>
    </row>
    <row r="1407" spans="1:8" s="54" customFormat="1" hidden="1" outlineLevel="1">
      <c r="A1407" s="213" t="s">
        <v>1127</v>
      </c>
      <c r="B1407" s="133">
        <v>6743422.4620000003</v>
      </c>
      <c r="C1407" s="133">
        <v>-8632</v>
      </c>
      <c r="D1407" s="210">
        <f t="shared" si="51"/>
        <v>6734790.4620000003</v>
      </c>
      <c r="E1407" s="156" t="s">
        <v>1128</v>
      </c>
      <c r="F1407" s="100"/>
      <c r="G1407" s="100"/>
      <c r="H1407" s="100"/>
    </row>
    <row r="1408" spans="1:8" s="54" customFormat="1" hidden="1" outlineLevel="1">
      <c r="A1408" s="213" t="s">
        <v>1129</v>
      </c>
      <c r="B1408" s="133">
        <v>313993</v>
      </c>
      <c r="C1408" s="133">
        <v>0</v>
      </c>
      <c r="D1408" s="210">
        <f t="shared" si="51"/>
        <v>313993</v>
      </c>
      <c r="E1408" s="156" t="s">
        <v>1130</v>
      </c>
      <c r="F1408" s="100"/>
      <c r="G1408" s="100"/>
      <c r="H1408" s="100"/>
    </row>
    <row r="1409" spans="1:8" s="54" customFormat="1" hidden="1" outlineLevel="1">
      <c r="A1409" s="213" t="s">
        <v>1131</v>
      </c>
      <c r="B1409" s="133">
        <v>415612</v>
      </c>
      <c r="C1409" s="133">
        <v>-911757</v>
      </c>
      <c r="D1409" s="210">
        <f t="shared" si="51"/>
        <v>-496145</v>
      </c>
      <c r="E1409" s="156" t="s">
        <v>1132</v>
      </c>
      <c r="F1409" s="100"/>
      <c r="G1409" s="100"/>
      <c r="H1409" s="100"/>
    </row>
    <row r="1410" spans="1:8" s="54" customFormat="1" hidden="1" outlineLevel="1">
      <c r="A1410" s="213" t="s">
        <v>1133</v>
      </c>
      <c r="B1410" s="133">
        <v>1203643</v>
      </c>
      <c r="C1410" s="133">
        <v>458920</v>
      </c>
      <c r="D1410" s="210">
        <f t="shared" si="51"/>
        <v>1662563</v>
      </c>
      <c r="E1410" s="156" t="s">
        <v>1134</v>
      </c>
      <c r="F1410" s="100"/>
      <c r="G1410" s="100"/>
      <c r="H1410" s="100"/>
    </row>
    <row r="1411" spans="1:8" s="54" customFormat="1" hidden="1" outlineLevel="1">
      <c r="A1411" s="213" t="s">
        <v>1135</v>
      </c>
      <c r="B1411" s="133">
        <v>68264</v>
      </c>
      <c r="C1411" s="133">
        <v>0</v>
      </c>
      <c r="D1411" s="210">
        <f t="shared" si="51"/>
        <v>68264</v>
      </c>
      <c r="E1411" s="156" t="s">
        <v>1136</v>
      </c>
      <c r="F1411" s="100"/>
      <c r="G1411" s="100"/>
      <c r="H1411" s="100"/>
    </row>
    <row r="1412" spans="1:8" s="54" customFormat="1" hidden="1" outlineLevel="1">
      <c r="A1412" s="213" t="s">
        <v>1137</v>
      </c>
      <c r="B1412" s="133">
        <v>27226114</v>
      </c>
      <c r="C1412" s="133">
        <v>0</v>
      </c>
      <c r="D1412" s="210">
        <f t="shared" si="51"/>
        <v>27226114</v>
      </c>
      <c r="E1412" s="156" t="s">
        <v>1138</v>
      </c>
      <c r="F1412" s="100"/>
      <c r="G1412" s="100"/>
      <c r="H1412" s="100"/>
    </row>
    <row r="1413" spans="1:8" s="54" customFormat="1" hidden="1" outlineLevel="1">
      <c r="A1413" s="213" t="s">
        <v>1139</v>
      </c>
      <c r="B1413" s="133">
        <v>1750125</v>
      </c>
      <c r="C1413" s="133">
        <v>0</v>
      </c>
      <c r="D1413" s="210">
        <f t="shared" si="51"/>
        <v>1750125</v>
      </c>
      <c r="E1413" s="156" t="s">
        <v>1140</v>
      </c>
      <c r="F1413" s="100"/>
      <c r="G1413" s="100"/>
      <c r="H1413" s="100"/>
    </row>
    <row r="1414" spans="1:8" s="54" customFormat="1" hidden="1" outlineLevel="1">
      <c r="A1414" s="213" t="s">
        <v>1141</v>
      </c>
      <c r="B1414" s="133">
        <v>16635317.664999999</v>
      </c>
      <c r="C1414" s="133">
        <v>909198</v>
      </c>
      <c r="D1414" s="210">
        <f t="shared" si="51"/>
        <v>17544515.664999999</v>
      </c>
      <c r="E1414" s="156" t="s">
        <v>1142</v>
      </c>
      <c r="F1414" s="100"/>
      <c r="G1414" s="100"/>
      <c r="H1414" s="100"/>
    </row>
    <row r="1415" spans="1:8" s="54" customFormat="1" hidden="1" outlineLevel="1">
      <c r="A1415" s="213" t="s">
        <v>1143</v>
      </c>
      <c r="B1415" s="133">
        <v>698451.00199999998</v>
      </c>
      <c r="C1415" s="133">
        <v>0</v>
      </c>
      <c r="D1415" s="210">
        <f t="shared" si="51"/>
        <v>698451.00199999998</v>
      </c>
      <c r="E1415" s="156" t="s">
        <v>1144</v>
      </c>
      <c r="F1415" s="100"/>
      <c r="G1415" s="100"/>
      <c r="H1415" s="100"/>
    </row>
    <row r="1416" spans="1:8" s="54" customFormat="1" hidden="1" outlineLevel="1">
      <c r="A1416" s="213" t="s">
        <v>1145</v>
      </c>
      <c r="B1416" s="133">
        <v>943142.65</v>
      </c>
      <c r="C1416" s="133">
        <v>9720</v>
      </c>
      <c r="D1416" s="210">
        <f t="shared" si="51"/>
        <v>952862.65</v>
      </c>
      <c r="E1416" s="156" t="s">
        <v>1146</v>
      </c>
      <c r="F1416" s="100"/>
      <c r="G1416" s="100"/>
      <c r="H1416" s="100"/>
    </row>
    <row r="1417" spans="1:8" s="54" customFormat="1" hidden="1" outlineLevel="1">
      <c r="A1417" s="213" t="s">
        <v>1147</v>
      </c>
      <c r="B1417" s="133">
        <v>11864760</v>
      </c>
      <c r="C1417" s="133">
        <v>45000</v>
      </c>
      <c r="D1417" s="210">
        <f t="shared" si="51"/>
        <v>11909760</v>
      </c>
      <c r="E1417" s="156" t="s">
        <v>1148</v>
      </c>
      <c r="F1417" s="100"/>
      <c r="G1417" s="100"/>
      <c r="H1417" s="100"/>
    </row>
    <row r="1418" spans="1:8" s="54" customFormat="1" hidden="1" outlineLevel="1">
      <c r="A1418" s="213" t="s">
        <v>1149</v>
      </c>
      <c r="B1418" s="133">
        <v>5405404</v>
      </c>
      <c r="C1418" s="133">
        <v>600</v>
      </c>
      <c r="D1418" s="210">
        <f t="shared" si="51"/>
        <v>5406004</v>
      </c>
      <c r="E1418" s="156" t="s">
        <v>1150</v>
      </c>
      <c r="F1418" s="100"/>
      <c r="G1418" s="100"/>
      <c r="H1418" s="100"/>
    </row>
    <row r="1419" spans="1:8" s="54" customFormat="1" hidden="1" outlineLevel="1">
      <c r="A1419" s="213" t="s">
        <v>1151</v>
      </c>
      <c r="B1419" s="133">
        <v>1049106</v>
      </c>
      <c r="C1419" s="133">
        <v>0</v>
      </c>
      <c r="D1419" s="210">
        <f t="shared" si="51"/>
        <v>1049106</v>
      </c>
      <c r="E1419" s="156" t="s">
        <v>1152</v>
      </c>
      <c r="F1419" s="100"/>
      <c r="G1419" s="100"/>
      <c r="H1419" s="100"/>
    </row>
    <row r="1420" spans="1:8" s="54" customFormat="1" hidden="1" outlineLevel="1">
      <c r="A1420" s="213" t="s">
        <v>1153</v>
      </c>
      <c r="B1420" s="133">
        <v>1152290.31</v>
      </c>
      <c r="C1420" s="133">
        <v>0</v>
      </c>
      <c r="D1420" s="210">
        <f t="shared" si="51"/>
        <v>1152290.31</v>
      </c>
      <c r="E1420" s="156" t="s">
        <v>1154</v>
      </c>
      <c r="F1420" s="100"/>
      <c r="G1420" s="100"/>
      <c r="H1420" s="100"/>
    </row>
    <row r="1421" spans="1:8" s="54" customFormat="1" hidden="1" outlineLevel="1">
      <c r="A1421" s="213" t="s">
        <v>1155</v>
      </c>
      <c r="B1421" s="133">
        <v>78378.920000000013</v>
      </c>
      <c r="C1421" s="133">
        <v>0</v>
      </c>
      <c r="D1421" s="210">
        <f t="shared" si="51"/>
        <v>78378.920000000013</v>
      </c>
      <c r="E1421" s="156" t="s">
        <v>1156</v>
      </c>
      <c r="F1421" s="100"/>
      <c r="G1421" s="100"/>
      <c r="H1421" s="100"/>
    </row>
    <row r="1422" spans="1:8" s="54" customFormat="1" hidden="1" outlineLevel="1">
      <c r="A1422" s="213" t="s">
        <v>1157</v>
      </c>
      <c r="B1422" s="133">
        <v>1933861.4</v>
      </c>
      <c r="C1422" s="133">
        <v>0</v>
      </c>
      <c r="D1422" s="210">
        <f t="shared" si="51"/>
        <v>1933861.4</v>
      </c>
      <c r="E1422" s="156" t="s">
        <v>1158</v>
      </c>
      <c r="F1422" s="100"/>
      <c r="G1422" s="100"/>
      <c r="H1422" s="100"/>
    </row>
    <row r="1423" spans="1:8" s="54" customFormat="1" hidden="1" outlineLevel="1">
      <c r="A1423" s="213" t="s">
        <v>1159</v>
      </c>
      <c r="B1423" s="133">
        <v>2280228</v>
      </c>
      <c r="C1423" s="133">
        <v>0</v>
      </c>
      <c r="D1423" s="210">
        <f t="shared" si="51"/>
        <v>2280228</v>
      </c>
      <c r="E1423" s="156" t="s">
        <v>1160</v>
      </c>
      <c r="F1423" s="100"/>
      <c r="G1423" s="100"/>
      <c r="H1423" s="100"/>
    </row>
    <row r="1424" spans="1:8" s="54" customFormat="1" hidden="1" outlineLevel="1">
      <c r="A1424" s="213" t="s">
        <v>1161</v>
      </c>
      <c r="B1424" s="133">
        <v>29022409</v>
      </c>
      <c r="C1424" s="133">
        <v>10868</v>
      </c>
      <c r="D1424" s="210">
        <f t="shared" si="51"/>
        <v>29033277</v>
      </c>
      <c r="E1424" s="156" t="s">
        <v>1162</v>
      </c>
      <c r="F1424" s="100"/>
      <c r="G1424" s="100"/>
      <c r="H1424" s="100"/>
    </row>
    <row r="1425" spans="1:8" s="54" customFormat="1" hidden="1" outlineLevel="1">
      <c r="A1425" s="213" t="s">
        <v>1163</v>
      </c>
      <c r="B1425" s="133">
        <v>1014999</v>
      </c>
      <c r="C1425" s="133">
        <v>0</v>
      </c>
      <c r="D1425" s="210">
        <f t="shared" si="51"/>
        <v>1014999</v>
      </c>
      <c r="E1425" s="156" t="s">
        <v>1164</v>
      </c>
      <c r="F1425" s="100"/>
      <c r="G1425" s="100"/>
      <c r="H1425" s="100"/>
    </row>
    <row r="1426" spans="1:8" s="54" customFormat="1" hidden="1" outlineLevel="1">
      <c r="A1426" s="213" t="s">
        <v>1165</v>
      </c>
      <c r="B1426" s="133">
        <v>852204</v>
      </c>
      <c r="C1426" s="133">
        <v>0</v>
      </c>
      <c r="D1426" s="210">
        <f t="shared" si="51"/>
        <v>852204</v>
      </c>
      <c r="E1426" s="156" t="s">
        <v>1166</v>
      </c>
      <c r="F1426" s="100"/>
      <c r="G1426" s="100"/>
      <c r="H1426" s="100"/>
    </row>
    <row r="1427" spans="1:8" s="54" customFormat="1" hidden="1" outlineLevel="1">
      <c r="A1427" s="213" t="s">
        <v>1167</v>
      </c>
      <c r="B1427" s="133">
        <v>104865</v>
      </c>
      <c r="C1427" s="133">
        <v>0</v>
      </c>
      <c r="D1427" s="210">
        <f t="shared" si="51"/>
        <v>104865</v>
      </c>
      <c r="E1427" s="156" t="s">
        <v>1168</v>
      </c>
      <c r="F1427" s="100"/>
      <c r="G1427" s="100"/>
      <c r="H1427" s="100"/>
    </row>
    <row r="1428" spans="1:8" s="54" customFormat="1" hidden="1" outlineLevel="1">
      <c r="A1428" s="213" t="s">
        <v>1169</v>
      </c>
      <c r="B1428" s="133">
        <v>20901291.449999999</v>
      </c>
      <c r="C1428" s="133">
        <v>0</v>
      </c>
      <c r="D1428" s="210">
        <f t="shared" si="51"/>
        <v>20901291.449999999</v>
      </c>
      <c r="E1428" s="156" t="s">
        <v>1170</v>
      </c>
      <c r="F1428" s="100"/>
      <c r="G1428" s="100"/>
      <c r="H1428" s="100"/>
    </row>
    <row r="1429" spans="1:8" s="54" customFormat="1" hidden="1" outlineLevel="1">
      <c r="A1429" s="213" t="s">
        <v>1171</v>
      </c>
      <c r="B1429" s="133">
        <v>834823</v>
      </c>
      <c r="C1429" s="133">
        <v>0</v>
      </c>
      <c r="D1429" s="210">
        <f t="shared" si="51"/>
        <v>834823</v>
      </c>
      <c r="E1429" s="156" t="s">
        <v>1172</v>
      </c>
      <c r="F1429" s="100"/>
      <c r="G1429" s="100"/>
      <c r="H1429" s="100"/>
    </row>
    <row r="1430" spans="1:8" s="54" customFormat="1" hidden="1" outlineLevel="1">
      <c r="A1430" s="213" t="s">
        <v>1173</v>
      </c>
      <c r="B1430" s="133">
        <v>414081</v>
      </c>
      <c r="C1430" s="133">
        <v>0</v>
      </c>
      <c r="D1430" s="210">
        <f t="shared" si="51"/>
        <v>414081</v>
      </c>
      <c r="E1430" s="156" t="s">
        <v>1174</v>
      </c>
      <c r="F1430" s="100"/>
      <c r="G1430" s="100"/>
      <c r="H1430" s="100"/>
    </row>
    <row r="1431" spans="1:8" s="54" customFormat="1" hidden="1" outlineLevel="1">
      <c r="A1431" s="213" t="s">
        <v>1175</v>
      </c>
      <c r="B1431" s="133">
        <v>255467</v>
      </c>
      <c r="C1431" s="133">
        <v>0</v>
      </c>
      <c r="D1431" s="210">
        <f t="shared" si="51"/>
        <v>255467</v>
      </c>
      <c r="E1431" s="156" t="s">
        <v>1176</v>
      </c>
      <c r="F1431" s="100"/>
      <c r="G1431" s="100"/>
      <c r="H1431" s="100"/>
    </row>
    <row r="1432" spans="1:8" s="54" customFormat="1" hidden="1" outlineLevel="1">
      <c r="A1432" s="213" t="s">
        <v>1177</v>
      </c>
      <c r="B1432" s="133">
        <v>1663008</v>
      </c>
      <c r="C1432" s="133">
        <v>0</v>
      </c>
      <c r="D1432" s="210">
        <f t="shared" si="51"/>
        <v>1663008</v>
      </c>
      <c r="E1432" s="156" t="s">
        <v>1178</v>
      </c>
      <c r="F1432" s="100"/>
      <c r="G1432" s="100"/>
      <c r="H1432" s="100"/>
    </row>
    <row r="1433" spans="1:8" s="54" customFormat="1" hidden="1" outlineLevel="1">
      <c r="A1433" s="213" t="s">
        <v>1179</v>
      </c>
      <c r="B1433" s="133">
        <v>3144601.2590000001</v>
      </c>
      <c r="C1433" s="133">
        <v>0</v>
      </c>
      <c r="D1433" s="210">
        <f t="shared" si="51"/>
        <v>3144601.2590000001</v>
      </c>
      <c r="E1433" s="156" t="s">
        <v>1180</v>
      </c>
      <c r="F1433" s="100"/>
      <c r="G1433" s="100"/>
      <c r="H1433" s="100"/>
    </row>
    <row r="1434" spans="1:8" s="54" customFormat="1" hidden="1" outlineLevel="1">
      <c r="A1434" s="213" t="s">
        <v>1181</v>
      </c>
      <c r="B1434" s="133">
        <v>752285</v>
      </c>
      <c r="C1434" s="133">
        <v>0</v>
      </c>
      <c r="D1434" s="210">
        <f t="shared" si="51"/>
        <v>752285</v>
      </c>
      <c r="E1434" s="156" t="s">
        <v>1182</v>
      </c>
      <c r="F1434" s="100"/>
      <c r="G1434" s="100"/>
      <c r="H1434" s="100"/>
    </row>
    <row r="1435" spans="1:8" s="54" customFormat="1" hidden="1" outlineLevel="1">
      <c r="A1435" s="213" t="s">
        <v>1183</v>
      </c>
      <c r="B1435" s="133">
        <v>11343251.749</v>
      </c>
      <c r="C1435" s="133">
        <v>12271</v>
      </c>
      <c r="D1435" s="210">
        <f t="shared" si="51"/>
        <v>11355522.749</v>
      </c>
      <c r="E1435" s="156" t="s">
        <v>1184</v>
      </c>
      <c r="F1435" s="100"/>
      <c r="G1435" s="100"/>
      <c r="H1435" s="100"/>
    </row>
    <row r="1436" spans="1:8" s="54" customFormat="1" hidden="1" outlineLevel="1">
      <c r="A1436" s="213" t="s">
        <v>1185</v>
      </c>
      <c r="B1436" s="133">
        <v>2135007.04</v>
      </c>
      <c r="C1436" s="133">
        <v>0</v>
      </c>
      <c r="D1436" s="210">
        <f t="shared" si="51"/>
        <v>2135007.04</v>
      </c>
      <c r="E1436" s="156" t="s">
        <v>1186</v>
      </c>
      <c r="F1436" s="100"/>
      <c r="G1436" s="100"/>
      <c r="H1436" s="100"/>
    </row>
    <row r="1437" spans="1:8" s="54" customFormat="1" hidden="1" outlineLevel="1">
      <c r="A1437" s="213" t="s">
        <v>1187</v>
      </c>
      <c r="B1437" s="133">
        <v>1717614</v>
      </c>
      <c r="C1437" s="133">
        <v>0</v>
      </c>
      <c r="D1437" s="210">
        <f t="shared" si="51"/>
        <v>1717614</v>
      </c>
      <c r="E1437" s="156" t="s">
        <v>1188</v>
      </c>
      <c r="F1437" s="100"/>
      <c r="G1437" s="100"/>
      <c r="H1437" s="100"/>
    </row>
    <row r="1438" spans="1:8" s="54" customFormat="1" hidden="1" outlineLevel="1">
      <c r="A1438" s="213" t="s">
        <v>1189</v>
      </c>
      <c r="B1438" s="133">
        <v>1500532</v>
      </c>
      <c r="C1438" s="133">
        <v>0</v>
      </c>
      <c r="D1438" s="210">
        <f t="shared" si="51"/>
        <v>1500532</v>
      </c>
      <c r="E1438" s="156" t="s">
        <v>1190</v>
      </c>
      <c r="F1438" s="100"/>
      <c r="G1438" s="100"/>
      <c r="H1438" s="100"/>
    </row>
    <row r="1439" spans="1:8" s="54" customFormat="1" hidden="1" outlineLevel="1">
      <c r="A1439" s="213" t="s">
        <v>1191</v>
      </c>
      <c r="B1439" s="133">
        <v>725212.22600000002</v>
      </c>
      <c r="C1439" s="133">
        <v>0</v>
      </c>
      <c r="D1439" s="210">
        <f t="shared" si="51"/>
        <v>725212.22600000002</v>
      </c>
      <c r="E1439" s="156" t="s">
        <v>1192</v>
      </c>
      <c r="F1439" s="100"/>
      <c r="G1439" s="100"/>
      <c r="H1439" s="100"/>
    </row>
    <row r="1440" spans="1:8" s="54" customFormat="1" hidden="1" outlineLevel="1">
      <c r="A1440" s="213" t="s">
        <v>1193</v>
      </c>
      <c r="B1440" s="133">
        <v>44548350.821000002</v>
      </c>
      <c r="C1440" s="133">
        <v>504163</v>
      </c>
      <c r="D1440" s="210">
        <f t="shared" si="51"/>
        <v>45052513.821000002</v>
      </c>
      <c r="E1440" s="156" t="s">
        <v>1194</v>
      </c>
      <c r="F1440" s="100"/>
      <c r="G1440" s="100"/>
      <c r="H1440" s="100"/>
    </row>
    <row r="1441" spans="1:8" s="54" customFormat="1" hidden="1" outlineLevel="1">
      <c r="A1441" s="213" t="s">
        <v>1195</v>
      </c>
      <c r="B1441" s="133">
        <v>3145549.4569999999</v>
      </c>
      <c r="C1441" s="133">
        <v>0</v>
      </c>
      <c r="D1441" s="210">
        <f t="shared" si="51"/>
        <v>3145549.4569999999</v>
      </c>
      <c r="E1441" s="156" t="s">
        <v>1196</v>
      </c>
      <c r="F1441" s="100"/>
      <c r="G1441" s="100"/>
      <c r="H1441" s="100"/>
    </row>
    <row r="1442" spans="1:8" s="54" customFormat="1" hidden="1" outlineLevel="1">
      <c r="A1442" s="213" t="s">
        <v>1197</v>
      </c>
      <c r="B1442" s="133">
        <v>1421019</v>
      </c>
      <c r="C1442" s="133">
        <v>0</v>
      </c>
      <c r="D1442" s="210">
        <f t="shared" si="51"/>
        <v>1421019</v>
      </c>
      <c r="E1442" s="156" t="s">
        <v>1198</v>
      </c>
      <c r="F1442" s="100"/>
      <c r="G1442" s="100"/>
      <c r="H1442" s="100"/>
    </row>
    <row r="1443" spans="1:8" s="54" customFormat="1" hidden="1" outlineLevel="1">
      <c r="A1443" s="213" t="s">
        <v>1199</v>
      </c>
      <c r="B1443" s="133">
        <v>1886563.8429999999</v>
      </c>
      <c r="C1443" s="133">
        <v>0</v>
      </c>
      <c r="D1443" s="210">
        <f t="shared" si="51"/>
        <v>1886563.8429999999</v>
      </c>
      <c r="E1443" s="156" t="s">
        <v>1200</v>
      </c>
      <c r="F1443" s="100"/>
      <c r="G1443" s="100"/>
      <c r="H1443" s="100"/>
    </row>
    <row r="1444" spans="1:8" s="54" customFormat="1" hidden="1" outlineLevel="1">
      <c r="A1444" s="213" t="s">
        <v>1201</v>
      </c>
      <c r="B1444" s="133">
        <v>3065209</v>
      </c>
      <c r="C1444" s="133">
        <v>0</v>
      </c>
      <c r="D1444" s="210">
        <f t="shared" si="51"/>
        <v>3065209</v>
      </c>
      <c r="E1444" s="156" t="s">
        <v>1202</v>
      </c>
      <c r="F1444" s="100"/>
      <c r="G1444" s="100"/>
      <c r="H1444" s="100"/>
    </row>
    <row r="1445" spans="1:8" s="54" customFormat="1" hidden="1" outlineLevel="1">
      <c r="A1445" s="213" t="s">
        <v>1203</v>
      </c>
      <c r="B1445" s="133">
        <v>43223</v>
      </c>
      <c r="C1445" s="133">
        <v>0</v>
      </c>
      <c r="D1445" s="210">
        <f t="shared" si="51"/>
        <v>43223</v>
      </c>
      <c r="E1445" s="156" t="s">
        <v>1204</v>
      </c>
      <c r="F1445" s="100"/>
      <c r="G1445" s="100"/>
      <c r="H1445" s="100"/>
    </row>
    <row r="1446" spans="1:8" s="54" customFormat="1" hidden="1" outlineLevel="1">
      <c r="A1446" s="213" t="s">
        <v>1205</v>
      </c>
      <c r="B1446" s="133">
        <v>446738</v>
      </c>
      <c r="C1446" s="133">
        <v>0</v>
      </c>
      <c r="D1446" s="210">
        <f t="shared" si="51"/>
        <v>446738</v>
      </c>
      <c r="E1446" s="156" t="s">
        <v>1206</v>
      </c>
      <c r="F1446" s="100"/>
      <c r="G1446" s="100"/>
      <c r="H1446" s="100"/>
    </row>
    <row r="1447" spans="1:8" s="54" customFormat="1" hidden="1" outlineLevel="1">
      <c r="A1447" s="213" t="s">
        <v>1207</v>
      </c>
      <c r="B1447" s="133">
        <v>450621</v>
      </c>
      <c r="C1447" s="133">
        <v>0</v>
      </c>
      <c r="D1447" s="210">
        <f t="shared" si="51"/>
        <v>450621</v>
      </c>
      <c r="E1447" s="156" t="s">
        <v>1208</v>
      </c>
      <c r="F1447" s="100"/>
      <c r="G1447" s="100"/>
      <c r="H1447" s="100"/>
    </row>
    <row r="1448" spans="1:8" s="54" customFormat="1" hidden="1" outlineLevel="1">
      <c r="A1448" s="213" t="s">
        <v>1209</v>
      </c>
      <c r="B1448" s="133">
        <v>2252688.389</v>
      </c>
      <c r="C1448" s="133">
        <v>0</v>
      </c>
      <c r="D1448" s="210">
        <f t="shared" si="51"/>
        <v>2252688.389</v>
      </c>
      <c r="E1448" s="156" t="s">
        <v>1210</v>
      </c>
      <c r="F1448" s="100"/>
      <c r="G1448" s="100"/>
      <c r="H1448" s="100"/>
    </row>
    <row r="1449" spans="1:8" s="54" customFormat="1" hidden="1" outlineLevel="1">
      <c r="A1449" s="213" t="s">
        <v>1211</v>
      </c>
      <c r="B1449" s="133">
        <v>26429</v>
      </c>
      <c r="C1449" s="133">
        <v>0</v>
      </c>
      <c r="D1449" s="210">
        <f t="shared" si="51"/>
        <v>26429</v>
      </c>
      <c r="E1449" s="156" t="s">
        <v>1212</v>
      </c>
      <c r="F1449" s="100"/>
      <c r="G1449" s="100"/>
      <c r="H1449" s="100"/>
    </row>
    <row r="1450" spans="1:8" s="54" customFormat="1" hidden="1" outlineLevel="1">
      <c r="A1450" s="213" t="s">
        <v>1213</v>
      </c>
      <c r="B1450" s="133">
        <v>4754117</v>
      </c>
      <c r="C1450" s="133">
        <v>0</v>
      </c>
      <c r="D1450" s="210">
        <f t="shared" si="51"/>
        <v>4754117</v>
      </c>
      <c r="E1450" s="156" t="s">
        <v>1214</v>
      </c>
      <c r="F1450" s="100"/>
      <c r="G1450" s="100"/>
      <c r="H1450" s="100"/>
    </row>
    <row r="1451" spans="1:8" s="54" customFormat="1" hidden="1" outlineLevel="1">
      <c r="A1451" s="213" t="s">
        <v>1215</v>
      </c>
      <c r="B1451" s="133">
        <v>2818819.98</v>
      </c>
      <c r="C1451" s="133">
        <v>0</v>
      </c>
      <c r="D1451" s="210">
        <f t="shared" si="51"/>
        <v>2818819.98</v>
      </c>
      <c r="E1451" s="156" t="s">
        <v>1216</v>
      </c>
      <c r="F1451" s="100"/>
      <c r="G1451" s="100"/>
      <c r="H1451" s="100"/>
    </row>
    <row r="1452" spans="1:8" s="54" customFormat="1" hidden="1" outlineLevel="1">
      <c r="A1452" s="213" t="s">
        <v>1217</v>
      </c>
      <c r="B1452" s="133">
        <v>1242265.8670000001</v>
      </c>
      <c r="C1452" s="133">
        <v>0</v>
      </c>
      <c r="D1452" s="210">
        <f t="shared" si="51"/>
        <v>1242265.8670000001</v>
      </c>
      <c r="E1452" s="156" t="s">
        <v>1218</v>
      </c>
      <c r="F1452" s="100"/>
      <c r="G1452" s="100"/>
      <c r="H1452" s="100"/>
    </row>
    <row r="1453" spans="1:8" s="54" customFormat="1" hidden="1" outlineLevel="1">
      <c r="A1453" s="213" t="s">
        <v>1219</v>
      </c>
      <c r="B1453" s="133">
        <v>1294006.5</v>
      </c>
      <c r="C1453" s="133">
        <v>0</v>
      </c>
      <c r="D1453" s="210">
        <f t="shared" si="51"/>
        <v>1294006.5</v>
      </c>
      <c r="E1453" s="156" t="s">
        <v>1220</v>
      </c>
      <c r="F1453" s="100"/>
      <c r="G1453" s="100"/>
      <c r="H1453" s="100"/>
    </row>
    <row r="1454" spans="1:8" s="54" customFormat="1" hidden="1" outlineLevel="1">
      <c r="A1454" s="213" t="s">
        <v>1221</v>
      </c>
      <c r="B1454" s="133">
        <v>2143153.1399999997</v>
      </c>
      <c r="C1454" s="133">
        <v>0</v>
      </c>
      <c r="D1454" s="210">
        <f t="shared" si="51"/>
        <v>2143153.1399999997</v>
      </c>
      <c r="E1454" s="156" t="s">
        <v>1222</v>
      </c>
      <c r="F1454" s="100"/>
      <c r="G1454" s="100"/>
      <c r="H1454" s="100"/>
    </row>
    <row r="1455" spans="1:8" s="54" customFormat="1" hidden="1" outlineLevel="1">
      <c r="A1455" s="213" t="s">
        <v>1223</v>
      </c>
      <c r="B1455" s="133">
        <v>3429801</v>
      </c>
      <c r="C1455" s="133">
        <v>0</v>
      </c>
      <c r="D1455" s="210">
        <f t="shared" ref="D1455:D1518" si="52">B1455+C1455</f>
        <v>3429801</v>
      </c>
      <c r="E1455" s="156" t="s">
        <v>1224</v>
      </c>
      <c r="F1455" s="100"/>
      <c r="G1455" s="100"/>
      <c r="H1455" s="100"/>
    </row>
    <row r="1456" spans="1:8" s="54" customFormat="1" hidden="1" outlineLevel="1">
      <c r="A1456" s="213" t="s">
        <v>1225</v>
      </c>
      <c r="B1456" s="133">
        <v>2894990.1</v>
      </c>
      <c r="C1456" s="133">
        <v>0</v>
      </c>
      <c r="D1456" s="210">
        <f t="shared" si="52"/>
        <v>2894990.1</v>
      </c>
      <c r="E1456" s="156" t="s">
        <v>1226</v>
      </c>
      <c r="F1456" s="100"/>
      <c r="G1456" s="100"/>
      <c r="H1456" s="100"/>
    </row>
    <row r="1457" spans="1:8" s="54" customFormat="1" hidden="1" outlineLevel="1">
      <c r="A1457" s="213" t="s">
        <v>1227</v>
      </c>
      <c r="B1457" s="133">
        <v>317740.98100000003</v>
      </c>
      <c r="C1457" s="133">
        <v>-43563</v>
      </c>
      <c r="D1457" s="210">
        <f t="shared" si="52"/>
        <v>274177.98100000003</v>
      </c>
      <c r="E1457" s="156" t="s">
        <v>1228</v>
      </c>
      <c r="F1457" s="100"/>
      <c r="G1457" s="100"/>
      <c r="H1457" s="100"/>
    </row>
    <row r="1458" spans="1:8" s="54" customFormat="1" hidden="1" outlineLevel="1">
      <c r="A1458" s="213" t="s">
        <v>1229</v>
      </c>
      <c r="B1458" s="133">
        <v>894785</v>
      </c>
      <c r="C1458" s="133">
        <v>0</v>
      </c>
      <c r="D1458" s="210">
        <f t="shared" si="52"/>
        <v>894785</v>
      </c>
      <c r="E1458" s="156" t="s">
        <v>1230</v>
      </c>
      <c r="F1458" s="100"/>
      <c r="G1458" s="100"/>
      <c r="H1458" s="100"/>
    </row>
    <row r="1459" spans="1:8" s="54" customFormat="1" hidden="1" outlineLevel="1">
      <c r="A1459" s="213" t="s">
        <v>1231</v>
      </c>
      <c r="B1459" s="133">
        <v>651534</v>
      </c>
      <c r="C1459" s="133">
        <v>0</v>
      </c>
      <c r="D1459" s="210">
        <f t="shared" si="52"/>
        <v>651534</v>
      </c>
      <c r="E1459" s="156" t="s">
        <v>1232</v>
      </c>
      <c r="F1459" s="100"/>
      <c r="G1459" s="100"/>
      <c r="H1459" s="100"/>
    </row>
    <row r="1460" spans="1:8" s="54" customFormat="1" hidden="1" outlineLevel="1">
      <c r="A1460" s="213" t="s">
        <v>1233</v>
      </c>
      <c r="B1460" s="133">
        <v>1733346</v>
      </c>
      <c r="C1460" s="133">
        <v>0</v>
      </c>
      <c r="D1460" s="210">
        <f t="shared" si="52"/>
        <v>1733346</v>
      </c>
      <c r="E1460" s="156" t="s">
        <v>1234</v>
      </c>
      <c r="F1460" s="100"/>
      <c r="G1460" s="100"/>
      <c r="H1460" s="100"/>
    </row>
    <row r="1461" spans="1:8" s="54" customFormat="1" hidden="1" outlineLevel="1">
      <c r="A1461" s="213" t="s">
        <v>1235</v>
      </c>
      <c r="B1461" s="133">
        <v>501214</v>
      </c>
      <c r="C1461" s="133">
        <v>0</v>
      </c>
      <c r="D1461" s="210">
        <f t="shared" si="52"/>
        <v>501214</v>
      </c>
      <c r="E1461" s="156" t="s">
        <v>1236</v>
      </c>
      <c r="F1461" s="100"/>
      <c r="G1461" s="100"/>
      <c r="H1461" s="100"/>
    </row>
    <row r="1462" spans="1:8" s="54" customFormat="1" hidden="1" outlineLevel="1">
      <c r="A1462" s="213" t="s">
        <v>1237</v>
      </c>
      <c r="B1462" s="133">
        <v>1481446</v>
      </c>
      <c r="C1462" s="133">
        <v>0</v>
      </c>
      <c r="D1462" s="210">
        <f t="shared" si="52"/>
        <v>1481446</v>
      </c>
      <c r="E1462" s="156" t="s">
        <v>1238</v>
      </c>
      <c r="F1462" s="100"/>
      <c r="G1462" s="100"/>
      <c r="H1462" s="100"/>
    </row>
    <row r="1463" spans="1:8" s="54" customFormat="1" hidden="1" outlineLevel="1">
      <c r="A1463" s="213" t="s">
        <v>1239</v>
      </c>
      <c r="B1463" s="133">
        <v>88193</v>
      </c>
      <c r="C1463" s="133">
        <v>0</v>
      </c>
      <c r="D1463" s="210">
        <f t="shared" si="52"/>
        <v>88193</v>
      </c>
      <c r="E1463" s="156" t="s">
        <v>1240</v>
      </c>
      <c r="F1463" s="100"/>
      <c r="G1463" s="100"/>
      <c r="H1463" s="100"/>
    </row>
    <row r="1464" spans="1:8" s="54" customFormat="1" hidden="1" outlineLevel="1">
      <c r="A1464" s="213" t="s">
        <v>1241</v>
      </c>
      <c r="B1464" s="133">
        <v>353389</v>
      </c>
      <c r="C1464" s="133">
        <v>0</v>
      </c>
      <c r="D1464" s="210">
        <f t="shared" si="52"/>
        <v>353389</v>
      </c>
      <c r="E1464" s="156" t="s">
        <v>1242</v>
      </c>
      <c r="F1464" s="100"/>
      <c r="G1464" s="100"/>
      <c r="H1464" s="100"/>
    </row>
    <row r="1465" spans="1:8" s="54" customFormat="1" hidden="1" outlineLevel="1">
      <c r="A1465" s="213" t="s">
        <v>1243</v>
      </c>
      <c r="B1465" s="133">
        <v>2573592.34</v>
      </c>
      <c r="C1465" s="133">
        <v>0</v>
      </c>
      <c r="D1465" s="210">
        <f t="shared" si="52"/>
        <v>2573592.34</v>
      </c>
      <c r="E1465" s="156" t="s">
        <v>1244</v>
      </c>
      <c r="F1465" s="100"/>
      <c r="G1465" s="100"/>
      <c r="H1465" s="100"/>
    </row>
    <row r="1466" spans="1:8" s="54" customFormat="1" hidden="1" outlineLevel="1">
      <c r="A1466" s="213" t="s">
        <v>1245</v>
      </c>
      <c r="B1466" s="133">
        <v>752568</v>
      </c>
      <c r="C1466" s="133">
        <v>0</v>
      </c>
      <c r="D1466" s="210">
        <f t="shared" si="52"/>
        <v>752568</v>
      </c>
      <c r="E1466" s="156" t="s">
        <v>1246</v>
      </c>
      <c r="F1466" s="100"/>
      <c r="G1466" s="100"/>
      <c r="H1466" s="100"/>
    </row>
    <row r="1467" spans="1:8" s="54" customFormat="1" hidden="1" outlineLevel="1">
      <c r="A1467" s="213" t="s">
        <v>1247</v>
      </c>
      <c r="B1467" s="133">
        <v>526200</v>
      </c>
      <c r="C1467" s="133">
        <v>0</v>
      </c>
      <c r="D1467" s="210">
        <f t="shared" si="52"/>
        <v>526200</v>
      </c>
      <c r="E1467" s="156" t="s">
        <v>1248</v>
      </c>
      <c r="F1467" s="100"/>
      <c r="G1467" s="100"/>
      <c r="H1467" s="100"/>
    </row>
    <row r="1468" spans="1:8" s="54" customFormat="1" hidden="1" outlineLevel="1">
      <c r="A1468" s="213" t="s">
        <v>1249</v>
      </c>
      <c r="B1468" s="133">
        <v>365037</v>
      </c>
      <c r="C1468" s="133">
        <v>0</v>
      </c>
      <c r="D1468" s="210">
        <f t="shared" si="52"/>
        <v>365037</v>
      </c>
      <c r="E1468" s="156" t="s">
        <v>1250</v>
      </c>
      <c r="F1468" s="100"/>
      <c r="G1468" s="100"/>
      <c r="H1468" s="100"/>
    </row>
    <row r="1469" spans="1:8" s="54" customFormat="1" hidden="1" outlineLevel="1">
      <c r="A1469" s="213" t="s">
        <v>1251</v>
      </c>
      <c r="B1469" s="133">
        <v>188519</v>
      </c>
      <c r="C1469" s="133">
        <v>0</v>
      </c>
      <c r="D1469" s="210">
        <f t="shared" si="52"/>
        <v>188519</v>
      </c>
      <c r="E1469" s="156" t="s">
        <v>1252</v>
      </c>
      <c r="F1469" s="100"/>
      <c r="G1469" s="100"/>
      <c r="H1469" s="100"/>
    </row>
    <row r="1470" spans="1:8" s="54" customFormat="1" hidden="1" outlineLevel="1">
      <c r="A1470" s="213" t="s">
        <v>1253</v>
      </c>
      <c r="B1470" s="133">
        <v>48349.1</v>
      </c>
      <c r="C1470" s="133">
        <v>0</v>
      </c>
      <c r="D1470" s="210">
        <f t="shared" si="52"/>
        <v>48349.1</v>
      </c>
      <c r="E1470" s="156" t="s">
        <v>1254</v>
      </c>
      <c r="F1470" s="100"/>
      <c r="G1470" s="100"/>
      <c r="H1470" s="100"/>
    </row>
    <row r="1471" spans="1:8" s="54" customFormat="1" hidden="1" outlineLevel="1">
      <c r="A1471" s="213" t="s">
        <v>1255</v>
      </c>
      <c r="B1471" s="133">
        <v>160003</v>
      </c>
      <c r="C1471" s="133">
        <v>0</v>
      </c>
      <c r="D1471" s="210">
        <f t="shared" si="52"/>
        <v>160003</v>
      </c>
      <c r="E1471" s="156" t="s">
        <v>1256</v>
      </c>
      <c r="F1471" s="100"/>
      <c r="G1471" s="100"/>
      <c r="H1471" s="100"/>
    </row>
    <row r="1472" spans="1:8" s="54" customFormat="1" hidden="1" outlineLevel="1">
      <c r="A1472" s="213" t="s">
        <v>1257</v>
      </c>
      <c r="B1472" s="133">
        <v>1114374.9270000001</v>
      </c>
      <c r="C1472" s="133">
        <v>0</v>
      </c>
      <c r="D1472" s="210">
        <f t="shared" si="52"/>
        <v>1114374.9270000001</v>
      </c>
      <c r="E1472" s="156" t="s">
        <v>1258</v>
      </c>
      <c r="F1472" s="100"/>
      <c r="G1472" s="100"/>
      <c r="H1472" s="100"/>
    </row>
    <row r="1473" spans="1:8" s="54" customFormat="1" hidden="1" outlineLevel="1">
      <c r="A1473" s="213" t="s">
        <v>1259</v>
      </c>
      <c r="B1473" s="133">
        <v>2750649</v>
      </c>
      <c r="C1473" s="133">
        <v>145231</v>
      </c>
      <c r="D1473" s="210">
        <f t="shared" si="52"/>
        <v>2895880</v>
      </c>
      <c r="E1473" s="156" t="s">
        <v>1260</v>
      </c>
      <c r="F1473" s="100"/>
      <c r="G1473" s="100"/>
      <c r="H1473" s="100"/>
    </row>
    <row r="1474" spans="1:8" s="54" customFormat="1" hidden="1" outlineLevel="1">
      <c r="A1474" s="213" t="s">
        <v>1261</v>
      </c>
      <c r="B1474" s="133">
        <v>8035177</v>
      </c>
      <c r="C1474" s="133">
        <v>0</v>
      </c>
      <c r="D1474" s="210">
        <f t="shared" si="52"/>
        <v>8035177</v>
      </c>
      <c r="E1474" s="156" t="s">
        <v>1262</v>
      </c>
      <c r="F1474" s="100"/>
      <c r="G1474" s="100"/>
      <c r="H1474" s="100"/>
    </row>
    <row r="1475" spans="1:8" s="54" customFormat="1" hidden="1" outlineLevel="1">
      <c r="A1475" s="213" t="s">
        <v>1263</v>
      </c>
      <c r="B1475" s="133">
        <v>484365</v>
      </c>
      <c r="C1475" s="133">
        <v>-84270</v>
      </c>
      <c r="D1475" s="210">
        <f t="shared" si="52"/>
        <v>400095</v>
      </c>
      <c r="E1475" s="156" t="s">
        <v>1264</v>
      </c>
      <c r="F1475" s="100"/>
      <c r="G1475" s="100"/>
      <c r="H1475" s="100"/>
    </row>
    <row r="1476" spans="1:8" s="54" customFormat="1" hidden="1" outlineLevel="1">
      <c r="A1476" s="213" t="s">
        <v>1265</v>
      </c>
      <c r="B1476" s="133">
        <v>1069167</v>
      </c>
      <c r="C1476" s="133">
        <v>0</v>
      </c>
      <c r="D1476" s="210">
        <f t="shared" si="52"/>
        <v>1069167</v>
      </c>
      <c r="E1476" s="156" t="s">
        <v>1266</v>
      </c>
      <c r="F1476" s="100"/>
      <c r="G1476" s="100"/>
      <c r="H1476" s="100"/>
    </row>
    <row r="1477" spans="1:8" s="54" customFormat="1" hidden="1" outlineLevel="1">
      <c r="A1477" s="213" t="s">
        <v>1267</v>
      </c>
      <c r="B1477" s="133">
        <v>4505</v>
      </c>
      <c r="C1477" s="133">
        <v>0</v>
      </c>
      <c r="D1477" s="210">
        <f t="shared" si="52"/>
        <v>4505</v>
      </c>
      <c r="E1477" s="156" t="s">
        <v>1268</v>
      </c>
      <c r="F1477" s="100"/>
      <c r="G1477" s="100"/>
      <c r="H1477" s="100"/>
    </row>
    <row r="1478" spans="1:8" s="54" customFormat="1" hidden="1" outlineLevel="1">
      <c r="A1478" s="213" t="s">
        <v>1269</v>
      </c>
      <c r="B1478" s="133">
        <v>333662</v>
      </c>
      <c r="C1478" s="133">
        <v>0</v>
      </c>
      <c r="D1478" s="210">
        <f t="shared" si="52"/>
        <v>333662</v>
      </c>
      <c r="E1478" s="156" t="s">
        <v>1270</v>
      </c>
      <c r="F1478" s="100"/>
      <c r="G1478" s="100"/>
      <c r="H1478" s="100"/>
    </row>
    <row r="1479" spans="1:8" s="54" customFormat="1" hidden="1" outlineLevel="1">
      <c r="A1479" s="213" t="s">
        <v>1271</v>
      </c>
      <c r="B1479" s="133">
        <v>150741</v>
      </c>
      <c r="C1479" s="133">
        <v>0</v>
      </c>
      <c r="D1479" s="210">
        <f t="shared" si="52"/>
        <v>150741</v>
      </c>
      <c r="E1479" s="156" t="s">
        <v>1272</v>
      </c>
      <c r="F1479" s="100"/>
      <c r="G1479" s="100"/>
      <c r="H1479" s="100"/>
    </row>
    <row r="1480" spans="1:8" s="54" customFormat="1" hidden="1" outlineLevel="1">
      <c r="A1480" s="213" t="s">
        <v>1273</v>
      </c>
      <c r="B1480" s="133">
        <v>578794.27899999998</v>
      </c>
      <c r="C1480" s="133">
        <v>0</v>
      </c>
      <c r="D1480" s="210">
        <f t="shared" si="52"/>
        <v>578794.27899999998</v>
      </c>
      <c r="E1480" s="156" t="s">
        <v>1274</v>
      </c>
      <c r="F1480" s="100"/>
      <c r="G1480" s="100"/>
      <c r="H1480" s="100"/>
    </row>
    <row r="1481" spans="1:8" s="54" customFormat="1" hidden="1" outlineLevel="1">
      <c r="A1481" s="213" t="s">
        <v>1275</v>
      </c>
      <c r="B1481" s="133">
        <v>299408</v>
      </c>
      <c r="C1481" s="133">
        <v>0</v>
      </c>
      <c r="D1481" s="210">
        <f t="shared" si="52"/>
        <v>299408</v>
      </c>
      <c r="E1481" s="156" t="s">
        <v>1276</v>
      </c>
      <c r="F1481" s="100"/>
      <c r="G1481" s="100"/>
      <c r="H1481" s="100"/>
    </row>
    <row r="1482" spans="1:8" s="54" customFormat="1" hidden="1" outlineLevel="1">
      <c r="A1482" s="213" t="s">
        <v>1277</v>
      </c>
      <c r="B1482" s="133">
        <v>579074.17299999995</v>
      </c>
      <c r="C1482" s="133">
        <v>0</v>
      </c>
      <c r="D1482" s="210">
        <f t="shared" si="52"/>
        <v>579074.17299999995</v>
      </c>
      <c r="E1482" s="156" t="s">
        <v>1278</v>
      </c>
      <c r="F1482" s="100"/>
      <c r="G1482" s="100"/>
      <c r="H1482" s="100"/>
    </row>
    <row r="1483" spans="1:8" s="54" customFormat="1" hidden="1" outlineLevel="1">
      <c r="A1483" s="213" t="s">
        <v>1279</v>
      </c>
      <c r="B1483" s="133">
        <v>156016.35</v>
      </c>
      <c r="C1483" s="133">
        <v>0</v>
      </c>
      <c r="D1483" s="210">
        <f t="shared" si="52"/>
        <v>156016.35</v>
      </c>
      <c r="E1483" s="156" t="s">
        <v>1280</v>
      </c>
      <c r="F1483" s="100"/>
      <c r="G1483" s="100"/>
      <c r="H1483" s="100"/>
    </row>
    <row r="1484" spans="1:8" s="54" customFormat="1" hidden="1" outlineLevel="1">
      <c r="A1484" s="213" t="s">
        <v>1281</v>
      </c>
      <c r="B1484" s="133">
        <v>814278</v>
      </c>
      <c r="C1484" s="133">
        <v>0</v>
      </c>
      <c r="D1484" s="210">
        <f t="shared" si="52"/>
        <v>814278</v>
      </c>
      <c r="E1484" s="156" t="s">
        <v>1282</v>
      </c>
      <c r="F1484" s="100"/>
      <c r="G1484" s="100"/>
      <c r="H1484" s="100"/>
    </row>
    <row r="1485" spans="1:8" s="54" customFormat="1" hidden="1" outlineLevel="1">
      <c r="A1485" s="213" t="s">
        <v>1283</v>
      </c>
      <c r="B1485" s="133">
        <v>634554</v>
      </c>
      <c r="C1485" s="133">
        <v>-555418</v>
      </c>
      <c r="D1485" s="210">
        <f t="shared" si="52"/>
        <v>79136</v>
      </c>
      <c r="E1485" s="156" t="s">
        <v>1284</v>
      </c>
      <c r="F1485" s="100"/>
      <c r="G1485" s="100"/>
      <c r="H1485" s="100"/>
    </row>
    <row r="1486" spans="1:8" s="54" customFormat="1" hidden="1" outlineLevel="1">
      <c r="A1486" s="213" t="s">
        <v>1285</v>
      </c>
      <c r="B1486" s="133">
        <v>137929</v>
      </c>
      <c r="C1486" s="133">
        <v>0</v>
      </c>
      <c r="D1486" s="210">
        <f t="shared" si="52"/>
        <v>137929</v>
      </c>
      <c r="E1486" s="156" t="s">
        <v>1286</v>
      </c>
      <c r="F1486" s="100"/>
      <c r="G1486" s="100"/>
      <c r="H1486" s="100"/>
    </row>
    <row r="1487" spans="1:8" s="54" customFormat="1" hidden="1" outlineLevel="1">
      <c r="A1487" s="213" t="s">
        <v>1287</v>
      </c>
      <c r="B1487" s="133">
        <v>8002623.4330000002</v>
      </c>
      <c r="C1487" s="133">
        <v>0</v>
      </c>
      <c r="D1487" s="210">
        <f t="shared" si="52"/>
        <v>8002623.4330000002</v>
      </c>
      <c r="E1487" s="156" t="s">
        <v>1288</v>
      </c>
      <c r="F1487" s="100"/>
      <c r="G1487" s="100"/>
      <c r="H1487" s="100"/>
    </row>
    <row r="1488" spans="1:8" s="54" customFormat="1" hidden="1" outlineLevel="1">
      <c r="A1488" s="213" t="s">
        <v>1289</v>
      </c>
      <c r="B1488" s="133">
        <v>2405341.31</v>
      </c>
      <c r="C1488" s="133">
        <v>0</v>
      </c>
      <c r="D1488" s="210">
        <f t="shared" si="52"/>
        <v>2405341.31</v>
      </c>
      <c r="E1488" s="156" t="s">
        <v>1290</v>
      </c>
      <c r="F1488" s="100"/>
      <c r="G1488" s="100"/>
      <c r="H1488" s="100"/>
    </row>
    <row r="1489" spans="1:8" s="54" customFormat="1" hidden="1" outlineLevel="1">
      <c r="A1489" s="213" t="s">
        <v>1291</v>
      </c>
      <c r="B1489" s="133">
        <v>367423.27499999997</v>
      </c>
      <c r="C1489" s="133">
        <v>0</v>
      </c>
      <c r="D1489" s="210">
        <f t="shared" si="52"/>
        <v>367423.27499999997</v>
      </c>
      <c r="E1489" s="156" t="s">
        <v>1292</v>
      </c>
      <c r="F1489" s="100"/>
      <c r="G1489" s="100"/>
      <c r="H1489" s="100"/>
    </row>
    <row r="1490" spans="1:8" s="54" customFormat="1" hidden="1" outlineLevel="1">
      <c r="A1490" s="213" t="s">
        <v>1293</v>
      </c>
      <c r="B1490" s="133">
        <v>1107597</v>
      </c>
      <c r="C1490" s="133">
        <v>0</v>
      </c>
      <c r="D1490" s="210">
        <f t="shared" si="52"/>
        <v>1107597</v>
      </c>
      <c r="E1490" s="156" t="s">
        <v>1294</v>
      </c>
      <c r="F1490" s="100"/>
      <c r="G1490" s="100"/>
      <c r="H1490" s="100"/>
    </row>
    <row r="1491" spans="1:8" s="54" customFormat="1" hidden="1" outlineLevel="1">
      <c r="A1491" s="213" t="s">
        <v>1295</v>
      </c>
      <c r="B1491" s="133">
        <v>280202</v>
      </c>
      <c r="C1491" s="133">
        <v>0</v>
      </c>
      <c r="D1491" s="210">
        <f t="shared" si="52"/>
        <v>280202</v>
      </c>
      <c r="E1491" s="156" t="s">
        <v>1296</v>
      </c>
      <c r="F1491" s="100"/>
      <c r="G1491" s="100"/>
      <c r="H1491" s="100"/>
    </row>
    <row r="1492" spans="1:8" s="54" customFormat="1" hidden="1" outlineLevel="1">
      <c r="A1492" s="213" t="s">
        <v>1297</v>
      </c>
      <c r="B1492" s="133">
        <v>1553288</v>
      </c>
      <c r="C1492" s="133">
        <v>0</v>
      </c>
      <c r="D1492" s="210">
        <f t="shared" si="52"/>
        <v>1553288</v>
      </c>
      <c r="E1492" s="156" t="s">
        <v>1298</v>
      </c>
      <c r="F1492" s="100"/>
      <c r="G1492" s="100"/>
      <c r="H1492" s="100"/>
    </row>
    <row r="1493" spans="1:8" s="54" customFormat="1" hidden="1" outlineLevel="1">
      <c r="A1493" s="213" t="s">
        <v>1299</v>
      </c>
      <c r="B1493" s="133">
        <v>37710.800000000003</v>
      </c>
      <c r="C1493" s="133">
        <v>0</v>
      </c>
      <c r="D1493" s="210">
        <f t="shared" si="52"/>
        <v>37710.800000000003</v>
      </c>
      <c r="E1493" s="156" t="s">
        <v>1300</v>
      </c>
      <c r="F1493" s="100"/>
      <c r="G1493" s="100"/>
      <c r="H1493" s="100"/>
    </row>
    <row r="1494" spans="1:8" s="54" customFormat="1" hidden="1" outlineLevel="1">
      <c r="A1494" s="213" t="s">
        <v>1301</v>
      </c>
      <c r="B1494" s="133">
        <v>152815</v>
      </c>
      <c r="C1494" s="133">
        <v>0</v>
      </c>
      <c r="D1494" s="210">
        <f t="shared" si="52"/>
        <v>152815</v>
      </c>
      <c r="E1494" s="156" t="s">
        <v>1302</v>
      </c>
      <c r="F1494" s="100"/>
      <c r="G1494" s="100"/>
      <c r="H1494" s="100"/>
    </row>
    <row r="1495" spans="1:8" s="54" customFormat="1" hidden="1" outlineLevel="1">
      <c r="A1495" s="213" t="s">
        <v>1303</v>
      </c>
      <c r="B1495" s="133">
        <v>36000</v>
      </c>
      <c r="C1495" s="133">
        <v>0</v>
      </c>
      <c r="D1495" s="210">
        <f t="shared" si="52"/>
        <v>36000</v>
      </c>
      <c r="E1495" s="156" t="s">
        <v>1304</v>
      </c>
      <c r="F1495" s="100"/>
      <c r="G1495" s="100"/>
      <c r="H1495" s="100"/>
    </row>
    <row r="1496" spans="1:8" s="54" customFormat="1" hidden="1" outlineLevel="1">
      <c r="A1496" s="213" t="s">
        <v>1305</v>
      </c>
      <c r="B1496" s="133">
        <v>654773</v>
      </c>
      <c r="C1496" s="133">
        <v>0</v>
      </c>
      <c r="D1496" s="210">
        <f t="shared" si="52"/>
        <v>654773</v>
      </c>
      <c r="E1496" s="156" t="s">
        <v>1306</v>
      </c>
      <c r="F1496" s="100"/>
      <c r="G1496" s="100"/>
      <c r="H1496" s="100"/>
    </row>
    <row r="1497" spans="1:8" s="54" customFormat="1" hidden="1" outlineLevel="1">
      <c r="A1497" s="213" t="s">
        <v>1307</v>
      </c>
      <c r="B1497" s="133">
        <v>19193762.467</v>
      </c>
      <c r="C1497" s="133">
        <v>0</v>
      </c>
      <c r="D1497" s="210">
        <f t="shared" si="52"/>
        <v>19193762.467</v>
      </c>
      <c r="E1497" s="156" t="s">
        <v>1308</v>
      </c>
      <c r="F1497" s="100"/>
      <c r="G1497" s="100"/>
      <c r="H1497" s="100"/>
    </row>
    <row r="1498" spans="1:8" s="54" customFormat="1" hidden="1" outlineLevel="1">
      <c r="A1498" s="213" t="s">
        <v>1309</v>
      </c>
      <c r="B1498" s="133">
        <v>277493</v>
      </c>
      <c r="C1498" s="133">
        <v>0</v>
      </c>
      <c r="D1498" s="210">
        <f t="shared" si="52"/>
        <v>277493</v>
      </c>
      <c r="E1498" s="156" t="s">
        <v>1310</v>
      </c>
      <c r="F1498" s="100"/>
      <c r="G1498" s="100"/>
      <c r="H1498" s="100"/>
    </row>
    <row r="1499" spans="1:8" s="54" customFormat="1" hidden="1" outlineLevel="1">
      <c r="A1499" s="213" t="s">
        <v>1311</v>
      </c>
      <c r="B1499" s="133">
        <v>581050.96</v>
      </c>
      <c r="C1499" s="133">
        <v>0</v>
      </c>
      <c r="D1499" s="210">
        <f t="shared" si="52"/>
        <v>581050.96</v>
      </c>
      <c r="E1499" s="156" t="s">
        <v>1312</v>
      </c>
      <c r="F1499" s="100"/>
      <c r="G1499" s="100"/>
      <c r="H1499" s="100"/>
    </row>
    <row r="1500" spans="1:8" s="54" customFormat="1" hidden="1" outlineLevel="1">
      <c r="A1500" s="213" t="s">
        <v>1313</v>
      </c>
      <c r="B1500" s="133">
        <v>556786733.68599999</v>
      </c>
      <c r="C1500" s="133">
        <v>413109</v>
      </c>
      <c r="D1500" s="210">
        <f t="shared" si="52"/>
        <v>557199842.68599999</v>
      </c>
      <c r="E1500" s="156" t="s">
        <v>1314</v>
      </c>
      <c r="F1500" s="100"/>
      <c r="G1500" s="100"/>
      <c r="H1500" s="100"/>
    </row>
    <row r="1501" spans="1:8" s="54" customFormat="1" hidden="1" outlineLevel="1">
      <c r="A1501" s="213" t="s">
        <v>1315</v>
      </c>
      <c r="B1501" s="133">
        <v>517190</v>
      </c>
      <c r="C1501" s="133">
        <v>0</v>
      </c>
      <c r="D1501" s="210">
        <f t="shared" si="52"/>
        <v>517190</v>
      </c>
      <c r="E1501" s="156" t="s">
        <v>1316</v>
      </c>
      <c r="F1501" s="100"/>
      <c r="G1501" s="100"/>
      <c r="H1501" s="100"/>
    </row>
    <row r="1502" spans="1:8" s="54" customFormat="1" hidden="1" outlineLevel="1">
      <c r="A1502" s="213" t="s">
        <v>1317</v>
      </c>
      <c r="B1502" s="133">
        <v>787944</v>
      </c>
      <c r="C1502" s="133">
        <v>0</v>
      </c>
      <c r="D1502" s="210">
        <f t="shared" si="52"/>
        <v>787944</v>
      </c>
      <c r="E1502" s="156" t="s">
        <v>1318</v>
      </c>
      <c r="F1502" s="100"/>
      <c r="G1502" s="100"/>
      <c r="H1502" s="100"/>
    </row>
    <row r="1503" spans="1:8" s="54" customFormat="1" hidden="1" outlineLevel="1">
      <c r="A1503" s="213" t="s">
        <v>1319</v>
      </c>
      <c r="B1503" s="133">
        <v>913021433.00100005</v>
      </c>
      <c r="C1503" s="133">
        <v>4060941</v>
      </c>
      <c r="D1503" s="210">
        <f t="shared" si="52"/>
        <v>917082374.00100005</v>
      </c>
      <c r="E1503" s="156" t="s">
        <v>1320</v>
      </c>
      <c r="F1503" s="100"/>
      <c r="G1503" s="100"/>
      <c r="H1503" s="100"/>
    </row>
    <row r="1504" spans="1:8" s="54" customFormat="1" hidden="1" outlineLevel="1">
      <c r="A1504" s="213" t="s">
        <v>1321</v>
      </c>
      <c r="B1504" s="133">
        <v>1274909</v>
      </c>
      <c r="C1504" s="133">
        <v>0</v>
      </c>
      <c r="D1504" s="210">
        <f t="shared" si="52"/>
        <v>1274909</v>
      </c>
      <c r="E1504" s="156" t="s">
        <v>1322</v>
      </c>
      <c r="F1504" s="100"/>
      <c r="G1504" s="100"/>
      <c r="H1504" s="100"/>
    </row>
    <row r="1505" spans="1:8" s="54" customFormat="1" hidden="1" outlineLevel="1">
      <c r="A1505" s="213" t="s">
        <v>1323</v>
      </c>
      <c r="B1505" s="133">
        <v>1154422.1000000001</v>
      </c>
      <c r="C1505" s="133">
        <v>0</v>
      </c>
      <c r="D1505" s="210">
        <f t="shared" si="52"/>
        <v>1154422.1000000001</v>
      </c>
      <c r="E1505" s="156" t="s">
        <v>1324</v>
      </c>
      <c r="F1505" s="100"/>
      <c r="G1505" s="100"/>
      <c r="H1505" s="100"/>
    </row>
    <row r="1506" spans="1:8" s="54" customFormat="1" hidden="1" outlineLevel="1">
      <c r="A1506" s="213" t="s">
        <v>1325</v>
      </c>
      <c r="B1506" s="133">
        <v>50227602</v>
      </c>
      <c r="C1506" s="133">
        <v>0</v>
      </c>
      <c r="D1506" s="210">
        <f t="shared" si="52"/>
        <v>50227602</v>
      </c>
      <c r="E1506" s="156" t="s">
        <v>1326</v>
      </c>
      <c r="F1506" s="100"/>
      <c r="G1506" s="100"/>
      <c r="H1506" s="100"/>
    </row>
    <row r="1507" spans="1:8" s="54" customFormat="1" hidden="1" outlineLevel="1">
      <c r="A1507" s="213" t="s">
        <v>628</v>
      </c>
      <c r="B1507" s="133">
        <v>1420983.399</v>
      </c>
      <c r="C1507" s="133">
        <v>0</v>
      </c>
      <c r="D1507" s="210">
        <f t="shared" si="52"/>
        <v>1420983.399</v>
      </c>
      <c r="E1507" s="156" t="s">
        <v>1327</v>
      </c>
      <c r="F1507" s="100"/>
      <c r="G1507" s="100"/>
      <c r="H1507" s="100"/>
    </row>
    <row r="1508" spans="1:8" s="54" customFormat="1" hidden="1" outlineLevel="1">
      <c r="A1508" s="213" t="s">
        <v>1328</v>
      </c>
      <c r="B1508" s="133">
        <v>56893147.990000002</v>
      </c>
      <c r="C1508" s="133">
        <v>0</v>
      </c>
      <c r="D1508" s="210">
        <f t="shared" si="52"/>
        <v>56893147.990000002</v>
      </c>
      <c r="E1508" s="156" t="s">
        <v>1329</v>
      </c>
      <c r="F1508" s="100"/>
      <c r="G1508" s="100"/>
      <c r="H1508" s="100"/>
    </row>
    <row r="1509" spans="1:8" s="54" customFormat="1" hidden="1" outlineLevel="1">
      <c r="A1509" s="213" t="s">
        <v>1330</v>
      </c>
      <c r="B1509" s="133">
        <v>41564726</v>
      </c>
      <c r="C1509" s="133">
        <v>0</v>
      </c>
      <c r="D1509" s="210">
        <f t="shared" si="52"/>
        <v>41564726</v>
      </c>
      <c r="E1509" s="156" t="s">
        <v>1331</v>
      </c>
      <c r="F1509" s="100"/>
      <c r="G1509" s="100"/>
      <c r="H1509" s="100"/>
    </row>
    <row r="1510" spans="1:8" s="54" customFormat="1" hidden="1" outlineLevel="1">
      <c r="A1510" s="213" t="s">
        <v>1332</v>
      </c>
      <c r="B1510" s="133">
        <v>4650474</v>
      </c>
      <c r="C1510" s="133">
        <v>68586</v>
      </c>
      <c r="D1510" s="210">
        <f t="shared" si="52"/>
        <v>4719060</v>
      </c>
      <c r="E1510" s="156" t="s">
        <v>1333</v>
      </c>
      <c r="F1510" s="100"/>
      <c r="G1510" s="100"/>
      <c r="H1510" s="100"/>
    </row>
    <row r="1511" spans="1:8" s="54" customFormat="1" hidden="1" outlineLevel="1">
      <c r="A1511" s="213" t="s">
        <v>1334</v>
      </c>
      <c r="B1511" s="133">
        <v>1869439</v>
      </c>
      <c r="C1511" s="133">
        <v>0</v>
      </c>
      <c r="D1511" s="210">
        <f t="shared" si="52"/>
        <v>1869439</v>
      </c>
      <c r="E1511" s="156" t="s">
        <v>1335</v>
      </c>
      <c r="F1511" s="100"/>
      <c r="G1511" s="100"/>
      <c r="H1511" s="100"/>
    </row>
    <row r="1512" spans="1:8" s="54" customFormat="1" hidden="1" outlineLevel="1">
      <c r="A1512" s="213" t="s">
        <v>131</v>
      </c>
      <c r="B1512" s="133">
        <v>2417811.9270000001</v>
      </c>
      <c r="C1512" s="133">
        <v>0</v>
      </c>
      <c r="D1512" s="210">
        <f t="shared" si="52"/>
        <v>2417811.9270000001</v>
      </c>
      <c r="E1512" s="156" t="s">
        <v>132</v>
      </c>
      <c r="F1512" s="100"/>
      <c r="G1512" s="100"/>
      <c r="H1512" s="100"/>
    </row>
    <row r="1513" spans="1:8" s="54" customFormat="1" hidden="1" outlineLevel="1">
      <c r="A1513" s="213" t="s">
        <v>1336</v>
      </c>
      <c r="B1513" s="133">
        <v>756132</v>
      </c>
      <c r="C1513" s="133">
        <v>0</v>
      </c>
      <c r="D1513" s="210">
        <f t="shared" si="52"/>
        <v>756132</v>
      </c>
      <c r="E1513" s="156" t="s">
        <v>1337</v>
      </c>
      <c r="F1513" s="100"/>
      <c r="G1513" s="100"/>
      <c r="H1513" s="100"/>
    </row>
    <row r="1514" spans="1:8" s="54" customFormat="1" hidden="1" outlineLevel="1">
      <c r="A1514" s="213" t="s">
        <v>1338</v>
      </c>
      <c r="B1514" s="133">
        <v>2810991.2</v>
      </c>
      <c r="C1514" s="133">
        <v>0</v>
      </c>
      <c r="D1514" s="210">
        <f t="shared" si="52"/>
        <v>2810991.2</v>
      </c>
      <c r="E1514" s="156" t="s">
        <v>1339</v>
      </c>
      <c r="F1514" s="100"/>
      <c r="G1514" s="100"/>
      <c r="H1514" s="100"/>
    </row>
    <row r="1515" spans="1:8" s="54" customFormat="1" hidden="1" outlineLevel="1">
      <c r="A1515" s="213" t="s">
        <v>1340</v>
      </c>
      <c r="B1515" s="133">
        <v>7207496.7870000005</v>
      </c>
      <c r="C1515" s="133">
        <v>0</v>
      </c>
      <c r="D1515" s="210">
        <f t="shared" si="52"/>
        <v>7207496.7870000005</v>
      </c>
      <c r="E1515" s="156" t="s">
        <v>1341</v>
      </c>
      <c r="F1515" s="100"/>
      <c r="G1515" s="100"/>
      <c r="H1515" s="100"/>
    </row>
    <row r="1516" spans="1:8" s="54" customFormat="1" hidden="1" outlineLevel="1">
      <c r="A1516" s="213" t="s">
        <v>1342</v>
      </c>
      <c r="B1516" s="133">
        <v>60000</v>
      </c>
      <c r="C1516" s="133">
        <v>0</v>
      </c>
      <c r="D1516" s="210">
        <f t="shared" si="52"/>
        <v>60000</v>
      </c>
      <c r="E1516" s="156" t="s">
        <v>1343</v>
      </c>
      <c r="F1516" s="100"/>
      <c r="G1516" s="100"/>
      <c r="H1516" s="100"/>
    </row>
    <row r="1517" spans="1:8" s="54" customFormat="1" hidden="1" outlineLevel="1">
      <c r="A1517" s="213" t="s">
        <v>1344</v>
      </c>
      <c r="B1517" s="133">
        <v>441739.81999999995</v>
      </c>
      <c r="C1517" s="133">
        <v>0</v>
      </c>
      <c r="D1517" s="210">
        <f t="shared" si="52"/>
        <v>441739.81999999995</v>
      </c>
      <c r="E1517" s="156" t="s">
        <v>1345</v>
      </c>
      <c r="F1517" s="100"/>
      <c r="G1517" s="100"/>
      <c r="H1517" s="100"/>
    </row>
    <row r="1518" spans="1:8" s="54" customFormat="1" hidden="1" outlineLevel="1">
      <c r="A1518" s="213" t="s">
        <v>243</v>
      </c>
      <c r="B1518" s="133">
        <v>434951</v>
      </c>
      <c r="C1518" s="133">
        <v>2424</v>
      </c>
      <c r="D1518" s="210">
        <f t="shared" si="52"/>
        <v>437375</v>
      </c>
      <c r="E1518" s="156" t="s">
        <v>1346</v>
      </c>
      <c r="F1518" s="100"/>
      <c r="G1518" s="100"/>
      <c r="H1518" s="100"/>
    </row>
    <row r="1519" spans="1:8" s="54" customFormat="1" hidden="1" outlineLevel="1">
      <c r="A1519" s="213" t="s">
        <v>1347</v>
      </c>
      <c r="B1519" s="133">
        <v>904202.64</v>
      </c>
      <c r="C1519" s="133">
        <v>0</v>
      </c>
      <c r="D1519" s="210">
        <f t="shared" ref="D1519:D1533" si="53">B1519+C1519</f>
        <v>904202.64</v>
      </c>
      <c r="E1519" s="156" t="s">
        <v>1348</v>
      </c>
      <c r="F1519" s="100"/>
      <c r="G1519" s="100"/>
      <c r="H1519" s="100"/>
    </row>
    <row r="1520" spans="1:8" s="54" customFormat="1" hidden="1" outlineLevel="1">
      <c r="A1520" s="213" t="s">
        <v>1349</v>
      </c>
      <c r="B1520" s="133">
        <v>803474</v>
      </c>
      <c r="C1520" s="133">
        <v>0</v>
      </c>
      <c r="D1520" s="210">
        <f t="shared" si="53"/>
        <v>803474</v>
      </c>
      <c r="E1520" s="156" t="s">
        <v>1350</v>
      </c>
      <c r="F1520" s="100"/>
      <c r="G1520" s="100"/>
      <c r="H1520" s="100"/>
    </row>
    <row r="1521" spans="1:9" s="54" customFormat="1" hidden="1" outlineLevel="1">
      <c r="A1521" s="213" t="s">
        <v>1351</v>
      </c>
      <c r="B1521" s="133">
        <v>312743</v>
      </c>
      <c r="C1521" s="133">
        <v>-124660</v>
      </c>
      <c r="D1521" s="210">
        <f t="shared" si="53"/>
        <v>188083</v>
      </c>
      <c r="E1521" s="156" t="s">
        <v>1352</v>
      </c>
      <c r="F1521" s="100"/>
      <c r="G1521" s="100"/>
      <c r="H1521" s="100"/>
    </row>
    <row r="1522" spans="1:9" s="54" customFormat="1" hidden="1" outlineLevel="1">
      <c r="A1522" s="213" t="s">
        <v>1353</v>
      </c>
      <c r="B1522" s="133">
        <v>2419910.7000000002</v>
      </c>
      <c r="C1522" s="133">
        <v>0</v>
      </c>
      <c r="D1522" s="210">
        <f t="shared" si="53"/>
        <v>2419910.7000000002</v>
      </c>
      <c r="E1522" s="156" t="s">
        <v>1354</v>
      </c>
      <c r="F1522" s="100"/>
      <c r="G1522" s="100"/>
      <c r="H1522" s="100"/>
    </row>
    <row r="1523" spans="1:9" s="54" customFormat="1" hidden="1" outlineLevel="1">
      <c r="A1523" s="213" t="s">
        <v>1355</v>
      </c>
      <c r="B1523" s="133">
        <v>29254887</v>
      </c>
      <c r="C1523" s="133">
        <v>3923593</v>
      </c>
      <c r="D1523" s="210">
        <f t="shared" si="53"/>
        <v>33178480</v>
      </c>
      <c r="E1523" s="156" t="s">
        <v>1356</v>
      </c>
      <c r="F1523" s="100"/>
      <c r="G1523" s="100"/>
      <c r="H1523" s="100"/>
    </row>
    <row r="1524" spans="1:9" s="54" customFormat="1" hidden="1" outlineLevel="1">
      <c r="A1524" s="213" t="s">
        <v>1357</v>
      </c>
      <c r="B1524" s="133">
        <v>4204389</v>
      </c>
      <c r="C1524" s="133">
        <v>350463</v>
      </c>
      <c r="D1524" s="210">
        <f t="shared" si="53"/>
        <v>4554852</v>
      </c>
      <c r="E1524" s="156" t="s">
        <v>1358</v>
      </c>
      <c r="F1524" s="100"/>
      <c r="G1524" s="100"/>
      <c r="H1524" s="100"/>
    </row>
    <row r="1525" spans="1:9" s="54" customFormat="1" hidden="1" outlineLevel="1">
      <c r="A1525" s="213" t="s">
        <v>422</v>
      </c>
      <c r="B1525" s="133">
        <v>76359726</v>
      </c>
      <c r="C1525" s="133">
        <v>14692111</v>
      </c>
      <c r="D1525" s="210">
        <f t="shared" si="53"/>
        <v>91051837</v>
      </c>
      <c r="E1525" s="156" t="s">
        <v>423</v>
      </c>
      <c r="F1525" s="100"/>
      <c r="G1525" s="100"/>
      <c r="H1525" s="100"/>
    </row>
    <row r="1526" spans="1:9" s="54" customFormat="1" hidden="1" outlineLevel="1">
      <c r="A1526" s="213" t="s">
        <v>384</v>
      </c>
      <c r="B1526" s="133">
        <v>962631</v>
      </c>
      <c r="C1526" s="133">
        <v>184381</v>
      </c>
      <c r="D1526" s="210">
        <f t="shared" si="53"/>
        <v>1147012</v>
      </c>
      <c r="E1526" s="156" t="s">
        <v>1359</v>
      </c>
      <c r="F1526" s="100"/>
      <c r="G1526" s="100"/>
      <c r="H1526" s="100"/>
    </row>
    <row r="1527" spans="1:9" s="54" customFormat="1" hidden="1" outlineLevel="1">
      <c r="A1527" s="213" t="s">
        <v>1360</v>
      </c>
      <c r="B1527" s="133">
        <v>776290</v>
      </c>
      <c r="C1527" s="133">
        <v>-46144</v>
      </c>
      <c r="D1527" s="210">
        <f t="shared" si="53"/>
        <v>730146</v>
      </c>
      <c r="E1527" s="156" t="s">
        <v>1361</v>
      </c>
      <c r="F1527" s="100"/>
      <c r="G1527" s="100"/>
      <c r="H1527" s="100"/>
    </row>
    <row r="1528" spans="1:9" s="54" customFormat="1" hidden="1" outlineLevel="1">
      <c r="A1528" s="213" t="s">
        <v>1362</v>
      </c>
      <c r="B1528" s="133">
        <v>1613076</v>
      </c>
      <c r="C1528" s="133">
        <v>0</v>
      </c>
      <c r="D1528" s="210">
        <f t="shared" si="53"/>
        <v>1613076</v>
      </c>
      <c r="E1528" s="156" t="s">
        <v>1363</v>
      </c>
      <c r="F1528" s="100"/>
      <c r="G1528" s="100"/>
      <c r="H1528" s="100"/>
    </row>
    <row r="1529" spans="1:9" s="54" customFormat="1" hidden="1" outlineLevel="1">
      <c r="A1529" s="213" t="s">
        <v>93</v>
      </c>
      <c r="B1529" s="133">
        <v>195920.78</v>
      </c>
      <c r="C1529" s="133">
        <v>0</v>
      </c>
      <c r="D1529" s="210">
        <f t="shared" si="53"/>
        <v>195920.78</v>
      </c>
      <c r="E1529" s="156" t="s">
        <v>94</v>
      </c>
      <c r="F1529" s="100"/>
      <c r="G1529" s="100"/>
      <c r="H1529" s="100"/>
    </row>
    <row r="1530" spans="1:9" s="54" customFormat="1" hidden="1" outlineLevel="1">
      <c r="A1530" s="213" t="s">
        <v>1364</v>
      </c>
      <c r="B1530" s="133">
        <v>258911322</v>
      </c>
      <c r="C1530" s="133">
        <v>0</v>
      </c>
      <c r="D1530" s="210">
        <f t="shared" si="53"/>
        <v>258911322</v>
      </c>
      <c r="E1530" s="156" t="s">
        <v>1365</v>
      </c>
      <c r="F1530" s="100"/>
      <c r="G1530" s="100"/>
      <c r="H1530" s="100"/>
    </row>
    <row r="1531" spans="1:9" s="54" customFormat="1" hidden="1" outlineLevel="1">
      <c r="A1531" s="213" t="s">
        <v>1366</v>
      </c>
      <c r="B1531" s="133">
        <v>275926210</v>
      </c>
      <c r="C1531" s="133">
        <v>0</v>
      </c>
      <c r="D1531" s="210">
        <f t="shared" si="53"/>
        <v>275926210</v>
      </c>
      <c r="E1531" s="156" t="s">
        <v>1367</v>
      </c>
      <c r="F1531" s="100"/>
      <c r="G1531" s="100"/>
      <c r="H1531" s="100"/>
    </row>
    <row r="1532" spans="1:9" s="54" customFormat="1" hidden="1" outlineLevel="1">
      <c r="A1532" s="213" t="s">
        <v>1368</v>
      </c>
      <c r="B1532" s="133">
        <v>10520615</v>
      </c>
      <c r="C1532" s="133">
        <v>16240800</v>
      </c>
      <c r="D1532" s="210">
        <f t="shared" si="53"/>
        <v>26761415</v>
      </c>
      <c r="E1532" s="156" t="s">
        <v>1369</v>
      </c>
      <c r="F1532" s="100"/>
      <c r="G1532" s="100"/>
      <c r="H1532" s="100"/>
    </row>
    <row r="1533" spans="1:9" s="54" customFormat="1" hidden="1" outlineLevel="1">
      <c r="A1533" s="213" t="s">
        <v>824</v>
      </c>
      <c r="B1533" s="133">
        <v>77579</v>
      </c>
      <c r="C1533" s="133">
        <v>0</v>
      </c>
      <c r="D1533" s="210">
        <f t="shared" si="53"/>
        <v>77579</v>
      </c>
      <c r="E1533" s="156" t="s">
        <v>1370</v>
      </c>
      <c r="F1533" s="100"/>
      <c r="G1533" s="100"/>
      <c r="H1533" s="100"/>
    </row>
    <row r="1534" spans="1:9" s="54" customFormat="1" ht="13.5" collapsed="1" thickBot="1">
      <c r="A1534" s="217" t="str">
        <f>A705</f>
        <v>Regelzone TransnetBW (gesamt)</v>
      </c>
      <c r="B1534" s="218">
        <f>SUM(B1535:B1657)</f>
        <v>1700708853</v>
      </c>
      <c r="C1534" s="218">
        <f>SUM(C1535:C1657)</f>
        <v>203065569</v>
      </c>
      <c r="D1534" s="219">
        <f>B1534+C1534</f>
        <v>1903774422</v>
      </c>
      <c r="E1534" s="100"/>
      <c r="F1534" s="100"/>
      <c r="G1534" s="100"/>
      <c r="H1534" s="100"/>
      <c r="I1534" s="67"/>
    </row>
    <row r="1535" spans="1:9" s="54" customFormat="1" hidden="1" outlineLevel="1">
      <c r="A1535" s="213" t="s">
        <v>1372</v>
      </c>
      <c r="B1535" s="133">
        <v>693883</v>
      </c>
      <c r="C1535" s="133">
        <v>273528</v>
      </c>
      <c r="D1535" s="210"/>
      <c r="E1535" s="9" t="s">
        <v>1373</v>
      </c>
      <c r="F1535" s="100"/>
      <c r="G1535" s="100"/>
      <c r="H1535" s="100"/>
      <c r="I1535" s="67"/>
    </row>
    <row r="1536" spans="1:9" s="54" customFormat="1" hidden="1" outlineLevel="1">
      <c r="A1536" s="213" t="s">
        <v>1374</v>
      </c>
      <c r="B1536" s="133">
        <v>5037728</v>
      </c>
      <c r="C1536" s="133">
        <v>0</v>
      </c>
      <c r="D1536" s="210"/>
      <c r="E1536" s="9" t="s">
        <v>1375</v>
      </c>
      <c r="F1536" s="100"/>
      <c r="G1536" s="100"/>
      <c r="H1536" s="100"/>
      <c r="I1536" s="67"/>
    </row>
    <row r="1537" spans="1:9" s="54" customFormat="1" hidden="1" outlineLevel="1">
      <c r="A1537" s="213" t="s">
        <v>1376</v>
      </c>
      <c r="B1537" s="133">
        <v>3446236</v>
      </c>
      <c r="C1537" s="133">
        <v>0</v>
      </c>
      <c r="D1537" s="210"/>
      <c r="E1537" s="9" t="s">
        <v>1377</v>
      </c>
      <c r="F1537" s="100"/>
      <c r="G1537" s="100"/>
      <c r="H1537" s="100"/>
      <c r="I1537" s="67"/>
    </row>
    <row r="1538" spans="1:9" s="54" customFormat="1" hidden="1" outlineLevel="1">
      <c r="A1538" s="213" t="s">
        <v>1378</v>
      </c>
      <c r="B1538" s="133">
        <v>719225</v>
      </c>
      <c r="C1538" s="133">
        <v>0</v>
      </c>
      <c r="D1538" s="210"/>
      <c r="E1538" s="9" t="s">
        <v>1379</v>
      </c>
      <c r="F1538" s="100"/>
      <c r="G1538" s="100"/>
      <c r="H1538" s="100"/>
      <c r="I1538" s="67"/>
    </row>
    <row r="1539" spans="1:9" s="54" customFormat="1" hidden="1" outlineLevel="1">
      <c r="A1539" s="213" t="s">
        <v>1380</v>
      </c>
      <c r="B1539" s="133">
        <v>794984</v>
      </c>
      <c r="C1539" s="133">
        <v>0</v>
      </c>
      <c r="D1539" s="210"/>
      <c r="E1539" s="9" t="s">
        <v>1381</v>
      </c>
      <c r="F1539" s="100"/>
      <c r="G1539" s="100"/>
      <c r="H1539" s="100"/>
      <c r="I1539" s="67"/>
    </row>
    <row r="1540" spans="1:9" s="54" customFormat="1" hidden="1" outlineLevel="1">
      <c r="A1540" s="213" t="s">
        <v>1382</v>
      </c>
      <c r="B1540" s="133">
        <v>579433</v>
      </c>
      <c r="C1540" s="133">
        <v>0</v>
      </c>
      <c r="D1540" s="210"/>
      <c r="E1540" s="9" t="s">
        <v>1383</v>
      </c>
      <c r="F1540" s="100"/>
      <c r="G1540" s="100"/>
      <c r="H1540" s="100"/>
      <c r="I1540" s="67"/>
    </row>
    <row r="1541" spans="1:9" s="54" customFormat="1" hidden="1" outlineLevel="1">
      <c r="A1541" s="213" t="s">
        <v>1384</v>
      </c>
      <c r="B1541" s="133">
        <v>364158</v>
      </c>
      <c r="C1541" s="133">
        <v>0</v>
      </c>
      <c r="D1541" s="210"/>
      <c r="E1541" s="9" t="s">
        <v>1385</v>
      </c>
      <c r="F1541" s="100"/>
      <c r="G1541" s="100"/>
      <c r="H1541" s="100"/>
      <c r="I1541" s="67"/>
    </row>
    <row r="1542" spans="1:9" s="54" customFormat="1" hidden="1" outlineLevel="1">
      <c r="A1542" s="213" t="s">
        <v>1386</v>
      </c>
      <c r="B1542" s="133">
        <v>28568999</v>
      </c>
      <c r="C1542" s="133">
        <v>3443642</v>
      </c>
      <c r="D1542" s="210"/>
      <c r="E1542" s="9" t="s">
        <v>1387</v>
      </c>
      <c r="F1542" s="100"/>
      <c r="G1542" s="100"/>
      <c r="H1542" s="100"/>
      <c r="I1542" s="67"/>
    </row>
    <row r="1543" spans="1:9" s="54" customFormat="1" hidden="1" outlineLevel="1">
      <c r="A1543" s="213" t="s">
        <v>1388</v>
      </c>
      <c r="B1543" s="133">
        <v>10646416</v>
      </c>
      <c r="C1543" s="133">
        <v>0</v>
      </c>
      <c r="D1543" s="210"/>
      <c r="E1543" s="9" t="s">
        <v>1389</v>
      </c>
      <c r="F1543" s="100"/>
      <c r="G1543" s="100"/>
      <c r="H1543" s="100"/>
      <c r="I1543" s="67"/>
    </row>
    <row r="1544" spans="1:9" s="54" customFormat="1" hidden="1" outlineLevel="1">
      <c r="A1544" s="213" t="s">
        <v>1390</v>
      </c>
      <c r="B1544" s="133">
        <v>526741</v>
      </c>
      <c r="C1544" s="133">
        <v>0</v>
      </c>
      <c r="D1544" s="210"/>
      <c r="E1544" s="9" t="s">
        <v>1391</v>
      </c>
      <c r="F1544" s="100"/>
      <c r="G1544" s="100"/>
      <c r="H1544" s="100"/>
      <c r="I1544" s="67"/>
    </row>
    <row r="1545" spans="1:9" s="54" customFormat="1" hidden="1" outlineLevel="1">
      <c r="A1545" s="213" t="s">
        <v>1392</v>
      </c>
      <c r="B1545" s="133">
        <v>147573</v>
      </c>
      <c r="C1545" s="133">
        <v>0</v>
      </c>
      <c r="D1545" s="210"/>
      <c r="E1545" s="9" t="s">
        <v>1393</v>
      </c>
      <c r="F1545" s="100"/>
      <c r="G1545" s="100"/>
      <c r="H1545" s="100"/>
      <c r="I1545" s="67"/>
    </row>
    <row r="1546" spans="1:9" s="54" customFormat="1" hidden="1" outlineLevel="1">
      <c r="A1546" s="213" t="s">
        <v>1394</v>
      </c>
      <c r="B1546" s="133">
        <v>213937</v>
      </c>
      <c r="C1546" s="133">
        <v>0</v>
      </c>
      <c r="D1546" s="210"/>
      <c r="E1546" s="9" t="s">
        <v>1395</v>
      </c>
      <c r="F1546" s="100"/>
      <c r="G1546" s="100"/>
      <c r="H1546" s="100"/>
      <c r="I1546" s="67"/>
    </row>
    <row r="1547" spans="1:9" s="54" customFormat="1" hidden="1" outlineLevel="1">
      <c r="A1547" s="213" t="s">
        <v>1396</v>
      </c>
      <c r="B1547" s="133">
        <v>9731937</v>
      </c>
      <c r="C1547" s="133">
        <v>147265</v>
      </c>
      <c r="D1547" s="210"/>
      <c r="E1547" s="9" t="s">
        <v>1397</v>
      </c>
      <c r="F1547" s="100"/>
      <c r="G1547" s="100"/>
      <c r="H1547" s="100"/>
      <c r="I1547" s="67"/>
    </row>
    <row r="1548" spans="1:9" s="54" customFormat="1" hidden="1" outlineLevel="1">
      <c r="A1548" s="213" t="s">
        <v>366</v>
      </c>
      <c r="B1548" s="133">
        <v>767812</v>
      </c>
      <c r="C1548" s="133">
        <v>174073</v>
      </c>
      <c r="D1548" s="210"/>
      <c r="E1548" s="9" t="s">
        <v>367</v>
      </c>
      <c r="F1548" s="100"/>
      <c r="G1548" s="100"/>
      <c r="H1548" s="100"/>
      <c r="I1548" s="67"/>
    </row>
    <row r="1549" spans="1:9" s="54" customFormat="1" hidden="1" outlineLevel="1">
      <c r="A1549" s="213" t="s">
        <v>1398</v>
      </c>
      <c r="B1549" s="133">
        <v>2208735</v>
      </c>
      <c r="C1549" s="133">
        <v>0</v>
      </c>
      <c r="D1549" s="210"/>
      <c r="E1549" s="9" t="s">
        <v>1399</v>
      </c>
      <c r="F1549" s="100"/>
      <c r="G1549" s="100"/>
      <c r="H1549" s="100"/>
      <c r="I1549" s="67"/>
    </row>
    <row r="1550" spans="1:9" s="54" customFormat="1" hidden="1" outlineLevel="1">
      <c r="A1550" s="213" t="s">
        <v>1400</v>
      </c>
      <c r="B1550" s="133">
        <v>1112763</v>
      </c>
      <c r="C1550" s="133">
        <v>-4973</v>
      </c>
      <c r="D1550" s="210"/>
      <c r="E1550" s="9" t="s">
        <v>1401</v>
      </c>
      <c r="F1550" s="100"/>
      <c r="G1550" s="100"/>
      <c r="H1550" s="100"/>
      <c r="I1550" s="67"/>
    </row>
    <row r="1551" spans="1:9" s="54" customFormat="1" hidden="1" outlineLevel="1">
      <c r="A1551" s="213" t="s">
        <v>1402</v>
      </c>
      <c r="B1551" s="133">
        <v>2313103</v>
      </c>
      <c r="C1551" s="133">
        <v>-873</v>
      </c>
      <c r="D1551" s="210"/>
      <c r="E1551" s="9" t="s">
        <v>1403</v>
      </c>
      <c r="F1551" s="100"/>
      <c r="G1551" s="100"/>
      <c r="H1551" s="100"/>
      <c r="I1551" s="67"/>
    </row>
    <row r="1552" spans="1:9" s="54" customFormat="1" hidden="1" outlineLevel="1">
      <c r="A1552" s="213" t="s">
        <v>1404</v>
      </c>
      <c r="B1552" s="133">
        <v>21726921</v>
      </c>
      <c r="C1552" s="133">
        <v>0</v>
      </c>
      <c r="D1552" s="210"/>
      <c r="E1552" s="9" t="s">
        <v>1405</v>
      </c>
      <c r="F1552" s="100"/>
      <c r="G1552" s="100"/>
      <c r="H1552" s="100"/>
      <c r="I1552" s="67"/>
    </row>
    <row r="1553" spans="1:9" s="54" customFormat="1" hidden="1" outlineLevel="1">
      <c r="A1553" s="213" t="s">
        <v>1267</v>
      </c>
      <c r="B1553" s="133">
        <v>7132385</v>
      </c>
      <c r="C1553" s="133">
        <v>0</v>
      </c>
      <c r="D1553" s="210"/>
      <c r="E1553" s="9" t="s">
        <v>1268</v>
      </c>
      <c r="F1553" s="100"/>
      <c r="G1553" s="100"/>
      <c r="H1553" s="100"/>
      <c r="I1553" s="67"/>
    </row>
    <row r="1554" spans="1:9" s="54" customFormat="1" hidden="1" outlineLevel="1">
      <c r="A1554" s="213" t="s">
        <v>1406</v>
      </c>
      <c r="B1554" s="133">
        <v>3438582</v>
      </c>
      <c r="C1554" s="133">
        <v>0</v>
      </c>
      <c r="D1554" s="210"/>
      <c r="E1554" s="9" t="s">
        <v>1407</v>
      </c>
      <c r="F1554" s="100"/>
      <c r="G1554" s="100"/>
      <c r="H1554" s="100"/>
      <c r="I1554" s="67"/>
    </row>
    <row r="1555" spans="1:9" s="54" customFormat="1" hidden="1" outlineLevel="1">
      <c r="A1555" s="213" t="s">
        <v>1408</v>
      </c>
      <c r="B1555" s="133">
        <v>937279</v>
      </c>
      <c r="C1555" s="133">
        <v>0</v>
      </c>
      <c r="D1555" s="210"/>
      <c r="E1555" s="9" t="s">
        <v>1409</v>
      </c>
      <c r="F1555" s="100"/>
      <c r="G1555" s="100"/>
      <c r="H1555" s="100"/>
      <c r="I1555" s="67"/>
    </row>
    <row r="1556" spans="1:9" s="54" customFormat="1" hidden="1" outlineLevel="1">
      <c r="A1556" s="213" t="s">
        <v>1410</v>
      </c>
      <c r="B1556" s="133">
        <v>651280</v>
      </c>
      <c r="C1556" s="133">
        <v>27469</v>
      </c>
      <c r="D1556" s="210"/>
      <c r="E1556" s="9" t="s">
        <v>1411</v>
      </c>
      <c r="F1556" s="100"/>
      <c r="G1556" s="100"/>
      <c r="H1556" s="100"/>
      <c r="I1556" s="67"/>
    </row>
    <row r="1557" spans="1:9" s="54" customFormat="1" hidden="1" outlineLevel="1">
      <c r="A1557" s="213" t="s">
        <v>1412</v>
      </c>
      <c r="B1557" s="133">
        <v>233193</v>
      </c>
      <c r="C1557" s="133">
        <v>0</v>
      </c>
      <c r="D1557" s="210"/>
      <c r="E1557" s="9" t="s">
        <v>1413</v>
      </c>
      <c r="F1557" s="100"/>
      <c r="G1557" s="100"/>
      <c r="H1557" s="100"/>
      <c r="I1557" s="67"/>
    </row>
    <row r="1558" spans="1:9" s="54" customFormat="1" hidden="1" outlineLevel="1">
      <c r="A1558" s="213" t="s">
        <v>1414</v>
      </c>
      <c r="B1558" s="133">
        <v>193603</v>
      </c>
      <c r="C1558" s="133">
        <v>-1209989</v>
      </c>
      <c r="D1558" s="210"/>
      <c r="E1558" s="9" t="s">
        <v>1415</v>
      </c>
      <c r="F1558" s="100"/>
      <c r="G1558" s="100"/>
      <c r="H1558" s="100"/>
      <c r="I1558" s="67"/>
    </row>
    <row r="1559" spans="1:9" s="54" customFormat="1" hidden="1" outlineLevel="1">
      <c r="A1559" s="213" t="s">
        <v>1416</v>
      </c>
      <c r="B1559" s="133">
        <v>4698720</v>
      </c>
      <c r="C1559" s="133">
        <v>0</v>
      </c>
      <c r="D1559" s="210"/>
      <c r="E1559" s="9" t="s">
        <v>1417</v>
      </c>
      <c r="F1559" s="100"/>
      <c r="G1559" s="100"/>
      <c r="H1559" s="100"/>
      <c r="I1559" s="67"/>
    </row>
    <row r="1560" spans="1:9" s="54" customFormat="1" hidden="1" outlineLevel="1">
      <c r="A1560" s="213" t="s">
        <v>1418</v>
      </c>
      <c r="B1560" s="133">
        <v>41333420</v>
      </c>
      <c r="C1560" s="133">
        <v>-28270</v>
      </c>
      <c r="D1560" s="210"/>
      <c r="E1560" s="9" t="s">
        <v>1419</v>
      </c>
      <c r="F1560" s="100"/>
      <c r="G1560" s="100"/>
      <c r="H1560" s="100"/>
      <c r="I1560" s="67"/>
    </row>
    <row r="1561" spans="1:9" s="54" customFormat="1" hidden="1" outlineLevel="1">
      <c r="A1561" s="213" t="s">
        <v>1420</v>
      </c>
      <c r="B1561" s="133">
        <v>1611022</v>
      </c>
      <c r="C1561" s="133">
        <v>56746</v>
      </c>
      <c r="D1561" s="210"/>
      <c r="E1561" s="9" t="s">
        <v>1421</v>
      </c>
      <c r="F1561" s="100"/>
      <c r="G1561" s="100"/>
      <c r="H1561" s="100"/>
      <c r="I1561" s="67"/>
    </row>
    <row r="1562" spans="1:9" s="54" customFormat="1" hidden="1" outlineLevel="1">
      <c r="A1562" s="213" t="s">
        <v>1422</v>
      </c>
      <c r="B1562" s="133">
        <v>4002937</v>
      </c>
      <c r="C1562" s="133">
        <v>741616</v>
      </c>
      <c r="D1562" s="210"/>
      <c r="E1562" s="9" t="s">
        <v>1423</v>
      </c>
      <c r="F1562" s="100"/>
      <c r="G1562" s="100"/>
      <c r="H1562" s="100"/>
      <c r="I1562" s="67"/>
    </row>
    <row r="1563" spans="1:9" s="54" customFormat="1" hidden="1" outlineLevel="1">
      <c r="A1563" s="213" t="s">
        <v>1424</v>
      </c>
      <c r="B1563" s="133">
        <v>283004</v>
      </c>
      <c r="C1563" s="133">
        <v>0</v>
      </c>
      <c r="D1563" s="210"/>
      <c r="E1563" s="9" t="s">
        <v>1425</v>
      </c>
      <c r="F1563" s="100"/>
      <c r="G1563" s="100"/>
      <c r="H1563" s="100"/>
      <c r="I1563" s="67"/>
    </row>
    <row r="1564" spans="1:9" s="54" customFormat="1" hidden="1" outlineLevel="1">
      <c r="A1564" s="213" t="s">
        <v>1426</v>
      </c>
      <c r="B1564" s="133">
        <v>556426</v>
      </c>
      <c r="C1564" s="133">
        <v>0</v>
      </c>
      <c r="D1564" s="210"/>
      <c r="E1564" s="9" t="s">
        <v>1427</v>
      </c>
      <c r="F1564" s="100"/>
      <c r="G1564" s="100"/>
      <c r="H1564" s="100"/>
      <c r="I1564" s="67"/>
    </row>
    <row r="1565" spans="1:9" s="54" customFormat="1" hidden="1" outlineLevel="1">
      <c r="A1565" s="213" t="s">
        <v>1428</v>
      </c>
      <c r="B1565" s="133">
        <v>8332658</v>
      </c>
      <c r="C1565" s="133">
        <v>91581</v>
      </c>
      <c r="D1565" s="210"/>
      <c r="E1565" s="9" t="s">
        <v>1429</v>
      </c>
      <c r="F1565" s="100"/>
      <c r="G1565" s="100"/>
      <c r="H1565" s="100"/>
      <c r="I1565" s="67"/>
    </row>
    <row r="1566" spans="1:9" s="54" customFormat="1" hidden="1" outlineLevel="1">
      <c r="A1566" s="213" t="s">
        <v>1430</v>
      </c>
      <c r="B1566" s="133">
        <v>86986</v>
      </c>
      <c r="C1566" s="133">
        <v>0</v>
      </c>
      <c r="D1566" s="210"/>
      <c r="E1566" s="9" t="s">
        <v>1431</v>
      </c>
      <c r="F1566" s="100"/>
      <c r="G1566" s="100"/>
      <c r="H1566" s="100"/>
      <c r="I1566" s="67"/>
    </row>
    <row r="1567" spans="1:9" s="54" customFormat="1" hidden="1" outlineLevel="1">
      <c r="A1567" s="213" t="s">
        <v>1432</v>
      </c>
      <c r="B1567" s="133">
        <v>4526627</v>
      </c>
      <c r="C1567" s="133">
        <v>0</v>
      </c>
      <c r="D1567" s="210"/>
      <c r="E1567" s="9" t="s">
        <v>1433</v>
      </c>
      <c r="F1567" s="100"/>
      <c r="G1567" s="100"/>
      <c r="H1567" s="100"/>
      <c r="I1567" s="67"/>
    </row>
    <row r="1568" spans="1:9" s="54" customFormat="1" hidden="1" outlineLevel="1">
      <c r="A1568" s="213" t="s">
        <v>1434</v>
      </c>
      <c r="B1568" s="133">
        <v>118122699</v>
      </c>
      <c r="C1568" s="133">
        <v>0</v>
      </c>
      <c r="D1568" s="210"/>
      <c r="E1568" s="9" t="s">
        <v>1435</v>
      </c>
      <c r="F1568" s="100"/>
      <c r="G1568" s="100"/>
      <c r="H1568" s="100"/>
      <c r="I1568" s="67"/>
    </row>
    <row r="1569" spans="1:9" s="54" customFormat="1" hidden="1" outlineLevel="1">
      <c r="A1569" s="213" t="s">
        <v>1436</v>
      </c>
      <c r="B1569" s="133">
        <v>166707</v>
      </c>
      <c r="C1569" s="133">
        <v>0</v>
      </c>
      <c r="D1569" s="210"/>
      <c r="E1569" s="9" t="s">
        <v>1437</v>
      </c>
      <c r="F1569" s="100"/>
      <c r="G1569" s="100"/>
      <c r="H1569" s="100"/>
      <c r="I1569" s="67"/>
    </row>
    <row r="1570" spans="1:9" s="54" customFormat="1" hidden="1" outlineLevel="1">
      <c r="A1570" s="213" t="s">
        <v>93</v>
      </c>
      <c r="B1570" s="133">
        <v>400000</v>
      </c>
      <c r="C1570" s="133">
        <v>0</v>
      </c>
      <c r="D1570" s="210"/>
      <c r="E1570" s="9" t="s">
        <v>94</v>
      </c>
      <c r="F1570" s="100"/>
      <c r="G1570" s="100"/>
      <c r="H1570" s="100"/>
      <c r="I1570" s="67"/>
    </row>
    <row r="1571" spans="1:9" s="54" customFormat="1" hidden="1" outlineLevel="1">
      <c r="A1571" s="213" t="s">
        <v>1438</v>
      </c>
      <c r="B1571" s="133">
        <v>3784607</v>
      </c>
      <c r="C1571" s="133">
        <v>0</v>
      </c>
      <c r="D1571" s="210"/>
      <c r="E1571" s="9" t="s">
        <v>1439</v>
      </c>
      <c r="F1571" s="100"/>
      <c r="G1571" s="100"/>
      <c r="H1571" s="100"/>
      <c r="I1571" s="67"/>
    </row>
    <row r="1572" spans="1:9" s="54" customFormat="1" hidden="1" outlineLevel="1">
      <c r="A1572" s="213" t="s">
        <v>1440</v>
      </c>
      <c r="B1572" s="133">
        <v>2021128</v>
      </c>
      <c r="C1572" s="133">
        <v>0</v>
      </c>
      <c r="D1572" s="210"/>
      <c r="E1572" s="9" t="s">
        <v>1441</v>
      </c>
      <c r="F1572" s="100"/>
      <c r="G1572" s="100"/>
      <c r="H1572" s="100"/>
      <c r="I1572" s="67"/>
    </row>
    <row r="1573" spans="1:9" s="54" customFormat="1" hidden="1" outlineLevel="1">
      <c r="A1573" s="213" t="s">
        <v>1442</v>
      </c>
      <c r="B1573" s="133">
        <v>39254</v>
      </c>
      <c r="C1573" s="133">
        <v>0</v>
      </c>
      <c r="D1573" s="210"/>
      <c r="E1573" s="9" t="s">
        <v>1443</v>
      </c>
      <c r="F1573" s="100"/>
      <c r="G1573" s="100"/>
      <c r="H1573" s="100"/>
      <c r="I1573" s="67"/>
    </row>
    <row r="1574" spans="1:9" s="54" customFormat="1" hidden="1" outlineLevel="1">
      <c r="A1574" s="213" t="s">
        <v>452</v>
      </c>
      <c r="B1574" s="133">
        <v>50904708</v>
      </c>
      <c r="C1574" s="133">
        <v>0</v>
      </c>
      <c r="D1574" s="210"/>
      <c r="E1574" s="9" t="s">
        <v>453</v>
      </c>
      <c r="F1574" s="100"/>
      <c r="G1574" s="100"/>
      <c r="H1574" s="100"/>
      <c r="I1574" s="67"/>
    </row>
    <row r="1575" spans="1:9" s="54" customFormat="1" hidden="1" outlineLevel="1">
      <c r="A1575" s="213" t="s">
        <v>1444</v>
      </c>
      <c r="B1575" s="133">
        <v>1172835</v>
      </c>
      <c r="C1575" s="133">
        <v>0</v>
      </c>
      <c r="D1575" s="210"/>
      <c r="E1575" s="9" t="s">
        <v>1445</v>
      </c>
      <c r="F1575" s="100"/>
      <c r="G1575" s="100"/>
      <c r="H1575" s="100"/>
      <c r="I1575" s="67"/>
    </row>
    <row r="1576" spans="1:9" s="54" customFormat="1" hidden="1" outlineLevel="1">
      <c r="A1576" s="213" t="s">
        <v>1446</v>
      </c>
      <c r="B1576" s="133">
        <v>5831531</v>
      </c>
      <c r="C1576" s="133">
        <v>0</v>
      </c>
      <c r="D1576" s="210"/>
      <c r="E1576" s="9" t="s">
        <v>1447</v>
      </c>
      <c r="F1576" s="100"/>
      <c r="G1576" s="100"/>
      <c r="H1576" s="100"/>
      <c r="I1576" s="67"/>
    </row>
    <row r="1577" spans="1:9" s="54" customFormat="1" hidden="1" outlineLevel="1">
      <c r="A1577" s="213" t="s">
        <v>1448</v>
      </c>
      <c r="B1577" s="133">
        <v>7243045</v>
      </c>
      <c r="C1577" s="133">
        <v>-146094</v>
      </c>
      <c r="D1577" s="210"/>
      <c r="E1577" s="9" t="s">
        <v>1449</v>
      </c>
      <c r="F1577" s="100"/>
      <c r="G1577" s="100"/>
      <c r="H1577" s="100"/>
      <c r="I1577" s="67"/>
    </row>
    <row r="1578" spans="1:9" s="54" customFormat="1" hidden="1" outlineLevel="1">
      <c r="A1578" s="213" t="s">
        <v>1450</v>
      </c>
      <c r="B1578" s="133">
        <v>190328</v>
      </c>
      <c r="C1578" s="133">
        <v>0</v>
      </c>
      <c r="D1578" s="210"/>
      <c r="E1578" s="9" t="s">
        <v>1451</v>
      </c>
      <c r="F1578" s="100"/>
      <c r="G1578" s="100"/>
      <c r="H1578" s="100"/>
      <c r="I1578" s="67"/>
    </row>
    <row r="1579" spans="1:9" s="54" customFormat="1" hidden="1" outlineLevel="1">
      <c r="A1579" s="213" t="s">
        <v>1452</v>
      </c>
      <c r="B1579" s="133">
        <v>695789</v>
      </c>
      <c r="C1579" s="133">
        <v>0</v>
      </c>
      <c r="D1579" s="210"/>
      <c r="E1579" s="9" t="s">
        <v>1453</v>
      </c>
      <c r="F1579" s="100"/>
      <c r="G1579" s="100"/>
      <c r="H1579" s="100"/>
      <c r="I1579" s="67"/>
    </row>
    <row r="1580" spans="1:9" s="54" customFormat="1" hidden="1" outlineLevel="1">
      <c r="A1580" s="213" t="s">
        <v>1454</v>
      </c>
      <c r="B1580" s="133">
        <v>17627542</v>
      </c>
      <c r="C1580" s="133">
        <v>40229</v>
      </c>
      <c r="D1580" s="210"/>
      <c r="E1580" s="9" t="s">
        <v>1455</v>
      </c>
      <c r="F1580" s="100"/>
      <c r="G1580" s="100"/>
      <c r="H1580" s="100"/>
      <c r="I1580" s="67"/>
    </row>
    <row r="1581" spans="1:9" s="54" customFormat="1" hidden="1" outlineLevel="1">
      <c r="A1581" s="213" t="s">
        <v>1456</v>
      </c>
      <c r="B1581" s="133">
        <v>995787</v>
      </c>
      <c r="C1581" s="133">
        <v>95665</v>
      </c>
      <c r="D1581" s="210"/>
      <c r="E1581" s="9" t="s">
        <v>1457</v>
      </c>
      <c r="F1581" s="100"/>
      <c r="G1581" s="100"/>
      <c r="H1581" s="100"/>
      <c r="I1581" s="67"/>
    </row>
    <row r="1582" spans="1:9" s="54" customFormat="1" hidden="1" outlineLevel="1">
      <c r="A1582" s="213" t="s">
        <v>1458</v>
      </c>
      <c r="B1582" s="133">
        <v>2785163</v>
      </c>
      <c r="C1582" s="133">
        <v>61784</v>
      </c>
      <c r="D1582" s="210"/>
      <c r="E1582" s="9" t="s">
        <v>1459</v>
      </c>
      <c r="F1582" s="100"/>
      <c r="G1582" s="100"/>
      <c r="H1582" s="100"/>
      <c r="I1582" s="67"/>
    </row>
    <row r="1583" spans="1:9" s="54" customFormat="1" hidden="1" outlineLevel="1">
      <c r="A1583" s="213" t="s">
        <v>1460</v>
      </c>
      <c r="B1583" s="133">
        <v>2026173</v>
      </c>
      <c r="C1583" s="133">
        <v>149284</v>
      </c>
      <c r="D1583" s="210"/>
      <c r="E1583" s="9" t="s">
        <v>1461</v>
      </c>
      <c r="F1583" s="100"/>
      <c r="G1583" s="100"/>
      <c r="H1583" s="100"/>
      <c r="I1583" s="67"/>
    </row>
    <row r="1584" spans="1:9" s="54" customFormat="1" hidden="1" outlineLevel="1">
      <c r="A1584" s="213" t="s">
        <v>1462</v>
      </c>
      <c r="B1584" s="133">
        <v>2147493</v>
      </c>
      <c r="C1584" s="133">
        <v>0</v>
      </c>
      <c r="D1584" s="210"/>
      <c r="E1584" s="9" t="s">
        <v>1463</v>
      </c>
      <c r="F1584" s="100"/>
      <c r="G1584" s="100"/>
      <c r="H1584" s="100"/>
      <c r="I1584" s="67"/>
    </row>
    <row r="1585" spans="1:9" s="54" customFormat="1" hidden="1" outlineLevel="1">
      <c r="A1585" s="213" t="s">
        <v>1464</v>
      </c>
      <c r="B1585" s="133">
        <v>299411</v>
      </c>
      <c r="C1585" s="133">
        <v>0</v>
      </c>
      <c r="D1585" s="210"/>
      <c r="E1585" s="9" t="s">
        <v>1465</v>
      </c>
      <c r="F1585" s="100"/>
      <c r="G1585" s="100"/>
      <c r="H1585" s="100"/>
      <c r="I1585" s="67"/>
    </row>
    <row r="1586" spans="1:9" s="54" customFormat="1" hidden="1" outlineLevel="1">
      <c r="A1586" s="213" t="s">
        <v>1466</v>
      </c>
      <c r="B1586" s="133">
        <v>3562695</v>
      </c>
      <c r="C1586" s="133">
        <v>0</v>
      </c>
      <c r="D1586" s="210"/>
      <c r="E1586" s="9" t="s">
        <v>1467</v>
      </c>
      <c r="F1586" s="100"/>
      <c r="G1586" s="100"/>
      <c r="H1586" s="100"/>
      <c r="I1586" s="67"/>
    </row>
    <row r="1587" spans="1:9" s="54" customFormat="1" hidden="1" outlineLevel="1">
      <c r="A1587" s="213" t="s">
        <v>1468</v>
      </c>
      <c r="B1587" s="133">
        <v>19690</v>
      </c>
      <c r="C1587" s="133">
        <v>0</v>
      </c>
      <c r="D1587" s="210"/>
      <c r="E1587" s="9" t="s">
        <v>1469</v>
      </c>
      <c r="F1587" s="100"/>
      <c r="G1587" s="100"/>
      <c r="H1587" s="100"/>
      <c r="I1587" s="67"/>
    </row>
    <row r="1588" spans="1:9" s="54" customFormat="1" hidden="1" outlineLevel="1">
      <c r="A1588" s="213" t="s">
        <v>1470</v>
      </c>
      <c r="B1588" s="133">
        <v>889649</v>
      </c>
      <c r="C1588" s="133">
        <v>0</v>
      </c>
      <c r="D1588" s="210"/>
      <c r="E1588" s="9" t="s">
        <v>1471</v>
      </c>
      <c r="F1588" s="100"/>
      <c r="G1588" s="100"/>
      <c r="H1588" s="100"/>
      <c r="I1588" s="67"/>
    </row>
    <row r="1589" spans="1:9" s="54" customFormat="1" hidden="1" outlineLevel="1">
      <c r="A1589" s="213" t="s">
        <v>1472</v>
      </c>
      <c r="B1589" s="133">
        <v>99367</v>
      </c>
      <c r="C1589" s="133">
        <v>0</v>
      </c>
      <c r="D1589" s="210"/>
      <c r="E1589" s="9" t="s">
        <v>1473</v>
      </c>
      <c r="F1589" s="100"/>
      <c r="G1589" s="100"/>
      <c r="H1589" s="100"/>
      <c r="I1589" s="67"/>
    </row>
    <row r="1590" spans="1:9" s="54" customFormat="1" hidden="1" outlineLevel="1">
      <c r="A1590" s="213" t="s">
        <v>1474</v>
      </c>
      <c r="B1590" s="133">
        <v>1182954</v>
      </c>
      <c r="C1590" s="133">
        <v>0</v>
      </c>
      <c r="D1590" s="210"/>
      <c r="E1590" s="9" t="s">
        <v>1475</v>
      </c>
      <c r="F1590" s="100"/>
      <c r="G1590" s="100"/>
      <c r="H1590" s="100"/>
      <c r="I1590" s="67"/>
    </row>
    <row r="1591" spans="1:9" s="54" customFormat="1" hidden="1" outlineLevel="1">
      <c r="A1591" s="213" t="s">
        <v>1476</v>
      </c>
      <c r="B1591" s="133">
        <v>389520</v>
      </c>
      <c r="C1591" s="133">
        <v>0</v>
      </c>
      <c r="D1591" s="210"/>
      <c r="E1591" s="9" t="s">
        <v>1477</v>
      </c>
      <c r="F1591" s="100"/>
      <c r="G1591" s="100"/>
      <c r="H1591" s="100"/>
      <c r="I1591" s="67"/>
    </row>
    <row r="1592" spans="1:9" s="54" customFormat="1" hidden="1" outlineLevel="1">
      <c r="A1592" s="213" t="s">
        <v>1478</v>
      </c>
      <c r="B1592" s="133">
        <v>1968884</v>
      </c>
      <c r="C1592" s="133">
        <v>0</v>
      </c>
      <c r="D1592" s="210"/>
      <c r="E1592" s="9" t="s">
        <v>1479</v>
      </c>
      <c r="F1592" s="100"/>
      <c r="G1592" s="100"/>
      <c r="H1592" s="100"/>
      <c r="I1592" s="67"/>
    </row>
    <row r="1593" spans="1:9" s="54" customFormat="1" hidden="1" outlineLevel="1">
      <c r="A1593" s="213" t="s">
        <v>1480</v>
      </c>
      <c r="B1593" s="133">
        <v>108136396</v>
      </c>
      <c r="C1593" s="133">
        <v>1252347</v>
      </c>
      <c r="D1593" s="210"/>
      <c r="E1593" s="9" t="s">
        <v>1481</v>
      </c>
      <c r="F1593" s="100"/>
      <c r="G1593" s="100"/>
      <c r="H1593" s="100"/>
      <c r="I1593" s="67"/>
    </row>
    <row r="1594" spans="1:9" s="54" customFormat="1" hidden="1" outlineLevel="1">
      <c r="A1594" s="213" t="s">
        <v>1482</v>
      </c>
      <c r="B1594" s="133">
        <v>90609</v>
      </c>
      <c r="C1594" s="133">
        <v>0</v>
      </c>
      <c r="D1594" s="210"/>
      <c r="E1594" s="9" t="s">
        <v>1483</v>
      </c>
      <c r="F1594" s="100"/>
      <c r="G1594" s="100"/>
      <c r="H1594" s="100"/>
      <c r="I1594" s="67"/>
    </row>
    <row r="1595" spans="1:9" s="54" customFormat="1" hidden="1" outlineLevel="1">
      <c r="A1595" s="213" t="s">
        <v>1484</v>
      </c>
      <c r="B1595" s="133">
        <v>518462</v>
      </c>
      <c r="C1595" s="133">
        <v>0</v>
      </c>
      <c r="D1595" s="210"/>
      <c r="E1595" s="9" t="s">
        <v>1485</v>
      </c>
      <c r="F1595" s="100"/>
      <c r="G1595" s="100"/>
      <c r="H1595" s="100"/>
      <c r="I1595" s="67"/>
    </row>
    <row r="1596" spans="1:9" s="54" customFormat="1" hidden="1" outlineLevel="1">
      <c r="A1596" s="213" t="s">
        <v>1486</v>
      </c>
      <c r="B1596" s="133">
        <v>1235732</v>
      </c>
      <c r="C1596" s="133">
        <v>0</v>
      </c>
      <c r="D1596" s="210"/>
      <c r="E1596" s="9" t="s">
        <v>1487</v>
      </c>
      <c r="F1596" s="100"/>
      <c r="G1596" s="100"/>
      <c r="H1596" s="100"/>
      <c r="I1596" s="67"/>
    </row>
    <row r="1597" spans="1:9" s="54" customFormat="1" hidden="1" outlineLevel="1">
      <c r="A1597" s="213" t="s">
        <v>1488</v>
      </c>
      <c r="B1597" s="133">
        <v>925382</v>
      </c>
      <c r="C1597" s="133">
        <v>0</v>
      </c>
      <c r="D1597" s="210"/>
      <c r="E1597" s="9" t="s">
        <v>1489</v>
      </c>
      <c r="F1597" s="100"/>
      <c r="G1597" s="100"/>
      <c r="H1597" s="100"/>
      <c r="I1597" s="67"/>
    </row>
    <row r="1598" spans="1:9" s="54" customFormat="1" hidden="1" outlineLevel="1">
      <c r="A1598" s="213" t="s">
        <v>1490</v>
      </c>
      <c r="B1598" s="133">
        <v>87454403</v>
      </c>
      <c r="C1598" s="133">
        <v>6549860</v>
      </c>
      <c r="D1598" s="210"/>
      <c r="E1598" s="9" t="s">
        <v>1491</v>
      </c>
      <c r="F1598" s="100"/>
      <c r="G1598" s="100"/>
      <c r="H1598" s="100"/>
      <c r="I1598" s="67"/>
    </row>
    <row r="1599" spans="1:9" s="54" customFormat="1" hidden="1" outlineLevel="1">
      <c r="A1599" s="213" t="s">
        <v>1492</v>
      </c>
      <c r="B1599" s="133">
        <v>5886063</v>
      </c>
      <c r="C1599" s="133">
        <v>0</v>
      </c>
      <c r="D1599" s="210"/>
      <c r="E1599" s="9" t="s">
        <v>1493</v>
      </c>
      <c r="F1599" s="100"/>
      <c r="G1599" s="100"/>
      <c r="H1599" s="100"/>
      <c r="I1599" s="67"/>
    </row>
    <row r="1600" spans="1:9" s="54" customFormat="1" hidden="1" outlineLevel="1">
      <c r="A1600" s="213" t="s">
        <v>1494</v>
      </c>
      <c r="B1600" s="133">
        <v>3123242</v>
      </c>
      <c r="C1600" s="133">
        <v>0</v>
      </c>
      <c r="D1600" s="210"/>
      <c r="E1600" s="9" t="s">
        <v>1495</v>
      </c>
      <c r="F1600" s="100"/>
      <c r="G1600" s="100"/>
      <c r="H1600" s="100"/>
      <c r="I1600" s="67"/>
    </row>
    <row r="1601" spans="1:9" s="54" customFormat="1" hidden="1" outlineLevel="1">
      <c r="A1601" s="213" t="s">
        <v>1496</v>
      </c>
      <c r="B1601" s="133">
        <v>6139284</v>
      </c>
      <c r="C1601" s="133">
        <v>0</v>
      </c>
      <c r="D1601" s="210"/>
      <c r="E1601" s="9" t="s">
        <v>1497</v>
      </c>
      <c r="F1601" s="100"/>
      <c r="G1601" s="100"/>
      <c r="H1601" s="100"/>
      <c r="I1601" s="67"/>
    </row>
    <row r="1602" spans="1:9" s="54" customFormat="1" hidden="1" outlineLevel="1">
      <c r="A1602" s="213" t="s">
        <v>1498</v>
      </c>
      <c r="B1602" s="133">
        <v>327190736</v>
      </c>
      <c r="C1602" s="133">
        <v>0</v>
      </c>
      <c r="D1602" s="210"/>
      <c r="E1602" s="9" t="s">
        <v>1499</v>
      </c>
      <c r="F1602" s="100"/>
      <c r="G1602" s="100"/>
      <c r="H1602" s="100"/>
      <c r="I1602" s="67"/>
    </row>
    <row r="1603" spans="1:9" s="54" customFormat="1" hidden="1" outlineLevel="1">
      <c r="A1603" s="213" t="s">
        <v>1500</v>
      </c>
      <c r="B1603" s="133">
        <v>1596217</v>
      </c>
      <c r="C1603" s="133">
        <v>0</v>
      </c>
      <c r="D1603" s="210"/>
      <c r="E1603" s="9" t="s">
        <v>1501</v>
      </c>
      <c r="F1603" s="100"/>
      <c r="G1603" s="100"/>
      <c r="H1603" s="100"/>
      <c r="I1603" s="67"/>
    </row>
    <row r="1604" spans="1:9" s="54" customFormat="1" hidden="1" outlineLevel="1">
      <c r="A1604" s="213" t="s">
        <v>1502</v>
      </c>
      <c r="B1604" s="133">
        <v>1061811</v>
      </c>
      <c r="C1604" s="133">
        <v>0</v>
      </c>
      <c r="D1604" s="210"/>
      <c r="E1604" s="9" t="s">
        <v>1503</v>
      </c>
      <c r="F1604" s="100"/>
      <c r="G1604" s="100"/>
      <c r="H1604" s="100"/>
      <c r="I1604" s="67"/>
    </row>
    <row r="1605" spans="1:9" s="54" customFormat="1" hidden="1" outlineLevel="1">
      <c r="A1605" s="213" t="s">
        <v>1504</v>
      </c>
      <c r="B1605" s="133">
        <v>1266556</v>
      </c>
      <c r="C1605" s="133">
        <v>24989</v>
      </c>
      <c r="D1605" s="210"/>
      <c r="E1605" s="9" t="s">
        <v>1505</v>
      </c>
      <c r="F1605" s="100"/>
      <c r="G1605" s="100"/>
      <c r="H1605" s="100"/>
      <c r="I1605" s="67"/>
    </row>
    <row r="1606" spans="1:9" s="54" customFormat="1" hidden="1" outlineLevel="1">
      <c r="A1606" s="213" t="s">
        <v>1506</v>
      </c>
      <c r="B1606" s="133">
        <v>3233981</v>
      </c>
      <c r="C1606" s="133">
        <v>-4928560</v>
      </c>
      <c r="D1606" s="210"/>
      <c r="E1606" s="9" t="s">
        <v>1507</v>
      </c>
      <c r="F1606" s="100"/>
      <c r="G1606" s="100"/>
      <c r="H1606" s="100"/>
      <c r="I1606" s="67"/>
    </row>
    <row r="1607" spans="1:9" s="54" customFormat="1" hidden="1" outlineLevel="1">
      <c r="A1607" s="213" t="s">
        <v>1508</v>
      </c>
      <c r="B1607" s="133">
        <v>617805</v>
      </c>
      <c r="C1607" s="133">
        <v>0</v>
      </c>
      <c r="D1607" s="210"/>
      <c r="E1607" s="9" t="s">
        <v>1509</v>
      </c>
      <c r="F1607" s="100"/>
      <c r="G1607" s="100"/>
      <c r="H1607" s="100"/>
      <c r="I1607" s="67"/>
    </row>
    <row r="1608" spans="1:9" s="54" customFormat="1" hidden="1" outlineLevel="1">
      <c r="A1608" s="213" t="s">
        <v>1510</v>
      </c>
      <c r="B1608" s="133">
        <v>8078870</v>
      </c>
      <c r="C1608" s="133">
        <v>0</v>
      </c>
      <c r="D1608" s="210"/>
      <c r="E1608" s="9" t="s">
        <v>1511</v>
      </c>
      <c r="F1608" s="100"/>
      <c r="G1608" s="100"/>
      <c r="H1608" s="100"/>
      <c r="I1608" s="67"/>
    </row>
    <row r="1609" spans="1:9" s="54" customFormat="1" hidden="1" outlineLevel="1">
      <c r="A1609" s="213" t="s">
        <v>1512</v>
      </c>
      <c r="B1609" s="133">
        <v>645447</v>
      </c>
      <c r="C1609" s="133">
        <v>0</v>
      </c>
      <c r="D1609" s="210"/>
      <c r="E1609" s="9" t="s">
        <v>1513</v>
      </c>
      <c r="F1609" s="100"/>
      <c r="G1609" s="100"/>
      <c r="H1609" s="100"/>
      <c r="I1609" s="67"/>
    </row>
    <row r="1610" spans="1:9" s="54" customFormat="1" hidden="1" outlineLevel="1">
      <c r="A1610" s="213" t="s">
        <v>1514</v>
      </c>
      <c r="B1610" s="133">
        <v>2102499</v>
      </c>
      <c r="C1610" s="133">
        <v>0</v>
      </c>
      <c r="D1610" s="210"/>
      <c r="E1610" s="9" t="s">
        <v>1515</v>
      </c>
      <c r="F1610" s="100"/>
      <c r="G1610" s="100"/>
      <c r="H1610" s="100"/>
      <c r="I1610" s="67"/>
    </row>
    <row r="1611" spans="1:9" s="54" customFormat="1" hidden="1" outlineLevel="1">
      <c r="A1611" s="213" t="s">
        <v>1516</v>
      </c>
      <c r="B1611" s="133">
        <v>38340450</v>
      </c>
      <c r="C1611" s="133">
        <v>0</v>
      </c>
      <c r="D1611" s="210"/>
      <c r="E1611" s="9" t="s">
        <v>1517</v>
      </c>
      <c r="F1611" s="100"/>
      <c r="G1611" s="100"/>
      <c r="H1611" s="100"/>
      <c r="I1611" s="67"/>
    </row>
    <row r="1612" spans="1:9" s="54" customFormat="1" hidden="1" outlineLevel="1">
      <c r="A1612" s="213" t="s">
        <v>1518</v>
      </c>
      <c r="B1612" s="133">
        <v>22785</v>
      </c>
      <c r="C1612" s="133">
        <v>0</v>
      </c>
      <c r="D1612" s="210"/>
      <c r="E1612" s="9" t="s">
        <v>1519</v>
      </c>
      <c r="F1612" s="100"/>
      <c r="G1612" s="100"/>
      <c r="H1612" s="100"/>
      <c r="I1612" s="67"/>
    </row>
    <row r="1613" spans="1:9" s="54" customFormat="1" hidden="1" outlineLevel="1">
      <c r="A1613" s="213" t="s">
        <v>1520</v>
      </c>
      <c r="B1613" s="133">
        <v>22291</v>
      </c>
      <c r="C1613" s="133">
        <v>0</v>
      </c>
      <c r="D1613" s="210"/>
      <c r="E1613" s="9" t="s">
        <v>1521</v>
      </c>
      <c r="F1613" s="100"/>
      <c r="G1613" s="100"/>
      <c r="H1613" s="100"/>
      <c r="I1613" s="67"/>
    </row>
    <row r="1614" spans="1:9" s="54" customFormat="1" hidden="1" outlineLevel="1">
      <c r="A1614" s="213" t="s">
        <v>1522</v>
      </c>
      <c r="B1614" s="133">
        <v>6078441</v>
      </c>
      <c r="C1614" s="133">
        <v>-7745493</v>
      </c>
      <c r="D1614" s="210"/>
      <c r="E1614" s="9" t="s">
        <v>1523</v>
      </c>
      <c r="F1614" s="100"/>
      <c r="G1614" s="100"/>
      <c r="H1614" s="100"/>
      <c r="I1614" s="67"/>
    </row>
    <row r="1615" spans="1:9" s="54" customFormat="1" hidden="1" outlineLevel="1">
      <c r="A1615" s="213" t="s">
        <v>1524</v>
      </c>
      <c r="B1615" s="133">
        <v>2452564</v>
      </c>
      <c r="C1615" s="133">
        <v>0</v>
      </c>
      <c r="D1615" s="210"/>
      <c r="E1615" s="9" t="s">
        <v>1525</v>
      </c>
      <c r="F1615" s="100"/>
      <c r="G1615" s="100"/>
      <c r="H1615" s="100"/>
      <c r="I1615" s="67"/>
    </row>
    <row r="1616" spans="1:9" s="54" customFormat="1" hidden="1" outlineLevel="1">
      <c r="A1616" s="213" t="s">
        <v>1526</v>
      </c>
      <c r="B1616" s="133">
        <v>435555</v>
      </c>
      <c r="C1616" s="133">
        <v>0</v>
      </c>
      <c r="D1616" s="210"/>
      <c r="E1616" s="9" t="s">
        <v>1527</v>
      </c>
      <c r="F1616" s="100"/>
      <c r="G1616" s="100"/>
      <c r="H1616" s="100"/>
      <c r="I1616" s="67"/>
    </row>
    <row r="1617" spans="1:9" s="54" customFormat="1" hidden="1" outlineLevel="1">
      <c r="A1617" s="213" t="s">
        <v>1528</v>
      </c>
      <c r="B1617" s="133">
        <v>43600</v>
      </c>
      <c r="C1617" s="133">
        <v>0</v>
      </c>
      <c r="D1617" s="210"/>
      <c r="E1617" s="9" t="s">
        <v>1529</v>
      </c>
      <c r="F1617" s="100"/>
      <c r="G1617" s="100"/>
      <c r="H1617" s="100"/>
      <c r="I1617" s="67"/>
    </row>
    <row r="1618" spans="1:9" s="54" customFormat="1" hidden="1" outlineLevel="1">
      <c r="A1618" s="213" t="s">
        <v>1530</v>
      </c>
      <c r="B1618" s="133">
        <v>3453725</v>
      </c>
      <c r="C1618" s="133">
        <v>0</v>
      </c>
      <c r="D1618" s="210"/>
      <c r="E1618" s="9" t="s">
        <v>1531</v>
      </c>
      <c r="F1618" s="100"/>
      <c r="G1618" s="100"/>
      <c r="H1618" s="100"/>
      <c r="I1618" s="67"/>
    </row>
    <row r="1619" spans="1:9" s="54" customFormat="1" hidden="1" outlineLevel="1">
      <c r="A1619" s="213" t="s">
        <v>1532</v>
      </c>
      <c r="B1619" s="133">
        <v>3731702</v>
      </c>
      <c r="C1619" s="133">
        <v>0</v>
      </c>
      <c r="D1619" s="210"/>
      <c r="E1619" s="9" t="s">
        <v>1533</v>
      </c>
      <c r="F1619" s="100"/>
      <c r="G1619" s="100"/>
      <c r="H1619" s="100"/>
      <c r="I1619" s="67"/>
    </row>
    <row r="1620" spans="1:9" s="54" customFormat="1" hidden="1" outlineLevel="1">
      <c r="A1620" s="213" t="s">
        <v>1534</v>
      </c>
      <c r="B1620" s="133">
        <v>4859273</v>
      </c>
      <c r="C1620" s="133">
        <v>0</v>
      </c>
      <c r="D1620" s="210"/>
      <c r="E1620" s="9" t="s">
        <v>1535</v>
      </c>
      <c r="F1620" s="100"/>
      <c r="G1620" s="100"/>
      <c r="H1620" s="100"/>
      <c r="I1620" s="67"/>
    </row>
    <row r="1621" spans="1:9" s="54" customFormat="1" hidden="1" outlineLevel="1">
      <c r="A1621" s="213" t="s">
        <v>1536</v>
      </c>
      <c r="B1621" s="133">
        <v>5593479</v>
      </c>
      <c r="C1621" s="133">
        <v>0</v>
      </c>
      <c r="D1621" s="210"/>
      <c r="E1621" s="9" t="s">
        <v>1537</v>
      </c>
      <c r="F1621" s="100"/>
      <c r="G1621" s="100"/>
      <c r="H1621" s="100"/>
      <c r="I1621" s="67"/>
    </row>
    <row r="1622" spans="1:9" s="54" customFormat="1" hidden="1" outlineLevel="1">
      <c r="A1622" s="213" t="s">
        <v>1538</v>
      </c>
      <c r="B1622" s="133">
        <v>34806504</v>
      </c>
      <c r="C1622" s="133">
        <v>4064101</v>
      </c>
      <c r="D1622" s="210"/>
      <c r="E1622" s="9" t="s">
        <v>1539</v>
      </c>
      <c r="F1622" s="100"/>
      <c r="G1622" s="100"/>
      <c r="H1622" s="100"/>
      <c r="I1622" s="67"/>
    </row>
    <row r="1623" spans="1:9" s="54" customFormat="1" hidden="1" outlineLevel="1">
      <c r="A1623" s="213" t="s">
        <v>1540</v>
      </c>
      <c r="B1623" s="133">
        <v>1271670</v>
      </c>
      <c r="C1623" s="133">
        <v>0</v>
      </c>
      <c r="D1623" s="210"/>
      <c r="E1623" s="9" t="s">
        <v>1541</v>
      </c>
      <c r="F1623" s="100"/>
      <c r="G1623" s="100"/>
      <c r="H1623" s="100"/>
      <c r="I1623" s="67"/>
    </row>
    <row r="1624" spans="1:9" s="54" customFormat="1" hidden="1" outlineLevel="1">
      <c r="A1624" s="213" t="s">
        <v>1542</v>
      </c>
      <c r="B1624" s="133">
        <v>905213</v>
      </c>
      <c r="C1624" s="133">
        <v>0</v>
      </c>
      <c r="D1624" s="210"/>
      <c r="E1624" s="9" t="s">
        <v>1543</v>
      </c>
      <c r="F1624" s="100"/>
      <c r="G1624" s="100"/>
      <c r="H1624" s="100"/>
      <c r="I1624" s="67"/>
    </row>
    <row r="1625" spans="1:9" s="54" customFormat="1" hidden="1" outlineLevel="1">
      <c r="A1625" s="213" t="s">
        <v>1544</v>
      </c>
      <c r="B1625" s="133">
        <v>5808423</v>
      </c>
      <c r="C1625" s="133">
        <v>771030</v>
      </c>
      <c r="D1625" s="210"/>
      <c r="E1625" s="9" t="s">
        <v>1545</v>
      </c>
      <c r="F1625" s="100"/>
      <c r="G1625" s="100"/>
      <c r="H1625" s="100"/>
      <c r="I1625" s="67"/>
    </row>
    <row r="1626" spans="1:9" s="54" customFormat="1" hidden="1" outlineLevel="1">
      <c r="A1626" s="213" t="s">
        <v>1546</v>
      </c>
      <c r="B1626" s="133">
        <v>199112</v>
      </c>
      <c r="C1626" s="133">
        <v>0</v>
      </c>
      <c r="D1626" s="210"/>
      <c r="E1626" s="9" t="s">
        <v>1547</v>
      </c>
      <c r="F1626" s="100"/>
      <c r="G1626" s="100"/>
      <c r="H1626" s="100"/>
      <c r="I1626" s="67"/>
    </row>
    <row r="1627" spans="1:9" s="54" customFormat="1" hidden="1" outlineLevel="1">
      <c r="A1627" s="213" t="s">
        <v>1548</v>
      </c>
      <c r="B1627" s="133">
        <v>5309693</v>
      </c>
      <c r="C1627" s="133">
        <v>0</v>
      </c>
      <c r="D1627" s="210"/>
      <c r="E1627" s="9" t="s">
        <v>1549</v>
      </c>
      <c r="F1627" s="100"/>
      <c r="G1627" s="100"/>
      <c r="H1627" s="100"/>
      <c r="I1627" s="67"/>
    </row>
    <row r="1628" spans="1:9" s="54" customFormat="1" hidden="1" outlineLevel="1">
      <c r="A1628" s="213" t="s">
        <v>1550</v>
      </c>
      <c r="B1628" s="133">
        <v>5000</v>
      </c>
      <c r="C1628" s="133">
        <v>0</v>
      </c>
      <c r="D1628" s="210"/>
      <c r="E1628" s="9" t="s">
        <v>1551</v>
      </c>
      <c r="F1628" s="100"/>
      <c r="G1628" s="100"/>
      <c r="H1628" s="100"/>
      <c r="I1628" s="67"/>
    </row>
    <row r="1629" spans="1:9" s="54" customFormat="1" hidden="1" outlineLevel="1">
      <c r="A1629" s="213" t="s">
        <v>1552</v>
      </c>
      <c r="B1629" s="133">
        <v>314530</v>
      </c>
      <c r="C1629" s="133">
        <v>0</v>
      </c>
      <c r="D1629" s="210"/>
      <c r="E1629" s="9" t="s">
        <v>1553</v>
      </c>
      <c r="F1629" s="100"/>
      <c r="G1629" s="100"/>
      <c r="H1629" s="100"/>
      <c r="I1629" s="67"/>
    </row>
    <row r="1630" spans="1:9" s="54" customFormat="1" hidden="1" outlineLevel="1">
      <c r="A1630" s="213" t="s">
        <v>1554</v>
      </c>
      <c r="B1630" s="133">
        <v>28358296</v>
      </c>
      <c r="C1630" s="133">
        <v>195354511</v>
      </c>
      <c r="D1630" s="210"/>
      <c r="E1630" s="9" t="s">
        <v>1555</v>
      </c>
      <c r="F1630" s="100"/>
      <c r="G1630" s="100"/>
      <c r="H1630" s="100"/>
      <c r="I1630" s="67"/>
    </row>
    <row r="1631" spans="1:9" s="54" customFormat="1" hidden="1" outlineLevel="1">
      <c r="A1631" s="213" t="s">
        <v>1556</v>
      </c>
      <c r="B1631" s="133">
        <v>14805654</v>
      </c>
      <c r="C1631" s="133">
        <v>204471</v>
      </c>
      <c r="D1631" s="210"/>
      <c r="E1631" s="9" t="s">
        <v>1557</v>
      </c>
      <c r="F1631" s="100"/>
      <c r="G1631" s="100"/>
      <c r="H1631" s="100"/>
      <c r="I1631" s="67"/>
    </row>
    <row r="1632" spans="1:9" s="54" customFormat="1" hidden="1" outlineLevel="1">
      <c r="A1632" s="213" t="s">
        <v>1558</v>
      </c>
      <c r="B1632" s="133">
        <v>73488</v>
      </c>
      <c r="C1632" s="133">
        <v>0</v>
      </c>
      <c r="D1632" s="210"/>
      <c r="E1632" s="9" t="s">
        <v>1559</v>
      </c>
      <c r="F1632" s="100"/>
      <c r="G1632" s="100"/>
      <c r="H1632" s="100"/>
      <c r="I1632" s="67"/>
    </row>
    <row r="1633" spans="1:9" s="54" customFormat="1" hidden="1" outlineLevel="1">
      <c r="A1633" s="213" t="s">
        <v>1560</v>
      </c>
      <c r="B1633" s="133">
        <v>4138718</v>
      </c>
      <c r="C1633" s="133">
        <v>-569058</v>
      </c>
      <c r="D1633" s="210"/>
      <c r="E1633" s="9" t="s">
        <v>1561</v>
      </c>
      <c r="F1633" s="100"/>
      <c r="G1633" s="100"/>
      <c r="H1633" s="100"/>
      <c r="I1633" s="67"/>
    </row>
    <row r="1634" spans="1:9" s="54" customFormat="1" hidden="1" outlineLevel="1">
      <c r="A1634" s="213" t="s">
        <v>946</v>
      </c>
      <c r="B1634" s="133">
        <v>747964</v>
      </c>
      <c r="C1634" s="133">
        <v>20754</v>
      </c>
      <c r="D1634" s="210"/>
      <c r="E1634" s="9" t="s">
        <v>947</v>
      </c>
      <c r="F1634" s="100"/>
      <c r="G1634" s="100"/>
      <c r="H1634" s="100"/>
      <c r="I1634" s="67"/>
    </row>
    <row r="1635" spans="1:9" s="54" customFormat="1" hidden="1" outlineLevel="1">
      <c r="A1635" s="213" t="s">
        <v>1562</v>
      </c>
      <c r="B1635" s="133">
        <v>1335095</v>
      </c>
      <c r="C1635" s="133">
        <v>247870</v>
      </c>
      <c r="D1635" s="210"/>
      <c r="E1635" s="9" t="s">
        <v>1563</v>
      </c>
      <c r="F1635" s="100"/>
      <c r="G1635" s="100"/>
      <c r="H1635" s="100"/>
      <c r="I1635" s="67"/>
    </row>
    <row r="1636" spans="1:9" s="54" customFormat="1" hidden="1" outlineLevel="1">
      <c r="A1636" s="213" t="s">
        <v>1564</v>
      </c>
      <c r="B1636" s="133">
        <v>1515343</v>
      </c>
      <c r="C1636" s="133">
        <v>0</v>
      </c>
      <c r="D1636" s="210"/>
      <c r="E1636" s="9" t="s">
        <v>1565</v>
      </c>
      <c r="F1636" s="100"/>
      <c r="G1636" s="100"/>
      <c r="H1636" s="100"/>
      <c r="I1636" s="67"/>
    </row>
    <row r="1637" spans="1:9" s="54" customFormat="1" hidden="1" outlineLevel="1">
      <c r="A1637" s="213" t="s">
        <v>1566</v>
      </c>
      <c r="B1637" s="133">
        <v>637247</v>
      </c>
      <c r="C1637" s="133">
        <v>0</v>
      </c>
      <c r="D1637" s="210"/>
      <c r="E1637" s="9" t="s">
        <v>1567</v>
      </c>
      <c r="F1637" s="100"/>
      <c r="G1637" s="100"/>
      <c r="H1637" s="100"/>
      <c r="I1637" s="67"/>
    </row>
    <row r="1638" spans="1:9" s="54" customFormat="1" hidden="1" outlineLevel="1">
      <c r="A1638" s="213" t="s">
        <v>1568</v>
      </c>
      <c r="B1638" s="133">
        <v>1763236</v>
      </c>
      <c r="C1638" s="133">
        <v>0</v>
      </c>
      <c r="D1638" s="210"/>
      <c r="E1638" s="9" t="s">
        <v>1569</v>
      </c>
      <c r="F1638" s="100"/>
      <c r="G1638" s="100"/>
      <c r="H1638" s="100"/>
      <c r="I1638" s="67"/>
    </row>
    <row r="1639" spans="1:9" s="54" customFormat="1" hidden="1" outlineLevel="1">
      <c r="A1639" s="213" t="s">
        <v>1570</v>
      </c>
      <c r="B1639" s="133">
        <v>3465624</v>
      </c>
      <c r="C1639" s="133">
        <v>0</v>
      </c>
      <c r="D1639" s="210"/>
      <c r="E1639" s="9" t="s">
        <v>1571</v>
      </c>
      <c r="F1639" s="100"/>
      <c r="G1639" s="100"/>
      <c r="H1639" s="100"/>
      <c r="I1639" s="67"/>
    </row>
    <row r="1640" spans="1:9" s="54" customFormat="1" hidden="1" outlineLevel="1">
      <c r="A1640" s="213" t="s">
        <v>1572</v>
      </c>
      <c r="B1640" s="133">
        <v>4724581</v>
      </c>
      <c r="C1640" s="133">
        <v>167692</v>
      </c>
      <c r="D1640" s="210"/>
      <c r="E1640" s="9" t="s">
        <v>1573</v>
      </c>
      <c r="F1640" s="100"/>
      <c r="G1640" s="100"/>
      <c r="H1640" s="100"/>
      <c r="I1640" s="67"/>
    </row>
    <row r="1641" spans="1:9" s="54" customFormat="1" hidden="1" outlineLevel="1">
      <c r="A1641" s="213" t="s">
        <v>644</v>
      </c>
      <c r="B1641" s="133">
        <v>6501285</v>
      </c>
      <c r="C1641" s="133">
        <v>1660641</v>
      </c>
      <c r="D1641" s="210"/>
      <c r="E1641" s="9" t="s">
        <v>645</v>
      </c>
      <c r="F1641" s="100"/>
      <c r="G1641" s="100"/>
      <c r="H1641" s="100"/>
      <c r="I1641" s="67"/>
    </row>
    <row r="1642" spans="1:9" s="54" customFormat="1" hidden="1" outlineLevel="1">
      <c r="A1642" s="213" t="s">
        <v>1574</v>
      </c>
      <c r="B1642" s="133">
        <v>4226314</v>
      </c>
      <c r="C1642" s="133">
        <v>0</v>
      </c>
      <c r="D1642" s="210"/>
      <c r="E1642" s="9" t="s">
        <v>1575</v>
      </c>
      <c r="F1642" s="100"/>
      <c r="G1642" s="100"/>
      <c r="H1642" s="100"/>
      <c r="I1642" s="67"/>
    </row>
    <row r="1643" spans="1:9" s="54" customFormat="1" hidden="1" outlineLevel="1">
      <c r="A1643" s="213" t="s">
        <v>1576</v>
      </c>
      <c r="B1643" s="133">
        <v>2693163</v>
      </c>
      <c r="C1643" s="133">
        <v>445195</v>
      </c>
      <c r="D1643" s="210"/>
      <c r="E1643" s="9" t="s">
        <v>1577</v>
      </c>
      <c r="F1643" s="100"/>
      <c r="G1643" s="100"/>
      <c r="H1643" s="100"/>
      <c r="I1643" s="67"/>
    </row>
    <row r="1644" spans="1:9" s="54" customFormat="1" hidden="1" outlineLevel="1">
      <c r="A1644" s="213" t="s">
        <v>1578</v>
      </c>
      <c r="B1644" s="133">
        <v>27136258</v>
      </c>
      <c r="C1644" s="133">
        <v>0</v>
      </c>
      <c r="D1644" s="210"/>
      <c r="E1644" s="9" t="s">
        <v>1579</v>
      </c>
      <c r="F1644" s="100"/>
      <c r="G1644" s="100"/>
      <c r="H1644" s="100"/>
      <c r="I1644" s="67"/>
    </row>
    <row r="1645" spans="1:9" s="54" customFormat="1" hidden="1" outlineLevel="1">
      <c r="A1645" s="213" t="s">
        <v>1580</v>
      </c>
      <c r="B1645" s="133">
        <v>4600134</v>
      </c>
      <c r="C1645" s="133">
        <v>0</v>
      </c>
      <c r="D1645" s="210"/>
      <c r="E1645" s="9" t="s">
        <v>1581</v>
      </c>
      <c r="F1645" s="100"/>
      <c r="G1645" s="100"/>
      <c r="H1645" s="100"/>
      <c r="I1645" s="67"/>
    </row>
    <row r="1646" spans="1:9" s="54" customFormat="1" hidden="1" outlineLevel="1">
      <c r="A1646" s="213" t="s">
        <v>1582</v>
      </c>
      <c r="B1646" s="133">
        <v>173903</v>
      </c>
      <c r="C1646" s="133">
        <v>0</v>
      </c>
      <c r="D1646" s="210"/>
      <c r="E1646" s="9" t="s">
        <v>1583</v>
      </c>
      <c r="F1646" s="100"/>
      <c r="G1646" s="100"/>
      <c r="H1646" s="100"/>
      <c r="I1646" s="67"/>
    </row>
    <row r="1647" spans="1:9" s="54" customFormat="1" hidden="1" outlineLevel="1">
      <c r="A1647" s="213" t="s">
        <v>1584</v>
      </c>
      <c r="B1647" s="133">
        <v>1287182</v>
      </c>
      <c r="C1647" s="133">
        <v>0</v>
      </c>
      <c r="D1647" s="210"/>
      <c r="E1647" s="9" t="s">
        <v>1585</v>
      </c>
      <c r="F1647" s="100"/>
      <c r="G1647" s="100"/>
      <c r="H1647" s="100"/>
      <c r="I1647" s="67"/>
    </row>
    <row r="1648" spans="1:9" s="54" customFormat="1" hidden="1" outlineLevel="1">
      <c r="A1648" s="213" t="s">
        <v>1586</v>
      </c>
      <c r="B1648" s="133">
        <v>433727484</v>
      </c>
      <c r="C1648" s="133">
        <v>0</v>
      </c>
      <c r="D1648" s="210"/>
      <c r="E1648" s="9" t="s">
        <v>1587</v>
      </c>
      <c r="F1648" s="100"/>
      <c r="G1648" s="100"/>
      <c r="H1648" s="100"/>
      <c r="I1648" s="67"/>
    </row>
    <row r="1649" spans="1:9" s="54" customFormat="1" hidden="1" outlineLevel="1">
      <c r="A1649" s="213" t="s">
        <v>1588</v>
      </c>
      <c r="B1649" s="133">
        <v>973148</v>
      </c>
      <c r="C1649" s="133">
        <v>0</v>
      </c>
      <c r="D1649" s="210"/>
      <c r="E1649" s="9" t="s">
        <v>1589</v>
      </c>
      <c r="F1649" s="100"/>
      <c r="G1649" s="100"/>
      <c r="H1649" s="100"/>
      <c r="I1649" s="67"/>
    </row>
    <row r="1650" spans="1:9" s="54" customFormat="1" hidden="1" outlineLevel="1">
      <c r="A1650" s="213" t="s">
        <v>1590</v>
      </c>
      <c r="B1650" s="133">
        <v>38445346</v>
      </c>
      <c r="C1650" s="133">
        <v>-3454</v>
      </c>
      <c r="D1650" s="210"/>
      <c r="E1650" s="9" t="s">
        <v>1591</v>
      </c>
      <c r="F1650" s="100"/>
      <c r="G1650" s="100"/>
      <c r="H1650" s="100"/>
      <c r="I1650" s="67"/>
    </row>
    <row r="1651" spans="1:9" s="54" customFormat="1" hidden="1" outlineLevel="1">
      <c r="A1651" s="213" t="s">
        <v>1592</v>
      </c>
      <c r="B1651" s="133">
        <v>1218759</v>
      </c>
      <c r="C1651" s="133">
        <v>0</v>
      </c>
      <c r="D1651" s="210"/>
      <c r="E1651" s="9" t="s">
        <v>1593</v>
      </c>
      <c r="F1651" s="100"/>
      <c r="G1651" s="100"/>
      <c r="H1651" s="100"/>
      <c r="I1651" s="67"/>
    </row>
    <row r="1652" spans="1:9" s="54" customFormat="1" hidden="1" outlineLevel="1">
      <c r="A1652" s="213" t="s">
        <v>704</v>
      </c>
      <c r="B1652" s="133">
        <v>9507594</v>
      </c>
      <c r="C1652" s="133">
        <v>0</v>
      </c>
      <c r="D1652" s="210"/>
      <c r="E1652" s="9" t="s">
        <v>705</v>
      </c>
      <c r="F1652" s="100"/>
      <c r="G1652" s="100"/>
      <c r="H1652" s="100"/>
      <c r="I1652" s="67"/>
    </row>
    <row r="1653" spans="1:9" s="54" customFormat="1" hidden="1" outlineLevel="1">
      <c r="A1653" s="213" t="s">
        <v>1594</v>
      </c>
      <c r="B1653" s="133">
        <v>1165131</v>
      </c>
      <c r="C1653" s="133">
        <v>1170351</v>
      </c>
      <c r="D1653" s="210"/>
      <c r="E1653" s="9" t="s">
        <v>1595</v>
      </c>
      <c r="F1653" s="100"/>
      <c r="G1653" s="100"/>
      <c r="H1653" s="100"/>
      <c r="I1653" s="67"/>
    </row>
    <row r="1654" spans="1:9" s="54" customFormat="1" hidden="1" outlineLevel="1">
      <c r="A1654" s="213" t="s">
        <v>1596</v>
      </c>
      <c r="B1654" s="133">
        <v>17794153</v>
      </c>
      <c r="C1654" s="133">
        <v>36513</v>
      </c>
      <c r="D1654" s="210"/>
      <c r="E1654" s="9" t="s">
        <v>1597</v>
      </c>
      <c r="F1654" s="100"/>
      <c r="G1654" s="100"/>
      <c r="H1654" s="100"/>
      <c r="I1654" s="67"/>
    </row>
    <row r="1655" spans="1:9" s="54" customFormat="1" hidden="1" outlineLevel="1">
      <c r="A1655" s="213" t="s">
        <v>1598</v>
      </c>
      <c r="B1655" s="133">
        <v>9577972</v>
      </c>
      <c r="C1655" s="133">
        <v>429126</v>
      </c>
      <c r="D1655" s="210"/>
      <c r="E1655" s="9" t="s">
        <v>1599</v>
      </c>
      <c r="F1655" s="100"/>
      <c r="G1655" s="100"/>
      <c r="H1655" s="100"/>
      <c r="I1655" s="67"/>
    </row>
    <row r="1656" spans="1:9" s="54" customFormat="1" hidden="1" outlineLevel="1">
      <c r="A1656" s="213" t="s">
        <v>1600</v>
      </c>
      <c r="B1656" s="133">
        <v>3708342</v>
      </c>
      <c r="C1656" s="133">
        <v>0</v>
      </c>
      <c r="D1656" s="210"/>
      <c r="E1656" s="9" t="s">
        <v>1601</v>
      </c>
      <c r="F1656" s="100"/>
      <c r="G1656" s="100"/>
      <c r="H1656" s="100"/>
      <c r="I1656" s="67"/>
    </row>
    <row r="1657" spans="1:9" s="54" customFormat="1" hidden="1" outlineLevel="1">
      <c r="A1657" s="213" t="s">
        <v>1602</v>
      </c>
      <c r="B1657" s="133">
        <v>11264269</v>
      </c>
      <c r="C1657" s="133">
        <v>0</v>
      </c>
      <c r="D1657" s="210"/>
      <c r="E1657" s="9" t="s">
        <v>1603</v>
      </c>
      <c r="F1657" s="100"/>
      <c r="G1657" s="100"/>
      <c r="H1657" s="100"/>
      <c r="I1657" s="67"/>
    </row>
    <row r="1658" spans="1:9" s="54" customFormat="1" ht="13.5" collapsed="1" thickBot="1">
      <c r="A1658" s="214" t="s">
        <v>1604</v>
      </c>
      <c r="B1658" s="215">
        <f>B835+B995+B1196+B1534</f>
        <v>20481216441.987</v>
      </c>
      <c r="C1658" s="215">
        <f>C835+C995+C1196+C1534</f>
        <v>1093549761</v>
      </c>
      <c r="D1658" s="216">
        <f>D835+D995+D1196+D1534</f>
        <v>21574766202.987</v>
      </c>
      <c r="E1658" s="11"/>
      <c r="F1658" s="11"/>
      <c r="G1658" s="11"/>
      <c r="H1658" s="11"/>
    </row>
    <row r="1659" spans="1:9">
      <c r="A1659" s="9"/>
      <c r="B1659" s="20"/>
      <c r="C1659" s="20"/>
      <c r="D1659" s="20"/>
      <c r="E1659" s="20"/>
      <c r="F1659" s="20"/>
      <c r="G1659" s="20"/>
      <c r="H1659" s="20"/>
    </row>
    <row r="1660" spans="1:9">
      <c r="A1660" s="9"/>
      <c r="B1660" s="20"/>
      <c r="C1660" s="20"/>
      <c r="D1660" s="20"/>
      <c r="E1660" s="20"/>
      <c r="F1660" s="20"/>
      <c r="G1660" s="20"/>
      <c r="H1660" s="20"/>
    </row>
    <row r="1661" spans="1:9">
      <c r="A1661" s="9"/>
      <c r="B1661" s="20"/>
      <c r="C1661" s="20"/>
      <c r="D1661" s="20"/>
      <c r="E1661" s="20"/>
      <c r="F1661" s="20"/>
      <c r="G1661" s="20"/>
      <c r="H1661" s="20"/>
    </row>
    <row r="1662" spans="1:9">
      <c r="A1662" s="32" t="s">
        <v>1897</v>
      </c>
      <c r="B1662" s="20"/>
      <c r="C1662" s="20"/>
      <c r="D1662" s="20"/>
      <c r="E1662" s="20"/>
      <c r="F1662" s="20"/>
      <c r="G1662" s="20"/>
      <c r="H1662" s="20"/>
    </row>
    <row r="1664" spans="1:9" ht="93" customHeight="1">
      <c r="A1664" s="224"/>
      <c r="B1664" s="152" t="s">
        <v>1898</v>
      </c>
      <c r="C1664" s="152" t="s">
        <v>1899</v>
      </c>
      <c r="D1664" s="152" t="s">
        <v>1900</v>
      </c>
      <c r="E1664" s="152" t="s">
        <v>1901</v>
      </c>
      <c r="F1664" s="152" t="s">
        <v>1902</v>
      </c>
      <c r="G1664" s="153" t="s">
        <v>1903</v>
      </c>
      <c r="H1664" s="136"/>
    </row>
    <row r="1665" spans="1:9">
      <c r="A1665" s="225" t="str">
        <f>A6</f>
        <v>Regelzone 50Hertz (gesamt)</v>
      </c>
      <c r="B1665" s="226">
        <f t="shared" ref="B1665:G1665" si="54">+SUM(B1666:B1833)</f>
        <v>240478623.19019997</v>
      </c>
      <c r="C1665" s="226">
        <f t="shared" si="54"/>
        <v>-14368128.520199999</v>
      </c>
      <c r="D1665" s="226">
        <f t="shared" si="54"/>
        <v>0</v>
      </c>
      <c r="E1665" s="226">
        <f t="shared" si="54"/>
        <v>226110494.66999996</v>
      </c>
      <c r="F1665" s="226">
        <f t="shared" si="54"/>
        <v>653662.74000000011</v>
      </c>
      <c r="G1665" s="227">
        <f t="shared" si="54"/>
        <v>226764157.41</v>
      </c>
      <c r="H1665" s="208"/>
    </row>
    <row r="1666" spans="1:9" hidden="1" outlineLevel="1">
      <c r="A1666" s="222" t="s">
        <v>7</v>
      </c>
      <c r="B1666" s="134">
        <v>259945.5159</v>
      </c>
      <c r="C1666" s="134">
        <v>0</v>
      </c>
      <c r="D1666" s="134">
        <v>0</v>
      </c>
      <c r="E1666" s="134">
        <v>259945.5159</v>
      </c>
      <c r="F1666" s="134">
        <v>1535.93</v>
      </c>
      <c r="G1666" s="212">
        <v>261481.44589999999</v>
      </c>
      <c r="H1666" s="208"/>
      <c r="I1666" t="s">
        <v>8</v>
      </c>
    </row>
    <row r="1667" spans="1:9" hidden="1" outlineLevel="1">
      <c r="A1667" s="222" t="s">
        <v>9</v>
      </c>
      <c r="B1667" s="134">
        <v>270709.11588</v>
      </c>
      <c r="C1667" s="134">
        <v>0</v>
      </c>
      <c r="D1667" s="134">
        <v>0</v>
      </c>
      <c r="E1667" s="134">
        <v>270709.11588</v>
      </c>
      <c r="F1667" s="134">
        <v>-461.53000000000003</v>
      </c>
      <c r="G1667" s="212">
        <v>270247.58587999997</v>
      </c>
      <c r="H1667" s="208"/>
      <c r="I1667" t="s">
        <v>10</v>
      </c>
    </row>
    <row r="1668" spans="1:9" hidden="1" outlineLevel="1">
      <c r="A1668" s="222" t="s">
        <v>11</v>
      </c>
      <c r="B1668" s="134">
        <v>720612.03983999998</v>
      </c>
      <c r="C1668" s="134">
        <v>0</v>
      </c>
      <c r="D1668" s="134">
        <v>0</v>
      </c>
      <c r="E1668" s="134">
        <v>720612.03983999998</v>
      </c>
      <c r="F1668" s="134">
        <v>0</v>
      </c>
      <c r="G1668" s="212">
        <v>720612.03983999998</v>
      </c>
      <c r="H1668" s="208"/>
      <c r="I1668" t="s">
        <v>12</v>
      </c>
    </row>
    <row r="1669" spans="1:9" hidden="1" outlineLevel="1">
      <c r="A1669" s="222" t="s">
        <v>13</v>
      </c>
      <c r="B1669" s="134">
        <v>207787.94798999999</v>
      </c>
      <c r="C1669" s="134">
        <v>0</v>
      </c>
      <c r="D1669" s="134">
        <v>0</v>
      </c>
      <c r="E1669" s="134">
        <v>207787.94798999999</v>
      </c>
      <c r="F1669" s="134">
        <v>0</v>
      </c>
      <c r="G1669" s="212">
        <v>207787.94798999999</v>
      </c>
      <c r="H1669" s="208"/>
      <c r="I1669" t="s">
        <v>14</v>
      </c>
    </row>
    <row r="1670" spans="1:9" hidden="1" outlineLevel="1">
      <c r="A1670" s="222" t="s">
        <v>15</v>
      </c>
      <c r="B1670" s="134">
        <v>287887.82309999998</v>
      </c>
      <c r="C1670" s="134">
        <v>0</v>
      </c>
      <c r="D1670" s="134">
        <v>0</v>
      </c>
      <c r="E1670" s="134">
        <v>287887.82309999998</v>
      </c>
      <c r="F1670" s="134">
        <v>790.1500000000002</v>
      </c>
      <c r="G1670" s="212">
        <v>288677.9731</v>
      </c>
      <c r="H1670" s="208"/>
      <c r="I1670" t="s">
        <v>16</v>
      </c>
    </row>
    <row r="1671" spans="1:9" hidden="1" outlineLevel="1">
      <c r="A1671" s="222" t="s">
        <v>17</v>
      </c>
      <c r="B1671" s="134">
        <v>1197078.2806500001</v>
      </c>
      <c r="C1671" s="134">
        <v>0</v>
      </c>
      <c r="D1671" s="134">
        <v>0</v>
      </c>
      <c r="E1671" s="134">
        <v>1197078.2806500001</v>
      </c>
      <c r="F1671" s="134">
        <v>0</v>
      </c>
      <c r="G1671" s="212">
        <v>1197078.2806500001</v>
      </c>
      <c r="H1671" s="208"/>
      <c r="I1671" t="s">
        <v>18</v>
      </c>
    </row>
    <row r="1672" spans="1:9" hidden="1" outlineLevel="1">
      <c r="A1672" s="222" t="s">
        <v>19</v>
      </c>
      <c r="B1672" s="134">
        <v>288689.37089999998</v>
      </c>
      <c r="C1672" s="134">
        <v>0</v>
      </c>
      <c r="D1672" s="134">
        <v>0</v>
      </c>
      <c r="E1672" s="134">
        <v>288689.37089999998</v>
      </c>
      <c r="F1672" s="134">
        <v>0</v>
      </c>
      <c r="G1672" s="212">
        <v>288689.37089999998</v>
      </c>
      <c r="H1672" s="208"/>
      <c r="I1672" t="s">
        <v>20</v>
      </c>
    </row>
    <row r="1673" spans="1:9" hidden="1" outlineLevel="1">
      <c r="A1673" s="222" t="s">
        <v>21</v>
      </c>
      <c r="B1673" s="134">
        <v>362686.50662999996</v>
      </c>
      <c r="C1673" s="134">
        <v>0</v>
      </c>
      <c r="D1673" s="134">
        <v>0</v>
      </c>
      <c r="E1673" s="134">
        <v>362686.50662999996</v>
      </c>
      <c r="F1673" s="134">
        <v>0</v>
      </c>
      <c r="G1673" s="212">
        <v>362686.50662999996</v>
      </c>
      <c r="H1673" s="208"/>
      <c r="I1673" t="s">
        <v>22</v>
      </c>
    </row>
    <row r="1674" spans="1:9" hidden="1" outlineLevel="1">
      <c r="A1674" s="222" t="s">
        <v>350</v>
      </c>
      <c r="B1674" s="134">
        <v>6359.4159300000001</v>
      </c>
      <c r="C1674" s="134">
        <v>0</v>
      </c>
      <c r="D1674" s="134">
        <v>0</v>
      </c>
      <c r="E1674" s="134">
        <v>6359.4159300000001</v>
      </c>
      <c r="F1674" s="134">
        <v>-70.599999999999994</v>
      </c>
      <c r="G1674" s="212">
        <v>6288.8159299999998</v>
      </c>
      <c r="H1674" s="208"/>
      <c r="I1674" t="s">
        <v>1655</v>
      </c>
    </row>
    <row r="1675" spans="1:9" hidden="1" outlineLevel="1">
      <c r="A1675" s="222" t="s">
        <v>23</v>
      </c>
      <c r="B1675" s="134">
        <v>338515.53246000002</v>
      </c>
      <c r="C1675" s="134">
        <v>0</v>
      </c>
      <c r="D1675" s="134">
        <v>0</v>
      </c>
      <c r="E1675" s="134">
        <v>338515.53246000002</v>
      </c>
      <c r="F1675" s="134">
        <v>0</v>
      </c>
      <c r="G1675" s="212">
        <v>338515.53246000002</v>
      </c>
      <c r="H1675" s="208"/>
      <c r="I1675" t="s">
        <v>24</v>
      </c>
    </row>
    <row r="1676" spans="1:9" hidden="1" outlineLevel="1">
      <c r="A1676" s="222" t="s">
        <v>25</v>
      </c>
      <c r="B1676" s="134">
        <v>192718.13903999998</v>
      </c>
      <c r="C1676" s="134">
        <v>0</v>
      </c>
      <c r="D1676" s="134">
        <v>0</v>
      </c>
      <c r="E1676" s="134">
        <v>192718.13903999998</v>
      </c>
      <c r="F1676" s="134">
        <v>0</v>
      </c>
      <c r="G1676" s="212">
        <v>192718.13903999998</v>
      </c>
      <c r="H1676" s="208"/>
      <c r="I1676" t="s">
        <v>26</v>
      </c>
    </row>
    <row r="1677" spans="1:9" hidden="1" outlineLevel="1">
      <c r="A1677" s="222" t="s">
        <v>27</v>
      </c>
      <c r="B1677" s="134">
        <v>612180.84395999997</v>
      </c>
      <c r="C1677" s="134">
        <v>0</v>
      </c>
      <c r="D1677" s="134">
        <v>0</v>
      </c>
      <c r="E1677" s="134">
        <v>612180.84395999997</v>
      </c>
      <c r="F1677" s="134">
        <v>0</v>
      </c>
      <c r="G1677" s="212">
        <v>612180.84395999997</v>
      </c>
      <c r="H1677" s="208"/>
      <c r="I1677" t="s">
        <v>28</v>
      </c>
    </row>
    <row r="1678" spans="1:9" hidden="1" outlineLevel="1">
      <c r="A1678" s="222" t="s">
        <v>29</v>
      </c>
      <c r="B1678" s="134">
        <v>138075.24779999998</v>
      </c>
      <c r="C1678" s="134">
        <v>0</v>
      </c>
      <c r="D1678" s="134">
        <v>0</v>
      </c>
      <c r="E1678" s="134">
        <v>138075.24779999998</v>
      </c>
      <c r="F1678" s="134">
        <v>0</v>
      </c>
      <c r="G1678" s="212">
        <v>138075.24779999998</v>
      </c>
      <c r="H1678" s="208"/>
      <c r="I1678" t="s">
        <v>30</v>
      </c>
    </row>
    <row r="1679" spans="1:9" hidden="1" outlineLevel="1">
      <c r="A1679" s="222" t="s">
        <v>31</v>
      </c>
      <c r="B1679" s="134">
        <v>87718.005900000004</v>
      </c>
      <c r="C1679" s="134">
        <v>0</v>
      </c>
      <c r="D1679" s="134">
        <v>0</v>
      </c>
      <c r="E1679" s="134">
        <v>87718.005900000004</v>
      </c>
      <c r="F1679" s="134">
        <v>0</v>
      </c>
      <c r="G1679" s="212">
        <v>87718.005900000004</v>
      </c>
      <c r="H1679" s="208"/>
      <c r="I1679" t="s">
        <v>32</v>
      </c>
    </row>
    <row r="1680" spans="1:9" hidden="1" outlineLevel="1">
      <c r="A1680" s="222" t="s">
        <v>33</v>
      </c>
      <c r="B1680" s="134">
        <v>622356.6362999999</v>
      </c>
      <c r="C1680" s="134">
        <v>0</v>
      </c>
      <c r="D1680" s="134">
        <v>0</v>
      </c>
      <c r="E1680" s="134">
        <v>622356.6362999999</v>
      </c>
      <c r="F1680" s="134">
        <v>0</v>
      </c>
      <c r="G1680" s="212">
        <v>622356.6362999999</v>
      </c>
      <c r="H1680" s="208"/>
      <c r="I1680" t="s">
        <v>1656</v>
      </c>
    </row>
    <row r="1681" spans="1:9" hidden="1" outlineLevel="1">
      <c r="A1681" s="222" t="s">
        <v>35</v>
      </c>
      <c r="B1681" s="134">
        <v>30538740.063329998</v>
      </c>
      <c r="C1681" s="134">
        <v>0</v>
      </c>
      <c r="D1681" s="134">
        <v>0</v>
      </c>
      <c r="E1681" s="134">
        <v>30538740.063329998</v>
      </c>
      <c r="F1681" s="134">
        <v>-664218.44999999995</v>
      </c>
      <c r="G1681" s="212">
        <v>29874521.613329999</v>
      </c>
      <c r="H1681" s="208"/>
      <c r="I1681" t="s">
        <v>36</v>
      </c>
    </row>
    <row r="1682" spans="1:9" hidden="1" outlineLevel="1">
      <c r="A1682" s="222" t="s">
        <v>37</v>
      </c>
      <c r="B1682" s="134">
        <v>2437883.9914999995</v>
      </c>
      <c r="C1682" s="134">
        <v>-17818.066350000001</v>
      </c>
      <c r="D1682" s="134">
        <v>0</v>
      </c>
      <c r="E1682" s="134">
        <v>2420065.9251499996</v>
      </c>
      <c r="F1682" s="134">
        <v>0</v>
      </c>
      <c r="G1682" s="212">
        <v>2420065.9251499996</v>
      </c>
      <c r="H1682" s="208"/>
      <c r="I1682" t="s">
        <v>38</v>
      </c>
    </row>
    <row r="1683" spans="1:9" hidden="1" outlineLevel="1">
      <c r="A1683" s="222" t="s">
        <v>39</v>
      </c>
      <c r="B1683" s="134">
        <v>347871.75276</v>
      </c>
      <c r="C1683" s="134">
        <v>0</v>
      </c>
      <c r="D1683" s="134">
        <v>0</v>
      </c>
      <c r="E1683" s="134">
        <v>347871.75276</v>
      </c>
      <c r="F1683" s="134">
        <v>0</v>
      </c>
      <c r="G1683" s="212">
        <v>347871.75276</v>
      </c>
      <c r="H1683" s="208"/>
      <c r="I1683" t="s">
        <v>40</v>
      </c>
    </row>
    <row r="1684" spans="1:9" hidden="1" outlineLevel="1">
      <c r="A1684" s="222" t="s">
        <v>41</v>
      </c>
      <c r="B1684" s="134">
        <v>126991.64729999998</v>
      </c>
      <c r="C1684" s="134">
        <v>0</v>
      </c>
      <c r="D1684" s="134">
        <v>0</v>
      </c>
      <c r="E1684" s="134">
        <v>126991.64729999998</v>
      </c>
      <c r="F1684" s="134">
        <v>-725.14</v>
      </c>
      <c r="G1684" s="212">
        <v>126266.50729999998</v>
      </c>
      <c r="H1684" s="208"/>
      <c r="I1684" t="s">
        <v>42</v>
      </c>
    </row>
    <row r="1685" spans="1:9" hidden="1" outlineLevel="1">
      <c r="A1685" s="222" t="s">
        <v>43</v>
      </c>
      <c r="B1685" s="134">
        <v>255015.35660999999</v>
      </c>
      <c r="C1685" s="134">
        <v>0</v>
      </c>
      <c r="D1685" s="134">
        <v>0</v>
      </c>
      <c r="E1685" s="134">
        <v>255015.35660999999</v>
      </c>
      <c r="F1685" s="134">
        <v>0</v>
      </c>
      <c r="G1685" s="212">
        <v>255015.35660999999</v>
      </c>
      <c r="H1685" s="208"/>
      <c r="I1685" t="s">
        <v>44</v>
      </c>
    </row>
    <row r="1686" spans="1:9" hidden="1" outlineLevel="1">
      <c r="A1686" s="222" t="s">
        <v>45</v>
      </c>
      <c r="B1686" s="134">
        <v>213480.78422999999</v>
      </c>
      <c r="C1686" s="134">
        <v>0</v>
      </c>
      <c r="D1686" s="134">
        <v>0</v>
      </c>
      <c r="E1686" s="134">
        <v>213480.78422999999</v>
      </c>
      <c r="F1686" s="134">
        <v>-1086.07</v>
      </c>
      <c r="G1686" s="212">
        <v>212394.71422999998</v>
      </c>
      <c r="H1686" s="208"/>
      <c r="I1686" t="s">
        <v>46</v>
      </c>
    </row>
    <row r="1687" spans="1:9" hidden="1" outlineLevel="1">
      <c r="A1687" s="222" t="s">
        <v>1657</v>
      </c>
      <c r="B1687" s="134">
        <v>58983.09375</v>
      </c>
      <c r="C1687" s="134">
        <v>0</v>
      </c>
      <c r="D1687" s="134">
        <v>0</v>
      </c>
      <c r="E1687" s="134">
        <v>58983.09375</v>
      </c>
      <c r="F1687" s="134">
        <v>0</v>
      </c>
      <c r="G1687" s="212">
        <v>58983.09375</v>
      </c>
      <c r="H1687" s="208"/>
      <c r="I1687" t="s">
        <v>1658</v>
      </c>
    </row>
    <row r="1688" spans="1:9" hidden="1" outlineLevel="1">
      <c r="A1688" s="222" t="s">
        <v>47</v>
      </c>
      <c r="B1688" s="134">
        <v>289890.26891999994</v>
      </c>
      <c r="C1688" s="134">
        <v>0</v>
      </c>
      <c r="D1688" s="134">
        <v>0</v>
      </c>
      <c r="E1688" s="134">
        <v>289890.26891999994</v>
      </c>
      <c r="F1688" s="134">
        <v>0</v>
      </c>
      <c r="G1688" s="212">
        <v>289890.26891999994</v>
      </c>
      <c r="H1688" s="208"/>
      <c r="I1688" t="s">
        <v>48</v>
      </c>
    </row>
    <row r="1689" spans="1:9" hidden="1" outlineLevel="1">
      <c r="A1689" s="222" t="s">
        <v>49</v>
      </c>
      <c r="B1689" s="134">
        <v>227748.42488999999</v>
      </c>
      <c r="C1689" s="134">
        <v>0</v>
      </c>
      <c r="D1689" s="134">
        <v>0</v>
      </c>
      <c r="E1689" s="134">
        <v>227748.42488999999</v>
      </c>
      <c r="F1689" s="134">
        <v>0</v>
      </c>
      <c r="G1689" s="212">
        <v>227748.42488999999</v>
      </c>
      <c r="H1689" s="208"/>
      <c r="I1689" t="s">
        <v>50</v>
      </c>
    </row>
    <row r="1690" spans="1:9" hidden="1" outlineLevel="1">
      <c r="A1690" s="222" t="s">
        <v>51</v>
      </c>
      <c r="B1690" s="134">
        <v>114776.33181</v>
      </c>
      <c r="C1690" s="134">
        <v>0</v>
      </c>
      <c r="D1690" s="134">
        <v>0</v>
      </c>
      <c r="E1690" s="134">
        <v>114776.33181</v>
      </c>
      <c r="F1690" s="134">
        <v>-570.08000000000004</v>
      </c>
      <c r="G1690" s="212">
        <v>114206.25181</v>
      </c>
      <c r="H1690" s="208"/>
      <c r="I1690" t="s">
        <v>52</v>
      </c>
    </row>
    <row r="1691" spans="1:9" hidden="1" outlineLevel="1">
      <c r="A1691" s="222" t="s">
        <v>53</v>
      </c>
      <c r="B1691" s="134">
        <v>328128.81737999996</v>
      </c>
      <c r="C1691" s="134">
        <v>0</v>
      </c>
      <c r="D1691" s="134">
        <v>0</v>
      </c>
      <c r="E1691" s="134">
        <v>328128.81737999996</v>
      </c>
      <c r="F1691" s="134">
        <v>0</v>
      </c>
      <c r="G1691" s="212">
        <v>328128.81737999996</v>
      </c>
      <c r="H1691" s="208"/>
      <c r="I1691" t="s">
        <v>54</v>
      </c>
    </row>
    <row r="1692" spans="1:9" hidden="1" outlineLevel="1">
      <c r="A1692" s="222" t="s">
        <v>1659</v>
      </c>
      <c r="B1692" s="134">
        <v>377714.67866999999</v>
      </c>
      <c r="C1692" s="134">
        <v>0</v>
      </c>
      <c r="D1692" s="134">
        <v>0</v>
      </c>
      <c r="E1692" s="134">
        <v>377714.67866999999</v>
      </c>
      <c r="F1692" s="134">
        <v>0</v>
      </c>
      <c r="G1692" s="212">
        <v>377714.67866999999</v>
      </c>
      <c r="H1692" s="208"/>
      <c r="I1692" t="s">
        <v>1660</v>
      </c>
    </row>
    <row r="1693" spans="1:9" hidden="1" outlineLevel="1">
      <c r="A1693" s="222" t="s">
        <v>55</v>
      </c>
      <c r="B1693" s="134">
        <v>278749.85187000001</v>
      </c>
      <c r="C1693" s="134">
        <v>0</v>
      </c>
      <c r="D1693" s="134">
        <v>0</v>
      </c>
      <c r="E1693" s="134">
        <v>278749.85187000001</v>
      </c>
      <c r="F1693" s="134">
        <v>169.1</v>
      </c>
      <c r="G1693" s="212">
        <v>278918.95186999999</v>
      </c>
      <c r="H1693" s="208"/>
      <c r="I1693" t="s">
        <v>56</v>
      </c>
    </row>
    <row r="1694" spans="1:9" hidden="1" outlineLevel="1">
      <c r="A1694" s="222" t="s">
        <v>57</v>
      </c>
      <c r="B1694" s="134">
        <v>572787.45942999993</v>
      </c>
      <c r="C1694" s="134">
        <v>0</v>
      </c>
      <c r="D1694" s="134">
        <v>0</v>
      </c>
      <c r="E1694" s="134">
        <v>572787.45942999993</v>
      </c>
      <c r="F1694" s="134">
        <v>0</v>
      </c>
      <c r="G1694" s="212">
        <v>572787.45942999993</v>
      </c>
      <c r="H1694" s="208"/>
      <c r="I1694" t="s">
        <v>58</v>
      </c>
    </row>
    <row r="1695" spans="1:9" hidden="1" outlineLevel="1">
      <c r="A1695" s="222" t="s">
        <v>59</v>
      </c>
      <c r="B1695" s="134">
        <v>20872.22277</v>
      </c>
      <c r="C1695" s="134">
        <v>0</v>
      </c>
      <c r="D1695" s="134">
        <v>0</v>
      </c>
      <c r="E1695" s="134">
        <v>20872.22277</v>
      </c>
      <c r="F1695" s="134">
        <v>0</v>
      </c>
      <c r="G1695" s="212">
        <v>20872.22277</v>
      </c>
      <c r="H1695" s="208"/>
      <c r="I1695" t="s">
        <v>60</v>
      </c>
    </row>
    <row r="1696" spans="1:9" hidden="1" outlineLevel="1">
      <c r="A1696" s="222" t="s">
        <v>61</v>
      </c>
      <c r="B1696" s="134">
        <v>136676.65745999999</v>
      </c>
      <c r="C1696" s="134">
        <v>0</v>
      </c>
      <c r="D1696" s="134">
        <v>0</v>
      </c>
      <c r="E1696" s="134">
        <v>136676.65745999999</v>
      </c>
      <c r="F1696" s="134">
        <v>8264.0400000000009</v>
      </c>
      <c r="G1696" s="212">
        <v>144940.69746</v>
      </c>
      <c r="H1696" s="208"/>
      <c r="I1696" t="s">
        <v>62</v>
      </c>
    </row>
    <row r="1697" spans="1:9" hidden="1" outlineLevel="1">
      <c r="A1697" s="222" t="s">
        <v>63</v>
      </c>
      <c r="B1697" s="134">
        <v>100400.30952</v>
      </c>
      <c r="C1697" s="134">
        <v>0</v>
      </c>
      <c r="D1697" s="134">
        <v>0</v>
      </c>
      <c r="E1697" s="134">
        <v>100400.30952</v>
      </c>
      <c r="F1697" s="134">
        <v>0</v>
      </c>
      <c r="G1697" s="212">
        <v>100400.30952</v>
      </c>
      <c r="H1697" s="208"/>
      <c r="I1697" t="s">
        <v>64</v>
      </c>
    </row>
    <row r="1698" spans="1:9" hidden="1" outlineLevel="1">
      <c r="A1698" s="222" t="s">
        <v>65</v>
      </c>
      <c r="B1698" s="134">
        <v>355951.09472999995</v>
      </c>
      <c r="C1698" s="134">
        <v>0</v>
      </c>
      <c r="D1698" s="134">
        <v>0</v>
      </c>
      <c r="E1698" s="134">
        <v>355951.09472999995</v>
      </c>
      <c r="F1698" s="134">
        <v>867.37</v>
      </c>
      <c r="G1698" s="212">
        <v>356818.46472999995</v>
      </c>
      <c r="H1698" s="208"/>
      <c r="I1698" t="s">
        <v>1661</v>
      </c>
    </row>
    <row r="1699" spans="1:9" hidden="1" outlineLevel="1">
      <c r="A1699" s="222" t="s">
        <v>67</v>
      </c>
      <c r="B1699" s="134">
        <v>277531.93923000002</v>
      </c>
      <c r="C1699" s="134">
        <v>0</v>
      </c>
      <c r="D1699" s="134">
        <v>0</v>
      </c>
      <c r="E1699" s="134">
        <v>277531.93923000002</v>
      </c>
      <c r="F1699" s="134">
        <v>0</v>
      </c>
      <c r="G1699" s="212">
        <v>277531.93923000002</v>
      </c>
      <c r="H1699" s="208"/>
      <c r="I1699" t="s">
        <v>68</v>
      </c>
    </row>
    <row r="1700" spans="1:9" hidden="1" outlineLevel="1">
      <c r="A1700" s="222" t="s">
        <v>69</v>
      </c>
      <c r="B1700" s="134">
        <v>931730.96600999997</v>
      </c>
      <c r="C1700" s="134">
        <v>0</v>
      </c>
      <c r="D1700" s="134">
        <v>0</v>
      </c>
      <c r="E1700" s="134">
        <v>931730.96600999997</v>
      </c>
      <c r="F1700" s="134">
        <v>40356.839999999997</v>
      </c>
      <c r="G1700" s="212">
        <v>972087.80600999994</v>
      </c>
      <c r="H1700" s="208"/>
      <c r="I1700" t="s">
        <v>70</v>
      </c>
    </row>
    <row r="1701" spans="1:9" hidden="1" outlineLevel="1">
      <c r="A1701" s="222" t="s">
        <v>71</v>
      </c>
      <c r="B1701" s="134">
        <v>287218.63085999998</v>
      </c>
      <c r="C1701" s="134">
        <v>0</v>
      </c>
      <c r="D1701" s="134">
        <v>0</v>
      </c>
      <c r="E1701" s="134">
        <v>287218.63085999998</v>
      </c>
      <c r="F1701" s="134">
        <v>121.46000000000001</v>
      </c>
      <c r="G1701" s="212">
        <v>287340.09086</v>
      </c>
      <c r="H1701" s="208"/>
      <c r="I1701" t="s">
        <v>72</v>
      </c>
    </row>
    <row r="1702" spans="1:9" hidden="1" outlineLevel="1">
      <c r="A1702" s="222" t="s">
        <v>73</v>
      </c>
      <c r="B1702" s="134">
        <v>203794.08903</v>
      </c>
      <c r="C1702" s="134">
        <v>0</v>
      </c>
      <c r="D1702" s="134">
        <v>0</v>
      </c>
      <c r="E1702" s="134">
        <v>203794.08903</v>
      </c>
      <c r="F1702" s="134">
        <v>0</v>
      </c>
      <c r="G1702" s="212">
        <v>203794.08903</v>
      </c>
      <c r="H1702" s="208"/>
      <c r="I1702" t="s">
        <v>74</v>
      </c>
    </row>
    <row r="1703" spans="1:9" hidden="1" outlineLevel="1">
      <c r="A1703" s="222" t="s">
        <v>75</v>
      </c>
      <c r="B1703" s="134">
        <v>666887.15981999994</v>
      </c>
      <c r="C1703" s="134">
        <v>0</v>
      </c>
      <c r="D1703" s="134">
        <v>0</v>
      </c>
      <c r="E1703" s="134">
        <v>666887.15981999994</v>
      </c>
      <c r="F1703" s="134">
        <v>4537.05</v>
      </c>
      <c r="G1703" s="212">
        <v>671424.20981999999</v>
      </c>
      <c r="H1703" s="208"/>
      <c r="I1703" t="s">
        <v>76</v>
      </c>
    </row>
    <row r="1704" spans="1:9" hidden="1" outlineLevel="1">
      <c r="A1704" s="222" t="s">
        <v>77</v>
      </c>
      <c r="B1704" s="134">
        <v>145504.03581</v>
      </c>
      <c r="C1704" s="134">
        <v>0</v>
      </c>
      <c r="D1704" s="134">
        <v>0</v>
      </c>
      <c r="E1704" s="134">
        <v>145504.03581</v>
      </c>
      <c r="F1704" s="134">
        <v>0</v>
      </c>
      <c r="G1704" s="212">
        <v>145504.03581</v>
      </c>
      <c r="H1704" s="208"/>
      <c r="I1704" t="s">
        <v>78</v>
      </c>
    </row>
    <row r="1705" spans="1:9" hidden="1" outlineLevel="1">
      <c r="A1705" s="222" t="s">
        <v>79</v>
      </c>
      <c r="B1705" s="134">
        <v>336410.46054</v>
      </c>
      <c r="C1705" s="134">
        <v>0</v>
      </c>
      <c r="D1705" s="134">
        <v>0</v>
      </c>
      <c r="E1705" s="134">
        <v>336410.46054</v>
      </c>
      <c r="F1705" s="134">
        <v>3275.1499999999996</v>
      </c>
      <c r="G1705" s="212">
        <v>339685.61054000002</v>
      </c>
      <c r="H1705" s="208"/>
      <c r="I1705" t="s">
        <v>80</v>
      </c>
    </row>
    <row r="1706" spans="1:9" hidden="1" outlineLevel="1">
      <c r="A1706" s="222" t="s">
        <v>81</v>
      </c>
      <c r="B1706" s="134">
        <v>403670.06735999999</v>
      </c>
      <c r="C1706" s="134">
        <v>0</v>
      </c>
      <c r="D1706" s="134">
        <v>0</v>
      </c>
      <c r="E1706" s="134">
        <v>403670.06735999999</v>
      </c>
      <c r="F1706" s="134">
        <v>-21043.25</v>
      </c>
      <c r="G1706" s="212">
        <v>382626.81735999999</v>
      </c>
      <c r="H1706" s="208"/>
      <c r="I1706" t="s">
        <v>82</v>
      </c>
    </row>
    <row r="1707" spans="1:9" hidden="1" outlineLevel="1">
      <c r="A1707" s="222" t="s">
        <v>83</v>
      </c>
      <c r="B1707" s="134">
        <v>129365.23676999999</v>
      </c>
      <c r="C1707" s="134">
        <v>0</v>
      </c>
      <c r="D1707" s="134">
        <v>0</v>
      </c>
      <c r="E1707" s="134">
        <v>129365.23676999999</v>
      </c>
      <c r="F1707" s="134">
        <v>7.82</v>
      </c>
      <c r="G1707" s="212">
        <v>129373.05677</v>
      </c>
      <c r="H1707" s="208"/>
      <c r="I1707" t="s">
        <v>84</v>
      </c>
    </row>
    <row r="1708" spans="1:9" hidden="1" outlineLevel="1">
      <c r="A1708" s="222" t="s">
        <v>85</v>
      </c>
      <c r="B1708" s="134">
        <v>188365.27017</v>
      </c>
      <c r="C1708" s="134">
        <v>0</v>
      </c>
      <c r="D1708" s="134">
        <v>0</v>
      </c>
      <c r="E1708" s="134">
        <v>188365.27017</v>
      </c>
      <c r="F1708" s="134">
        <v>-197.12</v>
      </c>
      <c r="G1708" s="212">
        <v>188168.15017000001</v>
      </c>
      <c r="H1708" s="208"/>
      <c r="I1708" t="s">
        <v>86</v>
      </c>
    </row>
    <row r="1709" spans="1:9" hidden="1" outlineLevel="1">
      <c r="A1709" s="222" t="s">
        <v>87</v>
      </c>
      <c r="B1709" s="134">
        <v>3458871.1943100002</v>
      </c>
      <c r="C1709" s="134">
        <v>0</v>
      </c>
      <c r="D1709" s="134">
        <v>0</v>
      </c>
      <c r="E1709" s="134">
        <v>3458871.1943100002</v>
      </c>
      <c r="F1709" s="134">
        <v>-15987.03</v>
      </c>
      <c r="G1709" s="212">
        <v>3442884.1643100004</v>
      </c>
      <c r="H1709" s="208"/>
      <c r="I1709" t="s">
        <v>88</v>
      </c>
    </row>
    <row r="1710" spans="1:9" hidden="1" outlineLevel="1">
      <c r="A1710" s="222" t="s">
        <v>89</v>
      </c>
      <c r="B1710" s="134">
        <v>1828976.45988</v>
      </c>
      <c r="C1710" s="134">
        <v>0</v>
      </c>
      <c r="D1710" s="134">
        <v>0</v>
      </c>
      <c r="E1710" s="134">
        <v>1828976.45988</v>
      </c>
      <c r="F1710" s="134">
        <v>5382.3</v>
      </c>
      <c r="G1710" s="212">
        <v>1834358.75988</v>
      </c>
      <c r="H1710" s="208"/>
      <c r="I1710" t="s">
        <v>90</v>
      </c>
    </row>
    <row r="1711" spans="1:9" hidden="1" outlineLevel="1">
      <c r="A1711" s="222" t="s">
        <v>91</v>
      </c>
      <c r="B1711" s="134">
        <v>221114.43669</v>
      </c>
      <c r="C1711" s="134">
        <v>0</v>
      </c>
      <c r="D1711" s="134">
        <v>0</v>
      </c>
      <c r="E1711" s="134">
        <v>221114.43669</v>
      </c>
      <c r="F1711" s="134">
        <v>-424.47</v>
      </c>
      <c r="G1711" s="212">
        <v>220689.96669</v>
      </c>
      <c r="H1711" s="208"/>
      <c r="I1711" t="s">
        <v>92</v>
      </c>
    </row>
    <row r="1712" spans="1:9" hidden="1" outlineLevel="1">
      <c r="A1712" s="222" t="s">
        <v>93</v>
      </c>
      <c r="B1712" s="134">
        <v>22943.454659999999</v>
      </c>
      <c r="C1712" s="134">
        <v>0</v>
      </c>
      <c r="D1712" s="134">
        <v>0</v>
      </c>
      <c r="E1712" s="134">
        <v>22943.454659999999</v>
      </c>
      <c r="F1712" s="134">
        <v>231.83</v>
      </c>
      <c r="G1712" s="212">
        <v>23175.284660000001</v>
      </c>
      <c r="H1712" s="208"/>
      <c r="I1712" t="s">
        <v>94</v>
      </c>
    </row>
    <row r="1713" spans="1:9" hidden="1" outlineLevel="1">
      <c r="A1713" s="222" t="s">
        <v>95</v>
      </c>
      <c r="B1713" s="134">
        <v>120446.17011000001</v>
      </c>
      <c r="C1713" s="134">
        <v>0</v>
      </c>
      <c r="D1713" s="134">
        <v>0</v>
      </c>
      <c r="E1713" s="134">
        <v>120446.17011000001</v>
      </c>
      <c r="F1713" s="134">
        <v>0</v>
      </c>
      <c r="G1713" s="212">
        <v>120446.17011000001</v>
      </c>
      <c r="H1713" s="208"/>
      <c r="I1713" t="s">
        <v>96</v>
      </c>
    </row>
    <row r="1714" spans="1:9" hidden="1" outlineLevel="1">
      <c r="A1714" s="222" t="s">
        <v>97</v>
      </c>
      <c r="B1714" s="134">
        <v>768463.43365999998</v>
      </c>
      <c r="C1714" s="134">
        <v>0</v>
      </c>
      <c r="D1714" s="134">
        <v>0</v>
      </c>
      <c r="E1714" s="134">
        <v>768463.43365999998</v>
      </c>
      <c r="F1714" s="134">
        <v>0</v>
      </c>
      <c r="G1714" s="212">
        <v>768463.43365999998</v>
      </c>
      <c r="H1714" s="208"/>
      <c r="I1714" t="s">
        <v>98</v>
      </c>
    </row>
    <row r="1715" spans="1:9" hidden="1" outlineLevel="1">
      <c r="A1715" s="222" t="s">
        <v>99</v>
      </c>
      <c r="B1715" s="134">
        <v>357440.40947999997</v>
      </c>
      <c r="C1715" s="134">
        <v>0</v>
      </c>
      <c r="D1715" s="134">
        <v>0</v>
      </c>
      <c r="E1715" s="134">
        <v>357440.40947999997</v>
      </c>
      <c r="F1715" s="134">
        <v>0</v>
      </c>
      <c r="G1715" s="212">
        <v>357440.40947999997</v>
      </c>
      <c r="H1715" s="208"/>
      <c r="I1715" t="s">
        <v>100</v>
      </c>
    </row>
    <row r="1716" spans="1:9" hidden="1" outlineLevel="1">
      <c r="A1716" s="222" t="s">
        <v>101</v>
      </c>
      <c r="B1716" s="134">
        <v>162333.06935999999</v>
      </c>
      <c r="C1716" s="134">
        <v>0</v>
      </c>
      <c r="D1716" s="134">
        <v>0</v>
      </c>
      <c r="E1716" s="134">
        <v>162333.06935999999</v>
      </c>
      <c r="F1716" s="134">
        <v>0</v>
      </c>
      <c r="G1716" s="212">
        <v>162333.06935999999</v>
      </c>
      <c r="H1716" s="208"/>
      <c r="I1716" t="s">
        <v>102</v>
      </c>
    </row>
    <row r="1717" spans="1:9" hidden="1" outlineLevel="1">
      <c r="A1717" s="222" t="s">
        <v>103</v>
      </c>
      <c r="B1717" s="134">
        <v>935700.17372999992</v>
      </c>
      <c r="C1717" s="134">
        <v>0</v>
      </c>
      <c r="D1717" s="134">
        <v>0</v>
      </c>
      <c r="E1717" s="134">
        <v>935700.17372999992</v>
      </c>
      <c r="F1717" s="134">
        <v>1490.5500000000002</v>
      </c>
      <c r="G1717" s="212">
        <v>937190.72372999997</v>
      </c>
      <c r="H1717" s="208"/>
      <c r="I1717" t="s">
        <v>104</v>
      </c>
    </row>
    <row r="1718" spans="1:9" hidden="1" outlineLevel="1">
      <c r="A1718" s="222" t="s">
        <v>105</v>
      </c>
      <c r="B1718" s="134">
        <v>129887.74911</v>
      </c>
      <c r="C1718" s="134">
        <v>0</v>
      </c>
      <c r="D1718" s="134">
        <v>0</v>
      </c>
      <c r="E1718" s="134">
        <v>129887.74911</v>
      </c>
      <c r="F1718" s="134">
        <v>0</v>
      </c>
      <c r="G1718" s="212">
        <v>129887.74911</v>
      </c>
      <c r="H1718" s="208"/>
      <c r="I1718" t="s">
        <v>106</v>
      </c>
    </row>
    <row r="1719" spans="1:9" hidden="1" outlineLevel="1">
      <c r="A1719" s="222" t="s">
        <v>107</v>
      </c>
      <c r="B1719" s="134">
        <v>199360.94514</v>
      </c>
      <c r="C1719" s="134">
        <v>0</v>
      </c>
      <c r="D1719" s="134">
        <v>0</v>
      </c>
      <c r="E1719" s="134">
        <v>199360.94514</v>
      </c>
      <c r="F1719" s="134">
        <v>0</v>
      </c>
      <c r="G1719" s="212">
        <v>199360.94514</v>
      </c>
      <c r="H1719" s="208"/>
      <c r="I1719" t="s">
        <v>108</v>
      </c>
    </row>
    <row r="1720" spans="1:9" hidden="1" outlineLevel="1">
      <c r="A1720" s="222" t="s">
        <v>109</v>
      </c>
      <c r="B1720" s="134">
        <v>463072.34693999996</v>
      </c>
      <c r="C1720" s="134">
        <v>0</v>
      </c>
      <c r="D1720" s="134">
        <v>0</v>
      </c>
      <c r="E1720" s="134">
        <v>463072.34693999996</v>
      </c>
      <c r="F1720" s="134">
        <v>-1736.85</v>
      </c>
      <c r="G1720" s="212">
        <v>461335.49693999998</v>
      </c>
      <c r="H1720" s="208"/>
      <c r="I1720" t="s">
        <v>110</v>
      </c>
    </row>
    <row r="1721" spans="1:9" hidden="1" outlineLevel="1">
      <c r="A1721" s="222" t="s">
        <v>111</v>
      </c>
      <c r="B1721" s="134">
        <v>2605293.5679299994</v>
      </c>
      <c r="C1721" s="134">
        <v>0</v>
      </c>
      <c r="D1721" s="134">
        <v>0</v>
      </c>
      <c r="E1721" s="134">
        <v>2605293.5679299994</v>
      </c>
      <c r="F1721" s="134">
        <v>0</v>
      </c>
      <c r="G1721" s="212">
        <v>2605293.5679299994</v>
      </c>
      <c r="H1721" s="208"/>
      <c r="I1721" t="s">
        <v>112</v>
      </c>
    </row>
    <row r="1722" spans="1:9" hidden="1" outlineLevel="1">
      <c r="A1722" s="222" t="s">
        <v>113</v>
      </c>
      <c r="B1722" s="134">
        <v>226399.74672</v>
      </c>
      <c r="C1722" s="134">
        <v>0</v>
      </c>
      <c r="D1722" s="134">
        <v>0</v>
      </c>
      <c r="E1722" s="134">
        <v>226399.74672</v>
      </c>
      <c r="F1722" s="134">
        <v>0</v>
      </c>
      <c r="G1722" s="212">
        <v>226399.74672</v>
      </c>
      <c r="H1722" s="208"/>
      <c r="I1722" t="s">
        <v>114</v>
      </c>
    </row>
    <row r="1723" spans="1:9" hidden="1" outlineLevel="1">
      <c r="A1723" s="222" t="s">
        <v>115</v>
      </c>
      <c r="B1723" s="134">
        <v>69296.063339999993</v>
      </c>
      <c r="C1723" s="134">
        <v>0</v>
      </c>
      <c r="D1723" s="134">
        <v>0</v>
      </c>
      <c r="E1723" s="134">
        <v>69296.063339999993</v>
      </c>
      <c r="F1723" s="134">
        <v>0</v>
      </c>
      <c r="G1723" s="212">
        <v>69296.063339999993</v>
      </c>
      <c r="H1723" s="208"/>
      <c r="I1723" t="s">
        <v>116</v>
      </c>
    </row>
    <row r="1724" spans="1:9" hidden="1" outlineLevel="1">
      <c r="A1724" s="222" t="s">
        <v>117</v>
      </c>
      <c r="B1724" s="134">
        <v>98208.111749999982</v>
      </c>
      <c r="C1724" s="134">
        <v>0</v>
      </c>
      <c r="D1724" s="134">
        <v>0</v>
      </c>
      <c r="E1724" s="134">
        <v>98208.111749999982</v>
      </c>
      <c r="F1724" s="134">
        <v>265.77999999999997</v>
      </c>
      <c r="G1724" s="212">
        <v>98473.891749999981</v>
      </c>
      <c r="H1724" s="208"/>
      <c r="I1724" t="s">
        <v>118</v>
      </c>
    </row>
    <row r="1725" spans="1:9" hidden="1" outlineLevel="1">
      <c r="A1725" s="222" t="s">
        <v>119</v>
      </c>
      <c r="B1725" s="134">
        <v>299736.63950999995</v>
      </c>
      <c r="C1725" s="134">
        <v>0</v>
      </c>
      <c r="D1725" s="134">
        <v>0</v>
      </c>
      <c r="E1725" s="134">
        <v>299736.63950999995</v>
      </c>
      <c r="F1725" s="134">
        <v>0</v>
      </c>
      <c r="G1725" s="212">
        <v>299736.63950999995</v>
      </c>
      <c r="H1725" s="208"/>
      <c r="I1725" t="s">
        <v>120</v>
      </c>
    </row>
    <row r="1726" spans="1:9" hidden="1" outlineLevel="1">
      <c r="A1726" s="222" t="s">
        <v>121</v>
      </c>
      <c r="B1726" s="134">
        <v>140649.85326</v>
      </c>
      <c r="C1726" s="134">
        <v>0</v>
      </c>
      <c r="D1726" s="134">
        <v>0</v>
      </c>
      <c r="E1726" s="134">
        <v>140649.85326</v>
      </c>
      <c r="F1726" s="134">
        <v>-860.18000000000006</v>
      </c>
      <c r="G1726" s="212">
        <v>139789.67326000001</v>
      </c>
      <c r="H1726" s="208"/>
      <c r="I1726" t="s">
        <v>122</v>
      </c>
    </row>
    <row r="1727" spans="1:9" hidden="1" outlineLevel="1">
      <c r="A1727" s="222" t="s">
        <v>123</v>
      </c>
      <c r="B1727" s="134">
        <v>598799.24517000001</v>
      </c>
      <c r="C1727" s="134">
        <v>0</v>
      </c>
      <c r="D1727" s="134">
        <v>0</v>
      </c>
      <c r="E1727" s="134">
        <v>598799.24517000001</v>
      </c>
      <c r="F1727" s="134">
        <v>0</v>
      </c>
      <c r="G1727" s="212">
        <v>598799.24517000001</v>
      </c>
      <c r="H1727" s="208"/>
      <c r="I1727" t="s">
        <v>124</v>
      </c>
    </row>
    <row r="1728" spans="1:9" hidden="1" outlineLevel="1">
      <c r="A1728" s="222" t="s">
        <v>125</v>
      </c>
      <c r="B1728" s="134">
        <v>439918.54074000003</v>
      </c>
      <c r="C1728" s="134">
        <v>0</v>
      </c>
      <c r="D1728" s="134">
        <v>0</v>
      </c>
      <c r="E1728" s="134">
        <v>439918.54074000003</v>
      </c>
      <c r="F1728" s="134">
        <v>-409.68</v>
      </c>
      <c r="G1728" s="212">
        <v>439508.86074000003</v>
      </c>
      <c r="H1728" s="208"/>
      <c r="I1728" t="s">
        <v>1662</v>
      </c>
    </row>
    <row r="1729" spans="1:9" hidden="1" outlineLevel="1">
      <c r="A1729" s="222" t="s">
        <v>127</v>
      </c>
      <c r="B1729" s="134">
        <v>2726.5482299999999</v>
      </c>
      <c r="C1729" s="134">
        <v>0</v>
      </c>
      <c r="D1729" s="134">
        <v>0</v>
      </c>
      <c r="E1729" s="134">
        <v>2726.5482299999999</v>
      </c>
      <c r="F1729" s="134">
        <v>0</v>
      </c>
      <c r="G1729" s="212">
        <v>2726.5482299999999</v>
      </c>
      <c r="H1729" s="208"/>
      <c r="I1729" t="s">
        <v>1663</v>
      </c>
    </row>
    <row r="1730" spans="1:9" hidden="1" outlineLevel="1">
      <c r="A1730" s="222" t="s">
        <v>129</v>
      </c>
      <c r="B1730" s="134">
        <v>342912.22664999997</v>
      </c>
      <c r="C1730" s="134">
        <v>0</v>
      </c>
      <c r="D1730" s="134">
        <v>0</v>
      </c>
      <c r="E1730" s="134">
        <v>342912.22664999997</v>
      </c>
      <c r="F1730" s="134">
        <v>0</v>
      </c>
      <c r="G1730" s="212">
        <v>342912.22664999997</v>
      </c>
      <c r="H1730" s="208"/>
      <c r="I1730" t="s">
        <v>130</v>
      </c>
    </row>
    <row r="1731" spans="1:9" hidden="1" outlineLevel="1">
      <c r="A1731" s="222" t="s">
        <v>131</v>
      </c>
      <c r="B1731" s="134">
        <v>211671.95804999999</v>
      </c>
      <c r="C1731" s="134">
        <v>0</v>
      </c>
      <c r="D1731" s="134">
        <v>0</v>
      </c>
      <c r="E1731" s="134">
        <v>211671.95804999999</v>
      </c>
      <c r="F1731" s="134">
        <v>0</v>
      </c>
      <c r="G1731" s="212">
        <v>211671.95804999999</v>
      </c>
      <c r="H1731" s="208"/>
      <c r="I1731" t="s">
        <v>132</v>
      </c>
    </row>
    <row r="1732" spans="1:9" hidden="1" outlineLevel="1">
      <c r="A1732" s="222" t="s">
        <v>133</v>
      </c>
      <c r="B1732" s="134">
        <v>241130.94474000001</v>
      </c>
      <c r="C1732" s="134">
        <v>0</v>
      </c>
      <c r="D1732" s="134">
        <v>0</v>
      </c>
      <c r="E1732" s="134">
        <v>241130.94474000001</v>
      </c>
      <c r="F1732" s="134">
        <v>360.27</v>
      </c>
      <c r="G1732" s="212">
        <v>241491.21474</v>
      </c>
      <c r="H1732" s="208"/>
      <c r="I1732" t="s">
        <v>134</v>
      </c>
    </row>
    <row r="1733" spans="1:9" hidden="1" outlineLevel="1">
      <c r="A1733" s="222" t="s">
        <v>135</v>
      </c>
      <c r="B1733" s="134">
        <v>421108.66412999993</v>
      </c>
      <c r="C1733" s="134">
        <v>0</v>
      </c>
      <c r="D1733" s="134">
        <v>0</v>
      </c>
      <c r="E1733" s="134">
        <v>421108.66412999993</v>
      </c>
      <c r="F1733" s="134">
        <v>486.34000000000003</v>
      </c>
      <c r="G1733" s="212">
        <v>421595.00412999996</v>
      </c>
      <c r="H1733" s="208"/>
      <c r="I1733" t="s">
        <v>136</v>
      </c>
    </row>
    <row r="1734" spans="1:9" hidden="1" outlineLevel="1">
      <c r="A1734" s="222" t="s">
        <v>137</v>
      </c>
      <c r="B1734" s="134">
        <v>475467.13346999994</v>
      </c>
      <c r="C1734" s="134">
        <v>0</v>
      </c>
      <c r="D1734" s="134">
        <v>0</v>
      </c>
      <c r="E1734" s="134">
        <v>475467.13346999994</v>
      </c>
      <c r="F1734" s="134">
        <v>-82.86</v>
      </c>
      <c r="G1734" s="212">
        <v>475384.27346999996</v>
      </c>
      <c r="H1734" s="208"/>
      <c r="I1734" t="s">
        <v>138</v>
      </c>
    </row>
    <row r="1735" spans="1:9" hidden="1" outlineLevel="1">
      <c r="A1735" s="222" t="s">
        <v>1664</v>
      </c>
      <c r="B1735" s="134">
        <v>350349.80757</v>
      </c>
      <c r="C1735" s="134">
        <v>0</v>
      </c>
      <c r="D1735" s="134">
        <v>0</v>
      </c>
      <c r="E1735" s="134">
        <v>350349.80757</v>
      </c>
      <c r="F1735" s="134">
        <v>0</v>
      </c>
      <c r="G1735" s="212">
        <v>350349.80757</v>
      </c>
      <c r="H1735" s="208"/>
      <c r="I1735" t="s">
        <v>1665</v>
      </c>
    </row>
    <row r="1736" spans="1:9" hidden="1" outlineLevel="1">
      <c r="A1736" s="222" t="s">
        <v>139</v>
      </c>
      <c r="B1736" s="134">
        <v>670678.39629000006</v>
      </c>
      <c r="C1736" s="134">
        <v>0</v>
      </c>
      <c r="D1736" s="134">
        <v>0</v>
      </c>
      <c r="E1736" s="134">
        <v>670678.39629000006</v>
      </c>
      <c r="F1736" s="134">
        <v>-245.62</v>
      </c>
      <c r="G1736" s="212">
        <v>670432.77629000007</v>
      </c>
      <c r="H1736" s="208"/>
      <c r="I1736" t="s">
        <v>140</v>
      </c>
    </row>
    <row r="1737" spans="1:9" hidden="1" outlineLevel="1">
      <c r="A1737" s="222" t="s">
        <v>141</v>
      </c>
      <c r="B1737" s="134">
        <v>2295568.7336399998</v>
      </c>
      <c r="C1737" s="134">
        <v>0</v>
      </c>
      <c r="D1737" s="134">
        <v>0</v>
      </c>
      <c r="E1737" s="134">
        <v>2295568.7336399998</v>
      </c>
      <c r="F1737" s="134">
        <v>-8272.4600000000009</v>
      </c>
      <c r="G1737" s="212">
        <v>2287296.2736399998</v>
      </c>
      <c r="H1737" s="208"/>
      <c r="I1737" t="s">
        <v>142</v>
      </c>
    </row>
    <row r="1738" spans="1:9" hidden="1" outlineLevel="1">
      <c r="A1738" s="222" t="s">
        <v>143</v>
      </c>
      <c r="B1738" s="134">
        <v>184062.04571999999</v>
      </c>
      <c r="C1738" s="134">
        <v>0</v>
      </c>
      <c r="D1738" s="134">
        <v>0</v>
      </c>
      <c r="E1738" s="134">
        <v>184062.04571999999</v>
      </c>
      <c r="F1738" s="134">
        <v>0</v>
      </c>
      <c r="G1738" s="212">
        <v>184062.04571999999</v>
      </c>
      <c r="H1738" s="208"/>
      <c r="I1738" t="s">
        <v>144</v>
      </c>
    </row>
    <row r="1739" spans="1:9" hidden="1" outlineLevel="1">
      <c r="A1739" s="222" t="s">
        <v>145</v>
      </c>
      <c r="B1739" s="134">
        <v>269856.30713999999</v>
      </c>
      <c r="C1739" s="134">
        <v>0</v>
      </c>
      <c r="D1739" s="134">
        <v>0</v>
      </c>
      <c r="E1739" s="134">
        <v>269856.30713999999</v>
      </c>
      <c r="F1739" s="134">
        <v>0</v>
      </c>
      <c r="G1739" s="212">
        <v>269856.30713999999</v>
      </c>
      <c r="H1739" s="208"/>
      <c r="I1739" t="s">
        <v>146</v>
      </c>
    </row>
    <row r="1740" spans="1:9" hidden="1" outlineLevel="1">
      <c r="A1740" s="222" t="s">
        <v>147</v>
      </c>
      <c r="B1740" s="134">
        <v>121488.43161</v>
      </c>
      <c r="C1740" s="134">
        <v>0</v>
      </c>
      <c r="D1740" s="134">
        <v>0</v>
      </c>
      <c r="E1740" s="134">
        <v>121488.43161</v>
      </c>
      <c r="F1740" s="134">
        <v>0</v>
      </c>
      <c r="G1740" s="212">
        <v>121488.43161</v>
      </c>
      <c r="H1740" s="208"/>
      <c r="I1740" t="s">
        <v>148</v>
      </c>
    </row>
    <row r="1741" spans="1:9" hidden="1" outlineLevel="1">
      <c r="A1741" s="222" t="s">
        <v>149</v>
      </c>
      <c r="B1741" s="134">
        <v>24994027.192049999</v>
      </c>
      <c r="C1741" s="134">
        <v>-1609.9164900000001</v>
      </c>
      <c r="D1741" s="134">
        <v>0</v>
      </c>
      <c r="E1741" s="134">
        <v>24992417.275559999</v>
      </c>
      <c r="F1741" s="134">
        <v>-71451.95</v>
      </c>
      <c r="G1741" s="212">
        <v>24920965.32556</v>
      </c>
      <c r="H1741" s="208"/>
      <c r="I1741" t="s">
        <v>150</v>
      </c>
    </row>
    <row r="1742" spans="1:9" hidden="1" outlineLevel="1">
      <c r="A1742" s="222" t="s">
        <v>151</v>
      </c>
      <c r="B1742" s="134">
        <v>312022.85162999999</v>
      </c>
      <c r="C1742" s="134">
        <v>0</v>
      </c>
      <c r="D1742" s="134">
        <v>0</v>
      </c>
      <c r="E1742" s="134">
        <v>312022.85162999999</v>
      </c>
      <c r="F1742" s="134">
        <v>-6421.6299999999992</v>
      </c>
      <c r="G1742" s="212">
        <v>305601.22162999999</v>
      </c>
      <c r="H1742" s="208"/>
      <c r="I1742" t="s">
        <v>152</v>
      </c>
    </row>
    <row r="1743" spans="1:9" hidden="1" outlineLevel="1">
      <c r="A1743" s="222" t="s">
        <v>1666</v>
      </c>
      <c r="B1743" s="134">
        <v>1122773.53651</v>
      </c>
      <c r="C1743" s="134">
        <v>0</v>
      </c>
      <c r="D1743" s="134">
        <v>0</v>
      </c>
      <c r="E1743" s="134">
        <v>1122773.53651</v>
      </c>
      <c r="F1743" s="134">
        <v>-1765.1399999999992</v>
      </c>
      <c r="G1743" s="212">
        <v>1121008.3965100001</v>
      </c>
      <c r="H1743" s="208"/>
      <c r="I1743" t="s">
        <v>1707</v>
      </c>
    </row>
    <row r="1744" spans="1:9" hidden="1" outlineLevel="1">
      <c r="A1744" s="222" t="s">
        <v>153</v>
      </c>
      <c r="B1744" s="134">
        <v>225375.24239999999</v>
      </c>
      <c r="C1744" s="134">
        <v>0</v>
      </c>
      <c r="D1744" s="134">
        <v>0</v>
      </c>
      <c r="E1744" s="134">
        <v>225375.24239999999</v>
      </c>
      <c r="F1744" s="134">
        <v>0</v>
      </c>
      <c r="G1744" s="212">
        <v>225375.24239999999</v>
      </c>
      <c r="H1744" s="208"/>
      <c r="I1744" t="s">
        <v>154</v>
      </c>
    </row>
    <row r="1745" spans="1:9" hidden="1" outlineLevel="1">
      <c r="A1745" s="222" t="s">
        <v>155</v>
      </c>
      <c r="B1745" s="134">
        <v>386627.95121999999</v>
      </c>
      <c r="C1745" s="134">
        <v>0</v>
      </c>
      <c r="D1745" s="134">
        <v>0</v>
      </c>
      <c r="E1745" s="134">
        <v>386627.95121999999</v>
      </c>
      <c r="F1745" s="134">
        <v>3175.8199999999997</v>
      </c>
      <c r="G1745" s="212">
        <v>389803.77122</v>
      </c>
      <c r="H1745" s="208"/>
      <c r="I1745" t="s">
        <v>1668</v>
      </c>
    </row>
    <row r="1746" spans="1:9" hidden="1" outlineLevel="1">
      <c r="A1746" s="222" t="s">
        <v>157</v>
      </c>
      <c r="B1746" s="134">
        <v>98183.725079999989</v>
      </c>
      <c r="C1746" s="134">
        <v>0</v>
      </c>
      <c r="D1746" s="134">
        <v>0</v>
      </c>
      <c r="E1746" s="134">
        <v>98183.725079999989</v>
      </c>
      <c r="F1746" s="134">
        <v>-3886.97</v>
      </c>
      <c r="G1746" s="212">
        <v>94296.755079999988</v>
      </c>
      <c r="H1746" s="208"/>
      <c r="I1746" t="s">
        <v>158</v>
      </c>
    </row>
    <row r="1747" spans="1:9" hidden="1" outlineLevel="1">
      <c r="A1747" s="222" t="s">
        <v>159</v>
      </c>
      <c r="B1747" s="134">
        <v>2207743.8008099999</v>
      </c>
      <c r="C1747" s="134">
        <v>0</v>
      </c>
      <c r="D1747" s="134">
        <v>0</v>
      </c>
      <c r="E1747" s="134">
        <v>2207743.8008099999</v>
      </c>
      <c r="F1747" s="134">
        <v>4331.76</v>
      </c>
      <c r="G1747" s="212">
        <v>2212075.5608099997</v>
      </c>
      <c r="H1747" s="208"/>
      <c r="I1747" t="s">
        <v>160</v>
      </c>
    </row>
    <row r="1748" spans="1:9" hidden="1" outlineLevel="1">
      <c r="A1748" s="222" t="s">
        <v>161</v>
      </c>
      <c r="B1748" s="134">
        <v>139355.68184999999</v>
      </c>
      <c r="C1748" s="134">
        <v>0</v>
      </c>
      <c r="D1748" s="134">
        <v>0</v>
      </c>
      <c r="E1748" s="134">
        <v>139355.68184999999</v>
      </c>
      <c r="F1748" s="134">
        <v>-105.53</v>
      </c>
      <c r="G1748" s="212">
        <v>139250.15184999999</v>
      </c>
      <c r="H1748" s="208"/>
      <c r="I1748" t="s">
        <v>162</v>
      </c>
    </row>
    <row r="1749" spans="1:9" hidden="1" outlineLevel="1">
      <c r="A1749" s="222" t="s">
        <v>163</v>
      </c>
      <c r="B1749" s="134">
        <v>431985.31886999996</v>
      </c>
      <c r="C1749" s="134">
        <v>0</v>
      </c>
      <c r="D1749" s="134">
        <v>0</v>
      </c>
      <c r="E1749" s="134">
        <v>431985.31886999996</v>
      </c>
      <c r="F1749" s="134">
        <v>-2014.25</v>
      </c>
      <c r="G1749" s="212">
        <v>429971.06886999996</v>
      </c>
      <c r="H1749" s="208"/>
      <c r="I1749" t="s">
        <v>164</v>
      </c>
    </row>
    <row r="1750" spans="1:9" hidden="1" outlineLevel="1">
      <c r="A1750" s="222" t="s">
        <v>165</v>
      </c>
      <c r="B1750" s="134">
        <v>289806.00621000002</v>
      </c>
      <c r="C1750" s="134">
        <v>0</v>
      </c>
      <c r="D1750" s="134">
        <v>0</v>
      </c>
      <c r="E1750" s="134">
        <v>289806.00621000002</v>
      </c>
      <c r="F1750" s="134">
        <v>-4765.2999999999993</v>
      </c>
      <c r="G1750" s="212">
        <v>285040.70621000003</v>
      </c>
      <c r="H1750" s="208"/>
      <c r="I1750" t="s">
        <v>166</v>
      </c>
    </row>
    <row r="1751" spans="1:9" hidden="1" outlineLevel="1">
      <c r="A1751" s="222" t="s">
        <v>167</v>
      </c>
      <c r="B1751" s="134">
        <v>70125.988379999995</v>
      </c>
      <c r="C1751" s="134">
        <v>0</v>
      </c>
      <c r="D1751" s="134">
        <v>0</v>
      </c>
      <c r="E1751" s="134">
        <v>70125.988379999995</v>
      </c>
      <c r="F1751" s="134">
        <v>0</v>
      </c>
      <c r="G1751" s="212">
        <v>70125.988379999995</v>
      </c>
      <c r="H1751" s="208"/>
      <c r="I1751" t="s">
        <v>168</v>
      </c>
    </row>
    <row r="1752" spans="1:9" hidden="1" outlineLevel="1">
      <c r="A1752" s="222" t="s">
        <v>169</v>
      </c>
      <c r="B1752" s="134">
        <v>951338.46061999991</v>
      </c>
      <c r="C1752" s="134">
        <v>-1535.1678299999999</v>
      </c>
      <c r="D1752" s="134">
        <v>0</v>
      </c>
      <c r="E1752" s="134">
        <v>949803.29278999986</v>
      </c>
      <c r="F1752" s="134">
        <v>116447.53</v>
      </c>
      <c r="G1752" s="212">
        <v>1066250.8227899999</v>
      </c>
      <c r="H1752" s="208"/>
      <c r="I1752" t="s">
        <v>170</v>
      </c>
    </row>
    <row r="1753" spans="1:9" hidden="1" outlineLevel="1">
      <c r="A1753" s="222" t="s">
        <v>171</v>
      </c>
      <c r="B1753" s="134">
        <v>5791026.8798099998</v>
      </c>
      <c r="C1753" s="134">
        <v>0</v>
      </c>
      <c r="D1753" s="134">
        <v>0</v>
      </c>
      <c r="E1753" s="134">
        <v>5791026.8798099998</v>
      </c>
      <c r="F1753" s="134">
        <v>3927.2</v>
      </c>
      <c r="G1753" s="212">
        <v>5794954.07981</v>
      </c>
      <c r="H1753" s="208"/>
      <c r="I1753" t="s">
        <v>172</v>
      </c>
    </row>
    <row r="1754" spans="1:9" hidden="1" outlineLevel="1">
      <c r="A1754" s="222" t="s">
        <v>173</v>
      </c>
      <c r="B1754" s="134">
        <v>2315005.6761099999</v>
      </c>
      <c r="C1754" s="134">
        <v>0</v>
      </c>
      <c r="D1754" s="134">
        <v>0</v>
      </c>
      <c r="E1754" s="134">
        <v>2315005.6761099999</v>
      </c>
      <c r="F1754" s="134">
        <v>-34811.25</v>
      </c>
      <c r="G1754" s="212">
        <v>2280194.4261099999</v>
      </c>
      <c r="H1754" s="208"/>
      <c r="I1754" t="s">
        <v>1545</v>
      </c>
    </row>
    <row r="1755" spans="1:9" hidden="1" outlineLevel="1">
      <c r="A1755" s="222" t="s">
        <v>175</v>
      </c>
      <c r="B1755" s="134">
        <v>686268.74693999987</v>
      </c>
      <c r="C1755" s="134">
        <v>0</v>
      </c>
      <c r="D1755" s="134">
        <v>0</v>
      </c>
      <c r="E1755" s="134">
        <v>686268.74693999987</v>
      </c>
      <c r="F1755" s="134">
        <v>4371.57</v>
      </c>
      <c r="G1755" s="212">
        <v>690640.31693999982</v>
      </c>
      <c r="H1755" s="208"/>
      <c r="I1755" t="s">
        <v>176</v>
      </c>
    </row>
    <row r="1756" spans="1:9" hidden="1" outlineLevel="1">
      <c r="A1756" s="222" t="s">
        <v>177</v>
      </c>
      <c r="B1756" s="134">
        <v>304378.6998</v>
      </c>
      <c r="C1756" s="134">
        <v>0</v>
      </c>
      <c r="D1756" s="134">
        <v>0</v>
      </c>
      <c r="E1756" s="134">
        <v>304378.6998</v>
      </c>
      <c r="F1756" s="134">
        <v>-587.08000000000004</v>
      </c>
      <c r="G1756" s="212">
        <v>303791.61979999999</v>
      </c>
      <c r="H1756" s="208"/>
      <c r="I1756" t="s">
        <v>178</v>
      </c>
    </row>
    <row r="1757" spans="1:9" hidden="1" outlineLevel="1">
      <c r="A1757" s="222" t="s">
        <v>179</v>
      </c>
      <c r="B1757" s="134">
        <v>411212.99541000003</v>
      </c>
      <c r="C1757" s="134">
        <v>0</v>
      </c>
      <c r="D1757" s="134">
        <v>0</v>
      </c>
      <c r="E1757" s="134">
        <v>411212.99541000003</v>
      </c>
      <c r="F1757" s="134">
        <v>924.78</v>
      </c>
      <c r="G1757" s="212">
        <v>412137.77541000006</v>
      </c>
      <c r="H1757" s="208"/>
      <c r="I1757" t="s">
        <v>180</v>
      </c>
    </row>
    <row r="1758" spans="1:9" hidden="1" outlineLevel="1">
      <c r="A1758" s="222" t="s">
        <v>181</v>
      </c>
      <c r="B1758" s="134">
        <v>271688.18838000001</v>
      </c>
      <c r="C1758" s="134">
        <v>0</v>
      </c>
      <c r="D1758" s="134">
        <v>0</v>
      </c>
      <c r="E1758" s="134">
        <v>271688.18838000001</v>
      </c>
      <c r="F1758" s="134">
        <v>0</v>
      </c>
      <c r="G1758" s="212">
        <v>271688.18838000001</v>
      </c>
      <c r="H1758" s="208"/>
      <c r="I1758" t="s">
        <v>182</v>
      </c>
    </row>
    <row r="1759" spans="1:9" hidden="1" outlineLevel="1">
      <c r="A1759" s="222" t="s">
        <v>183</v>
      </c>
      <c r="B1759" s="134">
        <v>354025.43673000002</v>
      </c>
      <c r="C1759" s="134">
        <v>0</v>
      </c>
      <c r="D1759" s="134">
        <v>0</v>
      </c>
      <c r="E1759" s="134">
        <v>354025.43673000002</v>
      </c>
      <c r="F1759" s="134">
        <v>1373.1999999999998</v>
      </c>
      <c r="G1759" s="212">
        <v>355398.63673000003</v>
      </c>
      <c r="H1759" s="208"/>
      <c r="I1759" t="s">
        <v>184</v>
      </c>
    </row>
    <row r="1760" spans="1:9" hidden="1" outlineLevel="1">
      <c r="A1760" s="222" t="s">
        <v>185</v>
      </c>
      <c r="B1760" s="134">
        <v>885159.5337899999</v>
      </c>
      <c r="C1760" s="134">
        <v>0</v>
      </c>
      <c r="D1760" s="134">
        <v>0</v>
      </c>
      <c r="E1760" s="134">
        <v>885159.5337899999</v>
      </c>
      <c r="F1760" s="134">
        <v>-16726.91</v>
      </c>
      <c r="G1760" s="212">
        <v>868432.62378999987</v>
      </c>
      <c r="H1760" s="208"/>
      <c r="I1760" t="s">
        <v>186</v>
      </c>
    </row>
    <row r="1761" spans="1:9" hidden="1" outlineLevel="1">
      <c r="A1761" s="222" t="s">
        <v>187</v>
      </c>
      <c r="B1761" s="134">
        <v>708004.44819999987</v>
      </c>
      <c r="C1761" s="134">
        <v>0</v>
      </c>
      <c r="D1761" s="134">
        <v>0</v>
      </c>
      <c r="E1761" s="134">
        <v>708004.44819999987</v>
      </c>
      <c r="F1761" s="134">
        <v>0</v>
      </c>
      <c r="G1761" s="212">
        <v>708004.44819999987</v>
      </c>
      <c r="H1761" s="208"/>
      <c r="I1761" t="s">
        <v>188</v>
      </c>
    </row>
    <row r="1762" spans="1:9" hidden="1" outlineLevel="1">
      <c r="A1762" s="222" t="s">
        <v>189</v>
      </c>
      <c r="B1762" s="134">
        <v>323102.77502999996</v>
      </c>
      <c r="C1762" s="134">
        <v>0</v>
      </c>
      <c r="D1762" s="134">
        <v>0</v>
      </c>
      <c r="E1762" s="134">
        <v>323102.77502999996</v>
      </c>
      <c r="F1762" s="134">
        <v>0</v>
      </c>
      <c r="G1762" s="212">
        <v>323102.77502999996</v>
      </c>
      <c r="H1762" s="208"/>
      <c r="I1762" t="s">
        <v>1669</v>
      </c>
    </row>
    <row r="1763" spans="1:9" hidden="1" outlineLevel="1">
      <c r="A1763" s="222" t="s">
        <v>191</v>
      </c>
      <c r="B1763" s="134">
        <v>171771.61386000001</v>
      </c>
      <c r="C1763" s="134">
        <v>0</v>
      </c>
      <c r="D1763" s="134">
        <v>0</v>
      </c>
      <c r="E1763" s="134">
        <v>171771.61386000001</v>
      </c>
      <c r="F1763" s="134">
        <v>-139.05000000000001</v>
      </c>
      <c r="G1763" s="212">
        <v>171632.56386000002</v>
      </c>
      <c r="H1763" s="208"/>
      <c r="I1763" t="s">
        <v>192</v>
      </c>
    </row>
    <row r="1764" spans="1:9" hidden="1" outlineLevel="1">
      <c r="A1764" s="222" t="s">
        <v>193</v>
      </c>
      <c r="B1764" s="134">
        <v>167606.44130999999</v>
      </c>
      <c r="C1764" s="134">
        <v>0</v>
      </c>
      <c r="D1764" s="134">
        <v>0</v>
      </c>
      <c r="E1764" s="134">
        <v>167606.44130999999</v>
      </c>
      <c r="F1764" s="134">
        <v>-580.84</v>
      </c>
      <c r="G1764" s="212">
        <v>167025.60131</v>
      </c>
      <c r="H1764" s="208"/>
      <c r="I1764" t="s">
        <v>194</v>
      </c>
    </row>
    <row r="1765" spans="1:9" hidden="1" outlineLevel="1">
      <c r="A1765" s="222" t="s">
        <v>195</v>
      </c>
      <c r="B1765" s="134">
        <v>194814.64296</v>
      </c>
      <c r="C1765" s="134">
        <v>0</v>
      </c>
      <c r="D1765" s="134">
        <v>0</v>
      </c>
      <c r="E1765" s="134">
        <v>194814.64296</v>
      </c>
      <c r="F1765" s="134">
        <v>0</v>
      </c>
      <c r="G1765" s="212">
        <v>194814.64296</v>
      </c>
      <c r="H1765" s="208"/>
      <c r="I1765" t="s">
        <v>196</v>
      </c>
    </row>
    <row r="1766" spans="1:9" hidden="1" outlineLevel="1">
      <c r="A1766" s="222" t="s">
        <v>197</v>
      </c>
      <c r="B1766" s="134">
        <v>316340.01335999998</v>
      </c>
      <c r="C1766" s="134">
        <v>0</v>
      </c>
      <c r="D1766" s="134">
        <v>0</v>
      </c>
      <c r="E1766" s="134">
        <v>316340.01335999998</v>
      </c>
      <c r="F1766" s="134">
        <v>-422.19000000000005</v>
      </c>
      <c r="G1766" s="212">
        <v>315917.82335999998</v>
      </c>
      <c r="H1766" s="208"/>
      <c r="I1766" t="s">
        <v>198</v>
      </c>
    </row>
    <row r="1767" spans="1:9" hidden="1" outlineLevel="1">
      <c r="A1767" s="222" t="s">
        <v>199</v>
      </c>
      <c r="B1767" s="134">
        <v>512444.17959000001</v>
      </c>
      <c r="C1767" s="134">
        <v>0</v>
      </c>
      <c r="D1767" s="134">
        <v>0</v>
      </c>
      <c r="E1767" s="134">
        <v>512444.17959000001</v>
      </c>
      <c r="F1767" s="134">
        <v>0</v>
      </c>
      <c r="G1767" s="212">
        <v>512444.17959000001</v>
      </c>
      <c r="H1767" s="208"/>
      <c r="I1767" t="s">
        <v>200</v>
      </c>
    </row>
    <row r="1768" spans="1:9" hidden="1" outlineLevel="1">
      <c r="A1768" s="222" t="s">
        <v>201</v>
      </c>
      <c r="B1768" s="134">
        <v>745486.58603999997</v>
      </c>
      <c r="C1768" s="134">
        <v>0</v>
      </c>
      <c r="D1768" s="134">
        <v>0</v>
      </c>
      <c r="E1768" s="134">
        <v>745486.58603999997</v>
      </c>
      <c r="F1768" s="134">
        <v>0</v>
      </c>
      <c r="G1768" s="212">
        <v>745486.58603999997</v>
      </c>
      <c r="H1768" s="208"/>
      <c r="I1768" t="s">
        <v>202</v>
      </c>
    </row>
    <row r="1769" spans="1:9" hidden="1" outlineLevel="1">
      <c r="A1769" s="222" t="s">
        <v>1670</v>
      </c>
      <c r="B1769" s="134">
        <v>121852.48593000001</v>
      </c>
      <c r="C1769" s="134">
        <v>0</v>
      </c>
      <c r="D1769" s="134">
        <v>0</v>
      </c>
      <c r="E1769" s="134">
        <v>121852.48593000001</v>
      </c>
      <c r="F1769" s="134">
        <v>0</v>
      </c>
      <c r="G1769" s="212">
        <v>121852.48593000001</v>
      </c>
      <c r="H1769" s="208"/>
      <c r="I1769" t="s">
        <v>1671</v>
      </c>
    </row>
    <row r="1770" spans="1:9" hidden="1" outlineLevel="1">
      <c r="A1770" s="222" t="s">
        <v>203</v>
      </c>
      <c r="B1770" s="134">
        <v>189449.37563999998</v>
      </c>
      <c r="C1770" s="134">
        <v>0</v>
      </c>
      <c r="D1770" s="134">
        <v>0</v>
      </c>
      <c r="E1770" s="134">
        <v>189449.37563999998</v>
      </c>
      <c r="F1770" s="134">
        <v>0</v>
      </c>
      <c r="G1770" s="212">
        <v>189449.37563999998</v>
      </c>
      <c r="H1770" s="208"/>
      <c r="I1770" t="s">
        <v>1672</v>
      </c>
    </row>
    <row r="1771" spans="1:9" hidden="1" outlineLevel="1">
      <c r="A1771" s="222" t="s">
        <v>205</v>
      </c>
      <c r="B1771" s="134">
        <v>235467.33965999997</v>
      </c>
      <c r="C1771" s="134">
        <v>0</v>
      </c>
      <c r="D1771" s="134">
        <v>0</v>
      </c>
      <c r="E1771" s="134">
        <v>235467.33965999997</v>
      </c>
      <c r="F1771" s="134">
        <v>-1548.56</v>
      </c>
      <c r="G1771" s="212">
        <v>233918.77965999997</v>
      </c>
      <c r="H1771" s="208"/>
      <c r="I1771" t="s">
        <v>206</v>
      </c>
    </row>
    <row r="1772" spans="1:9" hidden="1" outlineLevel="1">
      <c r="A1772" s="222" t="s">
        <v>207</v>
      </c>
      <c r="B1772" s="134">
        <v>52514.003850000001</v>
      </c>
      <c r="C1772" s="134">
        <v>0</v>
      </c>
      <c r="D1772" s="134">
        <v>0</v>
      </c>
      <c r="E1772" s="134">
        <v>52514.003850000001</v>
      </c>
      <c r="F1772" s="134">
        <v>1591.9</v>
      </c>
      <c r="G1772" s="212">
        <v>54105.903850000002</v>
      </c>
      <c r="H1772" s="208"/>
      <c r="I1772" t="s">
        <v>208</v>
      </c>
    </row>
    <row r="1773" spans="1:9" hidden="1" outlineLevel="1">
      <c r="A1773" s="222" t="s">
        <v>209</v>
      </c>
      <c r="B1773" s="134">
        <v>515270.25228000002</v>
      </c>
      <c r="C1773" s="134">
        <v>0</v>
      </c>
      <c r="D1773" s="134">
        <v>0</v>
      </c>
      <c r="E1773" s="134">
        <v>515270.25228000002</v>
      </c>
      <c r="F1773" s="134">
        <v>0</v>
      </c>
      <c r="G1773" s="212">
        <v>515270.25228000002</v>
      </c>
      <c r="H1773" s="208"/>
      <c r="I1773" t="s">
        <v>1634</v>
      </c>
    </row>
    <row r="1774" spans="1:9" hidden="1" outlineLevel="1">
      <c r="A1774" s="222" t="s">
        <v>211</v>
      </c>
      <c r="B1774" s="134">
        <v>106572.16479000001</v>
      </c>
      <c r="C1774" s="134">
        <v>0</v>
      </c>
      <c r="D1774" s="134">
        <v>0</v>
      </c>
      <c r="E1774" s="134">
        <v>106572.16479000001</v>
      </c>
      <c r="F1774" s="134">
        <v>0</v>
      </c>
      <c r="G1774" s="212">
        <v>106572.16479000001</v>
      </c>
      <c r="H1774" s="208"/>
      <c r="I1774" t="s">
        <v>212</v>
      </c>
    </row>
    <row r="1775" spans="1:9" hidden="1" outlineLevel="1">
      <c r="A1775" s="222" t="s">
        <v>213</v>
      </c>
      <c r="B1775" s="134">
        <v>100653.76880999999</v>
      </c>
      <c r="C1775" s="134">
        <v>0</v>
      </c>
      <c r="D1775" s="134">
        <v>0</v>
      </c>
      <c r="E1775" s="134">
        <v>100653.76880999999</v>
      </c>
      <c r="F1775" s="134">
        <v>0</v>
      </c>
      <c r="G1775" s="212">
        <v>100653.76880999999</v>
      </c>
      <c r="H1775" s="208"/>
      <c r="I1775" t="s">
        <v>214</v>
      </c>
    </row>
    <row r="1776" spans="1:9" hidden="1" outlineLevel="1">
      <c r="A1776" s="222" t="s">
        <v>215</v>
      </c>
      <c r="B1776" s="134">
        <v>177548.36294999998</v>
      </c>
      <c r="C1776" s="134">
        <v>0</v>
      </c>
      <c r="D1776" s="134">
        <v>0</v>
      </c>
      <c r="E1776" s="134">
        <v>177548.36294999998</v>
      </c>
      <c r="F1776" s="134">
        <v>-4331.32</v>
      </c>
      <c r="G1776" s="212">
        <v>173217.04294999997</v>
      </c>
      <c r="H1776" s="208"/>
      <c r="I1776" t="s">
        <v>216</v>
      </c>
    </row>
    <row r="1777" spans="1:9" hidden="1" outlineLevel="1">
      <c r="A1777" s="222" t="s">
        <v>217</v>
      </c>
      <c r="B1777" s="134">
        <v>324599.85810000001</v>
      </c>
      <c r="C1777" s="134">
        <v>0</v>
      </c>
      <c r="D1777" s="134">
        <v>0</v>
      </c>
      <c r="E1777" s="134">
        <v>324599.85810000001</v>
      </c>
      <c r="F1777" s="134">
        <v>17962.55</v>
      </c>
      <c r="G1777" s="212">
        <v>342562.4081</v>
      </c>
      <c r="H1777" s="208"/>
      <c r="I1777" t="s">
        <v>218</v>
      </c>
    </row>
    <row r="1778" spans="1:9" hidden="1" outlineLevel="1">
      <c r="A1778" s="222" t="s">
        <v>219</v>
      </c>
      <c r="B1778" s="134">
        <v>230433.147</v>
      </c>
      <c r="C1778" s="134">
        <v>0</v>
      </c>
      <c r="D1778" s="134">
        <v>0</v>
      </c>
      <c r="E1778" s="134">
        <v>230433.147</v>
      </c>
      <c r="F1778" s="134">
        <v>0</v>
      </c>
      <c r="G1778" s="212">
        <v>230433.147</v>
      </c>
      <c r="H1778" s="208"/>
      <c r="I1778" t="s">
        <v>220</v>
      </c>
    </row>
    <row r="1779" spans="1:9" hidden="1" outlineLevel="1">
      <c r="A1779" s="222" t="s">
        <v>221</v>
      </c>
      <c r="B1779" s="134">
        <v>621029.47094999999</v>
      </c>
      <c r="C1779" s="134">
        <v>0</v>
      </c>
      <c r="D1779" s="134">
        <v>0</v>
      </c>
      <c r="E1779" s="134">
        <v>621029.47094999999</v>
      </c>
      <c r="F1779" s="134">
        <v>6739.94</v>
      </c>
      <c r="G1779" s="212">
        <v>627769.41094999993</v>
      </c>
      <c r="H1779" s="208"/>
      <c r="I1779" t="s">
        <v>222</v>
      </c>
    </row>
    <row r="1780" spans="1:9" hidden="1" outlineLevel="1">
      <c r="A1780" s="222" t="s">
        <v>223</v>
      </c>
      <c r="B1780" s="134">
        <v>207148.74305999998</v>
      </c>
      <c r="C1780" s="134">
        <v>0</v>
      </c>
      <c r="D1780" s="134">
        <v>0</v>
      </c>
      <c r="E1780" s="134">
        <v>207148.74305999998</v>
      </c>
      <c r="F1780" s="134">
        <v>2003.3899999999999</v>
      </c>
      <c r="G1780" s="212">
        <v>209152.13305999999</v>
      </c>
      <c r="H1780" s="208"/>
      <c r="I1780" t="s">
        <v>224</v>
      </c>
    </row>
    <row r="1781" spans="1:9" hidden="1" outlineLevel="1">
      <c r="A1781" s="222" t="s">
        <v>225</v>
      </c>
      <c r="B1781" s="134">
        <v>437135.11526999995</v>
      </c>
      <c r="C1781" s="134">
        <v>0</v>
      </c>
      <c r="D1781" s="134">
        <v>0</v>
      </c>
      <c r="E1781" s="134">
        <v>437135.11526999995</v>
      </c>
      <c r="F1781" s="134">
        <v>0</v>
      </c>
      <c r="G1781" s="212">
        <v>437135.11526999995</v>
      </c>
      <c r="H1781" s="208"/>
      <c r="I1781" t="s">
        <v>1673</v>
      </c>
    </row>
    <row r="1782" spans="1:9" hidden="1" outlineLevel="1">
      <c r="A1782" s="222" t="s">
        <v>227</v>
      </c>
      <c r="B1782" s="134">
        <v>243762.90581999999</v>
      </c>
      <c r="C1782" s="134">
        <v>0</v>
      </c>
      <c r="D1782" s="134">
        <v>0</v>
      </c>
      <c r="E1782" s="134">
        <v>243762.90581999999</v>
      </c>
      <c r="F1782" s="134">
        <v>0</v>
      </c>
      <c r="G1782" s="212">
        <v>243762.90581999999</v>
      </c>
      <c r="H1782" s="208"/>
      <c r="I1782" t="s">
        <v>228</v>
      </c>
    </row>
    <row r="1783" spans="1:9" hidden="1" outlineLevel="1">
      <c r="A1783" s="222" t="s">
        <v>229</v>
      </c>
      <c r="B1783" s="134">
        <v>294980.63195999997</v>
      </c>
      <c r="C1783" s="134">
        <v>0</v>
      </c>
      <c r="D1783" s="134">
        <v>0</v>
      </c>
      <c r="E1783" s="134">
        <v>294980.63195999997</v>
      </c>
      <c r="F1783" s="134">
        <v>0</v>
      </c>
      <c r="G1783" s="212">
        <v>294980.63195999997</v>
      </c>
      <c r="H1783" s="208"/>
      <c r="I1783" t="s">
        <v>230</v>
      </c>
    </row>
    <row r="1784" spans="1:9" hidden="1" outlineLevel="1">
      <c r="A1784" s="222" t="s">
        <v>231</v>
      </c>
      <c r="B1784" s="134">
        <v>24213476.308359999</v>
      </c>
      <c r="C1784" s="134">
        <v>-53975.633249999999</v>
      </c>
      <c r="D1784" s="134">
        <v>0</v>
      </c>
      <c r="E1784" s="134">
        <v>24159500.675109997</v>
      </c>
      <c r="F1784" s="134">
        <v>32832.119999999995</v>
      </c>
      <c r="G1784" s="212">
        <v>24192332.795109998</v>
      </c>
      <c r="H1784" s="208"/>
      <c r="I1784" t="s">
        <v>232</v>
      </c>
    </row>
    <row r="1785" spans="1:9" hidden="1" outlineLevel="1">
      <c r="A1785" s="222" t="s">
        <v>233</v>
      </c>
      <c r="B1785" s="134">
        <v>7928123.5672799991</v>
      </c>
      <c r="C1785" s="134">
        <v>-15895.842689999998</v>
      </c>
      <c r="D1785" s="134">
        <v>0</v>
      </c>
      <c r="E1785" s="134">
        <v>7912227.7245899988</v>
      </c>
      <c r="F1785" s="134">
        <v>-9662.58</v>
      </c>
      <c r="G1785" s="212">
        <v>7902565.1445899988</v>
      </c>
      <c r="H1785" s="208"/>
      <c r="I1785" t="s">
        <v>234</v>
      </c>
    </row>
    <row r="1786" spans="1:9" hidden="1" outlineLevel="1">
      <c r="A1786" s="222" t="s">
        <v>235</v>
      </c>
      <c r="B1786" s="134">
        <v>284276.80092000001</v>
      </c>
      <c r="C1786" s="134">
        <v>0</v>
      </c>
      <c r="D1786" s="134">
        <v>0</v>
      </c>
      <c r="E1786" s="134">
        <v>284276.80092000001</v>
      </c>
      <c r="F1786" s="134">
        <v>0</v>
      </c>
      <c r="G1786" s="212">
        <v>284276.80092000001</v>
      </c>
      <c r="H1786" s="208"/>
      <c r="I1786" t="s">
        <v>236</v>
      </c>
    </row>
    <row r="1787" spans="1:9" hidden="1" outlineLevel="1">
      <c r="A1787" s="222" t="s">
        <v>237</v>
      </c>
      <c r="B1787" s="134">
        <v>13811880.77619</v>
      </c>
      <c r="C1787" s="134">
        <v>-143882.1384</v>
      </c>
      <c r="D1787" s="134">
        <v>0</v>
      </c>
      <c r="E1787" s="134">
        <v>13667998.63779</v>
      </c>
      <c r="F1787" s="134">
        <v>1651046.99</v>
      </c>
      <c r="G1787" s="212">
        <v>15319045.62779</v>
      </c>
      <c r="H1787" s="208"/>
      <c r="I1787" t="s">
        <v>238</v>
      </c>
    </row>
    <row r="1788" spans="1:9" hidden="1" outlineLevel="1">
      <c r="A1788" s="222" t="s">
        <v>239</v>
      </c>
      <c r="B1788" s="134">
        <v>774280.24348999991</v>
      </c>
      <c r="C1788" s="134">
        <v>0</v>
      </c>
      <c r="D1788" s="134">
        <v>0</v>
      </c>
      <c r="E1788" s="134">
        <v>774280.24348999991</v>
      </c>
      <c r="F1788" s="134">
        <v>10014.66</v>
      </c>
      <c r="G1788" s="212">
        <v>784294.90348999994</v>
      </c>
      <c r="H1788" s="208"/>
      <c r="I1788" t="s">
        <v>240</v>
      </c>
    </row>
    <row r="1789" spans="1:9" hidden="1" outlineLevel="1">
      <c r="A1789" s="222" t="s">
        <v>241</v>
      </c>
      <c r="B1789" s="134">
        <v>127219.02059999999</v>
      </c>
      <c r="C1789" s="134">
        <v>0</v>
      </c>
      <c r="D1789" s="134">
        <v>0</v>
      </c>
      <c r="E1789" s="134">
        <v>127219.02059999999</v>
      </c>
      <c r="F1789" s="134">
        <v>0</v>
      </c>
      <c r="G1789" s="212">
        <v>127219.02059999999</v>
      </c>
      <c r="H1789" s="208"/>
      <c r="I1789" t="s">
        <v>242</v>
      </c>
    </row>
    <row r="1790" spans="1:9" hidden="1" outlineLevel="1">
      <c r="A1790" s="222" t="s">
        <v>243</v>
      </c>
      <c r="B1790" s="134">
        <v>176578.50461999996</v>
      </c>
      <c r="C1790" s="134">
        <v>0</v>
      </c>
      <c r="D1790" s="134">
        <v>0</v>
      </c>
      <c r="E1790" s="134">
        <v>176578.50461999996</v>
      </c>
      <c r="F1790" s="134">
        <v>1985.45</v>
      </c>
      <c r="G1790" s="212">
        <v>178563.95461999997</v>
      </c>
      <c r="H1790" s="208"/>
      <c r="I1790" t="s">
        <v>244</v>
      </c>
    </row>
    <row r="1791" spans="1:9" hidden="1" outlineLevel="1">
      <c r="A1791" s="222" t="s">
        <v>245</v>
      </c>
      <c r="B1791" s="134">
        <v>3400.15011</v>
      </c>
      <c r="C1791" s="134">
        <v>0</v>
      </c>
      <c r="D1791" s="134">
        <v>0</v>
      </c>
      <c r="E1791" s="134">
        <v>3400.15011</v>
      </c>
      <c r="F1791" s="134">
        <v>0</v>
      </c>
      <c r="G1791" s="212">
        <v>3400.15011</v>
      </c>
      <c r="H1791" s="208"/>
      <c r="I1791" t="s">
        <v>1674</v>
      </c>
    </row>
    <row r="1792" spans="1:9" hidden="1" outlineLevel="1">
      <c r="A1792" s="222" t="s">
        <v>247</v>
      </c>
      <c r="B1792" s="134">
        <v>314005.75457999995</v>
      </c>
      <c r="C1792" s="134">
        <v>0</v>
      </c>
      <c r="D1792" s="134">
        <v>0</v>
      </c>
      <c r="E1792" s="134">
        <v>314005.75457999995</v>
      </c>
      <c r="F1792" s="134">
        <v>0</v>
      </c>
      <c r="G1792" s="212">
        <v>314005.75457999995</v>
      </c>
      <c r="H1792" s="208"/>
      <c r="I1792" t="s">
        <v>248</v>
      </c>
    </row>
    <row r="1793" spans="1:9" hidden="1" outlineLevel="1">
      <c r="A1793" s="222" t="s">
        <v>249</v>
      </c>
      <c r="B1793" s="134">
        <v>256187.60894999999</v>
      </c>
      <c r="C1793" s="134">
        <v>0</v>
      </c>
      <c r="D1793" s="134">
        <v>0</v>
      </c>
      <c r="E1793" s="134">
        <v>256187.60894999999</v>
      </c>
      <c r="F1793" s="134">
        <v>0</v>
      </c>
      <c r="G1793" s="212">
        <v>256187.60894999999</v>
      </c>
      <c r="H1793" s="208"/>
      <c r="I1793" t="s">
        <v>250</v>
      </c>
    </row>
    <row r="1794" spans="1:9" hidden="1" outlineLevel="1">
      <c r="A1794" s="222" t="s">
        <v>251</v>
      </c>
      <c r="B1794" s="134">
        <v>173131.20195000002</v>
      </c>
      <c r="C1794" s="134">
        <v>0</v>
      </c>
      <c r="D1794" s="134">
        <v>0</v>
      </c>
      <c r="E1794" s="134">
        <v>173131.20195000002</v>
      </c>
      <c r="F1794" s="134">
        <v>0</v>
      </c>
      <c r="G1794" s="212">
        <v>173131.20195000002</v>
      </c>
      <c r="H1794" s="208"/>
      <c r="I1794" t="s">
        <v>252</v>
      </c>
    </row>
    <row r="1795" spans="1:9" hidden="1" outlineLevel="1">
      <c r="A1795" s="222" t="s">
        <v>1675</v>
      </c>
      <c r="B1795" s="134">
        <v>617842.68189000001</v>
      </c>
      <c r="C1795" s="134">
        <v>0</v>
      </c>
      <c r="D1795" s="134">
        <v>0</v>
      </c>
      <c r="E1795" s="134">
        <v>617842.68189000001</v>
      </c>
      <c r="F1795" s="134">
        <v>0</v>
      </c>
      <c r="G1795" s="212">
        <v>617842.68189000001</v>
      </c>
      <c r="H1795" s="208"/>
      <c r="I1795" t="s">
        <v>1676</v>
      </c>
    </row>
    <row r="1796" spans="1:9" hidden="1" outlineLevel="1">
      <c r="A1796" s="222" t="s">
        <v>253</v>
      </c>
      <c r="B1796" s="134">
        <v>124909.86249</v>
      </c>
      <c r="C1796" s="134">
        <v>0</v>
      </c>
      <c r="D1796" s="134">
        <v>0</v>
      </c>
      <c r="E1796" s="134">
        <v>124909.86249</v>
      </c>
      <c r="F1796" s="134">
        <v>0</v>
      </c>
      <c r="G1796" s="212">
        <v>124909.86249</v>
      </c>
      <c r="H1796" s="208"/>
      <c r="I1796" t="s">
        <v>254</v>
      </c>
    </row>
    <row r="1797" spans="1:9" hidden="1" outlineLevel="1">
      <c r="A1797" s="222" t="s">
        <v>255</v>
      </c>
      <c r="B1797" s="134">
        <v>4979.16111</v>
      </c>
      <c r="C1797" s="134">
        <v>0</v>
      </c>
      <c r="D1797" s="134">
        <v>0</v>
      </c>
      <c r="E1797" s="134">
        <v>4979.16111</v>
      </c>
      <c r="F1797" s="134">
        <v>0</v>
      </c>
      <c r="G1797" s="212">
        <v>4979.16111</v>
      </c>
      <c r="H1797" s="208"/>
      <c r="I1797" t="s">
        <v>256</v>
      </c>
    </row>
    <row r="1798" spans="1:9" hidden="1" outlineLevel="1">
      <c r="A1798" s="222" t="s">
        <v>257</v>
      </c>
      <c r="B1798" s="134">
        <v>239823.16805999997</v>
      </c>
      <c r="C1798" s="134">
        <v>0</v>
      </c>
      <c r="D1798" s="134">
        <v>0</v>
      </c>
      <c r="E1798" s="134">
        <v>239823.16805999997</v>
      </c>
      <c r="F1798" s="134">
        <v>-435.94</v>
      </c>
      <c r="G1798" s="212">
        <v>239387.22805999996</v>
      </c>
      <c r="H1798" s="208"/>
      <c r="I1798" t="s">
        <v>258</v>
      </c>
    </row>
    <row r="1799" spans="1:9" hidden="1" outlineLevel="1">
      <c r="A1799" s="222" t="s">
        <v>259</v>
      </c>
      <c r="B1799" s="134">
        <v>67352.583899999998</v>
      </c>
      <c r="C1799" s="134">
        <v>0</v>
      </c>
      <c r="D1799" s="134">
        <v>0</v>
      </c>
      <c r="E1799" s="134">
        <v>67352.583899999998</v>
      </c>
      <c r="F1799" s="134">
        <v>0</v>
      </c>
      <c r="G1799" s="212">
        <v>67352.583899999998</v>
      </c>
      <c r="H1799" s="208"/>
      <c r="I1799" t="s">
        <v>260</v>
      </c>
    </row>
    <row r="1800" spans="1:9" hidden="1" outlineLevel="1">
      <c r="A1800" s="222" t="s">
        <v>261</v>
      </c>
      <c r="B1800" s="134">
        <v>311157.57644999999</v>
      </c>
      <c r="C1800" s="134">
        <v>0</v>
      </c>
      <c r="D1800" s="134">
        <v>0</v>
      </c>
      <c r="E1800" s="134">
        <v>311157.57644999999</v>
      </c>
      <c r="F1800" s="134">
        <v>0</v>
      </c>
      <c r="G1800" s="212">
        <v>311157.57644999999</v>
      </c>
      <c r="H1800" s="208"/>
      <c r="I1800" t="s">
        <v>262</v>
      </c>
    </row>
    <row r="1801" spans="1:9" hidden="1" outlineLevel="1">
      <c r="A1801" s="222" t="s">
        <v>263</v>
      </c>
      <c r="B1801" s="134">
        <v>140082.73733999999</v>
      </c>
      <c r="C1801" s="134">
        <v>0</v>
      </c>
      <c r="D1801" s="134">
        <v>0</v>
      </c>
      <c r="E1801" s="134">
        <v>140082.73733999999</v>
      </c>
      <c r="F1801" s="134">
        <v>320.2</v>
      </c>
      <c r="G1801" s="212">
        <v>140402.93734</v>
      </c>
      <c r="H1801" s="208"/>
      <c r="I1801" t="s">
        <v>264</v>
      </c>
    </row>
    <row r="1802" spans="1:9" hidden="1" outlineLevel="1">
      <c r="A1802" s="222" t="s">
        <v>265</v>
      </c>
      <c r="B1802" s="134">
        <v>399014.51603999996</v>
      </c>
      <c r="C1802" s="134">
        <v>0</v>
      </c>
      <c r="D1802" s="134">
        <v>0</v>
      </c>
      <c r="E1802" s="134">
        <v>399014.51603999996</v>
      </c>
      <c r="F1802" s="134">
        <v>0</v>
      </c>
      <c r="G1802" s="212">
        <v>399014.51603999996</v>
      </c>
      <c r="H1802" s="208"/>
      <c r="I1802" t="s">
        <v>1677</v>
      </c>
    </row>
    <row r="1803" spans="1:9" hidden="1" outlineLevel="1">
      <c r="A1803" s="222" t="s">
        <v>267</v>
      </c>
      <c r="B1803" s="134">
        <v>746077.44049999991</v>
      </c>
      <c r="C1803" s="134">
        <v>0</v>
      </c>
      <c r="D1803" s="134">
        <v>0</v>
      </c>
      <c r="E1803" s="134">
        <v>746077.44049999991</v>
      </c>
      <c r="F1803" s="134">
        <v>-788.94</v>
      </c>
      <c r="G1803" s="212">
        <v>745288.50049999997</v>
      </c>
      <c r="H1803" s="208"/>
      <c r="I1803" t="s">
        <v>268</v>
      </c>
    </row>
    <row r="1804" spans="1:9" hidden="1" outlineLevel="1">
      <c r="A1804" s="222" t="s">
        <v>269</v>
      </c>
      <c r="B1804" s="134">
        <v>92860.01969999999</v>
      </c>
      <c r="C1804" s="134">
        <v>0</v>
      </c>
      <c r="D1804" s="134">
        <v>0</v>
      </c>
      <c r="E1804" s="134">
        <v>92860.01969999999</v>
      </c>
      <c r="F1804" s="134">
        <v>-572.66999999999996</v>
      </c>
      <c r="G1804" s="212">
        <v>92287.349699999992</v>
      </c>
      <c r="H1804" s="208"/>
      <c r="I1804" t="s">
        <v>270</v>
      </c>
    </row>
    <row r="1805" spans="1:9" hidden="1" outlineLevel="1">
      <c r="A1805" s="222" t="s">
        <v>271</v>
      </c>
      <c r="B1805" s="134">
        <v>235480.88424000001</v>
      </c>
      <c r="C1805" s="134">
        <v>0</v>
      </c>
      <c r="D1805" s="134">
        <v>0</v>
      </c>
      <c r="E1805" s="134">
        <v>235480.88424000001</v>
      </c>
      <c r="F1805" s="134">
        <v>1023.46</v>
      </c>
      <c r="G1805" s="212">
        <v>236504.34424000001</v>
      </c>
      <c r="H1805" s="208"/>
      <c r="I1805" t="s">
        <v>272</v>
      </c>
    </row>
    <row r="1806" spans="1:9" hidden="1" outlineLevel="1">
      <c r="A1806" s="222" t="s">
        <v>273</v>
      </c>
      <c r="B1806" s="134">
        <v>38256324.644169994</v>
      </c>
      <c r="C1806" s="134">
        <v>0</v>
      </c>
      <c r="D1806" s="134">
        <v>0</v>
      </c>
      <c r="E1806" s="134">
        <v>38256324.644169994</v>
      </c>
      <c r="F1806" s="134">
        <v>-363221.46</v>
      </c>
      <c r="G1806" s="212">
        <v>37893103.184169993</v>
      </c>
      <c r="H1806" s="208"/>
      <c r="I1806" t="s">
        <v>274</v>
      </c>
    </row>
    <row r="1807" spans="1:9" hidden="1" outlineLevel="1">
      <c r="A1807" s="222" t="s">
        <v>275</v>
      </c>
      <c r="B1807" s="134">
        <v>213326.90651999999</v>
      </c>
      <c r="C1807" s="134">
        <v>0</v>
      </c>
      <c r="D1807" s="134">
        <v>0</v>
      </c>
      <c r="E1807" s="134">
        <v>213326.90651999999</v>
      </c>
      <c r="F1807" s="134">
        <v>0</v>
      </c>
      <c r="G1807" s="212">
        <v>213326.90651999999</v>
      </c>
      <c r="H1807" s="208"/>
      <c r="I1807" t="s">
        <v>276</v>
      </c>
    </row>
    <row r="1808" spans="1:9" hidden="1" outlineLevel="1">
      <c r="A1808" s="222" t="s">
        <v>277</v>
      </c>
      <c r="B1808" s="134">
        <v>25663.102080000001</v>
      </c>
      <c r="C1808" s="134">
        <v>0</v>
      </c>
      <c r="D1808" s="134">
        <v>0</v>
      </c>
      <c r="E1808" s="134">
        <v>25663.102080000001</v>
      </c>
      <c r="F1808" s="134">
        <v>0</v>
      </c>
      <c r="G1808" s="212">
        <v>25663.102080000001</v>
      </c>
      <c r="H1808" s="208"/>
      <c r="I1808" t="s">
        <v>278</v>
      </c>
    </row>
    <row r="1809" spans="1:9" hidden="1" outlineLevel="1">
      <c r="A1809" s="222" t="s">
        <v>279</v>
      </c>
      <c r="B1809" s="134">
        <v>8192509.7434999999</v>
      </c>
      <c r="C1809" s="134">
        <v>-2532.3723599999998</v>
      </c>
      <c r="D1809" s="134">
        <v>0</v>
      </c>
      <c r="E1809" s="134">
        <v>8189977.3711399995</v>
      </c>
      <c r="F1809" s="134">
        <v>0</v>
      </c>
      <c r="G1809" s="212">
        <v>8189977.3711399995</v>
      </c>
      <c r="H1809" s="208"/>
      <c r="I1809" t="s">
        <v>280</v>
      </c>
    </row>
    <row r="1810" spans="1:9" hidden="1" outlineLevel="1">
      <c r="A1810" s="222" t="s">
        <v>281</v>
      </c>
      <c r="B1810" s="134">
        <v>3197.0635200000002</v>
      </c>
      <c r="C1810" s="134">
        <v>0</v>
      </c>
      <c r="D1810" s="134">
        <v>0</v>
      </c>
      <c r="E1810" s="134">
        <v>3197.0635200000002</v>
      </c>
      <c r="F1810" s="134">
        <v>0</v>
      </c>
      <c r="G1810" s="212">
        <v>3197.0635200000002</v>
      </c>
      <c r="H1810" s="208"/>
      <c r="I1810" t="s">
        <v>282</v>
      </c>
    </row>
    <row r="1811" spans="1:9" hidden="1" outlineLevel="1">
      <c r="A1811" s="222" t="s">
        <v>283</v>
      </c>
      <c r="B1811" s="134">
        <v>80959.992329999994</v>
      </c>
      <c r="C1811" s="134">
        <v>0</v>
      </c>
      <c r="D1811" s="134">
        <v>0</v>
      </c>
      <c r="E1811" s="134">
        <v>80959.992329999994</v>
      </c>
      <c r="F1811" s="134">
        <v>0</v>
      </c>
      <c r="G1811" s="212">
        <v>80959.992329999994</v>
      </c>
      <c r="H1811" s="208"/>
      <c r="I1811" t="s">
        <v>284</v>
      </c>
    </row>
    <row r="1812" spans="1:9" hidden="1" outlineLevel="1">
      <c r="A1812" s="222" t="s">
        <v>285</v>
      </c>
      <c r="B1812" s="134">
        <v>16650.519270000001</v>
      </c>
      <c r="C1812" s="134">
        <v>0</v>
      </c>
      <c r="D1812" s="134">
        <v>0</v>
      </c>
      <c r="E1812" s="134">
        <v>16650.519270000001</v>
      </c>
      <c r="F1812" s="134">
        <v>0</v>
      </c>
      <c r="G1812" s="212">
        <v>16650.519270000001</v>
      </c>
      <c r="H1812" s="208"/>
      <c r="I1812" t="s">
        <v>286</v>
      </c>
    </row>
    <row r="1813" spans="1:9" hidden="1" outlineLevel="1">
      <c r="A1813" s="222" t="s">
        <v>323</v>
      </c>
      <c r="B1813" s="134">
        <v>14427593.264069999</v>
      </c>
      <c r="C1813" s="134">
        <v>-13767944.89329</v>
      </c>
      <c r="D1813" s="134">
        <v>0</v>
      </c>
      <c r="E1813" s="134">
        <v>659648.3707799986</v>
      </c>
      <c r="F1813" s="134">
        <v>0</v>
      </c>
      <c r="G1813" s="212">
        <v>659648.3707799986</v>
      </c>
      <c r="H1813" s="208"/>
      <c r="I1813" t="s">
        <v>324</v>
      </c>
    </row>
    <row r="1814" spans="1:9" hidden="1" outlineLevel="1">
      <c r="A1814" s="222" t="s">
        <v>287</v>
      </c>
      <c r="B1814" s="134">
        <v>271508.68520999997</v>
      </c>
      <c r="C1814" s="134">
        <v>0</v>
      </c>
      <c r="D1814" s="134">
        <v>0</v>
      </c>
      <c r="E1814" s="134">
        <v>271508.68520999997</v>
      </c>
      <c r="F1814" s="134">
        <v>0</v>
      </c>
      <c r="G1814" s="212">
        <v>271508.68520999997</v>
      </c>
      <c r="H1814" s="208"/>
      <c r="I1814" t="s">
        <v>288</v>
      </c>
    </row>
    <row r="1815" spans="1:9" hidden="1" outlineLevel="1">
      <c r="A1815" s="222" t="s">
        <v>289</v>
      </c>
      <c r="B1815" s="134">
        <v>728870.32091999997</v>
      </c>
      <c r="C1815" s="134">
        <v>0</v>
      </c>
      <c r="D1815" s="134">
        <v>0</v>
      </c>
      <c r="E1815" s="134">
        <v>728870.32091999997</v>
      </c>
      <c r="F1815" s="134">
        <v>1667.16</v>
      </c>
      <c r="G1815" s="212">
        <v>730537.48092</v>
      </c>
      <c r="H1815" s="208"/>
      <c r="I1815" t="s">
        <v>290</v>
      </c>
    </row>
    <row r="1816" spans="1:9" hidden="1" outlineLevel="1">
      <c r="A1816" s="222" t="s">
        <v>291</v>
      </c>
      <c r="B1816" s="134">
        <v>2251250.3174399999</v>
      </c>
      <c r="C1816" s="134">
        <v>0</v>
      </c>
      <c r="D1816" s="134">
        <v>0</v>
      </c>
      <c r="E1816" s="134">
        <v>2251250.3174399999</v>
      </c>
      <c r="F1816" s="134">
        <v>0</v>
      </c>
      <c r="G1816" s="212">
        <v>2251250.3174399999</v>
      </c>
      <c r="H1816" s="208"/>
      <c r="I1816" t="s">
        <v>292</v>
      </c>
    </row>
    <row r="1817" spans="1:9" hidden="1" outlineLevel="1">
      <c r="A1817" s="222" t="s">
        <v>293</v>
      </c>
      <c r="B1817" s="134">
        <v>286456.43943000003</v>
      </c>
      <c r="C1817" s="134">
        <v>0</v>
      </c>
      <c r="D1817" s="134">
        <v>0</v>
      </c>
      <c r="E1817" s="134">
        <v>286456.43943000003</v>
      </c>
      <c r="F1817" s="134">
        <v>0</v>
      </c>
      <c r="G1817" s="212">
        <v>286456.43943000003</v>
      </c>
      <c r="H1817" s="208"/>
      <c r="I1817" t="s">
        <v>294</v>
      </c>
    </row>
    <row r="1818" spans="1:9" hidden="1" outlineLevel="1">
      <c r="A1818" s="222" t="s">
        <v>295</v>
      </c>
      <c r="B1818" s="134">
        <v>179708.14869</v>
      </c>
      <c r="C1818" s="134">
        <v>0</v>
      </c>
      <c r="D1818" s="134">
        <v>0</v>
      </c>
      <c r="E1818" s="134">
        <v>179708.14869</v>
      </c>
      <c r="F1818" s="134">
        <v>0</v>
      </c>
      <c r="G1818" s="212">
        <v>179708.14869</v>
      </c>
      <c r="H1818" s="208"/>
      <c r="I1818" t="s">
        <v>296</v>
      </c>
    </row>
    <row r="1819" spans="1:9" hidden="1" outlineLevel="1">
      <c r="A1819" s="222" t="s">
        <v>297</v>
      </c>
      <c r="B1819" s="134">
        <v>160296.75206999999</v>
      </c>
      <c r="C1819" s="134">
        <v>0</v>
      </c>
      <c r="D1819" s="134">
        <v>0</v>
      </c>
      <c r="E1819" s="134">
        <v>160296.75206999999</v>
      </c>
      <c r="F1819" s="134">
        <v>0</v>
      </c>
      <c r="G1819" s="212">
        <v>160296.75206999999</v>
      </c>
      <c r="H1819" s="208"/>
      <c r="I1819" t="s">
        <v>298</v>
      </c>
    </row>
    <row r="1820" spans="1:9" hidden="1" outlineLevel="1">
      <c r="A1820" s="222" t="s">
        <v>1678</v>
      </c>
      <c r="B1820" s="134">
        <v>30707.515650000001</v>
      </c>
      <c r="C1820" s="134">
        <v>0</v>
      </c>
      <c r="D1820" s="134">
        <v>0</v>
      </c>
      <c r="E1820" s="134">
        <v>30707.515650000001</v>
      </c>
      <c r="F1820" s="134">
        <v>0</v>
      </c>
      <c r="G1820" s="212">
        <v>30707.515650000001</v>
      </c>
      <c r="H1820" s="208"/>
      <c r="I1820" t="s">
        <v>1679</v>
      </c>
    </row>
    <row r="1821" spans="1:9" hidden="1" outlineLevel="1">
      <c r="A1821" s="222" t="s">
        <v>299</v>
      </c>
      <c r="B1821" s="134">
        <v>397525.26912000001</v>
      </c>
      <c r="C1821" s="134">
        <v>0</v>
      </c>
      <c r="D1821" s="134">
        <v>0</v>
      </c>
      <c r="E1821" s="134">
        <v>397525.26912000001</v>
      </c>
      <c r="F1821" s="134">
        <v>0</v>
      </c>
      <c r="G1821" s="212">
        <v>397525.26912000001</v>
      </c>
      <c r="H1821" s="208"/>
      <c r="I1821" t="s">
        <v>300</v>
      </c>
    </row>
    <row r="1822" spans="1:9" hidden="1" outlineLevel="1">
      <c r="A1822" s="222" t="s">
        <v>301</v>
      </c>
      <c r="B1822" s="134">
        <v>151804.48248000001</v>
      </c>
      <c r="C1822" s="134">
        <v>0</v>
      </c>
      <c r="D1822" s="134">
        <v>0</v>
      </c>
      <c r="E1822" s="134">
        <v>151804.48248000001</v>
      </c>
      <c r="F1822" s="134">
        <v>586.64</v>
      </c>
      <c r="G1822" s="212">
        <v>152391.12248000002</v>
      </c>
      <c r="H1822" s="208"/>
      <c r="I1822" t="s">
        <v>302</v>
      </c>
    </row>
    <row r="1823" spans="1:9" hidden="1" outlineLevel="1">
      <c r="A1823" s="222" t="s">
        <v>303</v>
      </c>
      <c r="B1823" s="134">
        <v>274906.78256999998</v>
      </c>
      <c r="C1823" s="134">
        <v>0</v>
      </c>
      <c r="D1823" s="134">
        <v>0</v>
      </c>
      <c r="E1823" s="134">
        <v>274906.78256999998</v>
      </c>
      <c r="F1823" s="134">
        <v>0</v>
      </c>
      <c r="G1823" s="212">
        <v>274906.78256999998</v>
      </c>
      <c r="H1823" s="208"/>
      <c r="I1823" t="s">
        <v>304</v>
      </c>
    </row>
    <row r="1824" spans="1:9" hidden="1" outlineLevel="1">
      <c r="A1824" s="222" t="s">
        <v>305</v>
      </c>
      <c r="B1824" s="134">
        <v>108973.57884</v>
      </c>
      <c r="C1824" s="134">
        <v>0</v>
      </c>
      <c r="D1824" s="134">
        <v>0</v>
      </c>
      <c r="E1824" s="134">
        <v>108973.57884</v>
      </c>
      <c r="F1824" s="134">
        <v>0</v>
      </c>
      <c r="G1824" s="212">
        <v>108973.57884</v>
      </c>
      <c r="H1824" s="208"/>
      <c r="I1824" t="s">
        <v>306</v>
      </c>
    </row>
    <row r="1825" spans="1:9" hidden="1" outlineLevel="1">
      <c r="A1825" s="222" t="s">
        <v>307</v>
      </c>
      <c r="B1825" s="134">
        <v>588627.52263000002</v>
      </c>
      <c r="C1825" s="134">
        <v>0</v>
      </c>
      <c r="D1825" s="134">
        <v>0</v>
      </c>
      <c r="E1825" s="134">
        <v>588627.52263000002</v>
      </c>
      <c r="F1825" s="134">
        <v>-686.99</v>
      </c>
      <c r="G1825" s="212">
        <v>587940.53263000003</v>
      </c>
      <c r="H1825" s="208"/>
      <c r="I1825" t="s">
        <v>308</v>
      </c>
    </row>
    <row r="1826" spans="1:9" hidden="1" outlineLevel="1">
      <c r="A1826" s="222" t="s">
        <v>309</v>
      </c>
      <c r="B1826" s="134">
        <v>7310771.4962099995</v>
      </c>
      <c r="C1826" s="134">
        <v>-362934.48953999998</v>
      </c>
      <c r="D1826" s="134">
        <v>0</v>
      </c>
      <c r="E1826" s="134">
        <v>6947837.00667</v>
      </c>
      <c r="F1826" s="134">
        <v>-35465.949999999997</v>
      </c>
      <c r="G1826" s="212">
        <v>6912371.0566699998</v>
      </c>
      <c r="H1826" s="208"/>
      <c r="I1826" t="s">
        <v>310</v>
      </c>
    </row>
    <row r="1827" spans="1:9" hidden="1" outlineLevel="1">
      <c r="A1827" s="222" t="s">
        <v>1680</v>
      </c>
      <c r="B1827" s="134">
        <v>222292.21895999997</v>
      </c>
      <c r="C1827" s="134">
        <v>0</v>
      </c>
      <c r="D1827" s="134">
        <v>0</v>
      </c>
      <c r="E1827" s="134">
        <v>222292.21895999997</v>
      </c>
      <c r="F1827" s="134">
        <v>0</v>
      </c>
      <c r="G1827" s="212">
        <v>222292.21895999997</v>
      </c>
      <c r="H1827" s="208"/>
      <c r="I1827" t="s">
        <v>1681</v>
      </c>
    </row>
    <row r="1828" spans="1:9" hidden="1" outlineLevel="1">
      <c r="A1828" s="222" t="s">
        <v>311</v>
      </c>
      <c r="B1828" s="134">
        <v>599397.06665999989</v>
      </c>
      <c r="C1828" s="134">
        <v>0</v>
      </c>
      <c r="D1828" s="134">
        <v>0</v>
      </c>
      <c r="E1828" s="134">
        <v>599397.06665999989</v>
      </c>
      <c r="F1828" s="134">
        <v>954.79</v>
      </c>
      <c r="G1828" s="212">
        <v>600351.85665999993</v>
      </c>
      <c r="H1828" s="208"/>
      <c r="I1828" t="s">
        <v>312</v>
      </c>
    </row>
    <row r="1829" spans="1:9" hidden="1" outlineLevel="1">
      <c r="A1829" s="222" t="s">
        <v>313</v>
      </c>
      <c r="B1829" s="134">
        <v>96952.150049999997</v>
      </c>
      <c r="C1829" s="134">
        <v>0</v>
      </c>
      <c r="D1829" s="134">
        <v>0</v>
      </c>
      <c r="E1829" s="134">
        <v>96952.150049999997</v>
      </c>
      <c r="F1829" s="134">
        <v>0</v>
      </c>
      <c r="G1829" s="212">
        <v>96952.150049999997</v>
      </c>
      <c r="H1829" s="208"/>
      <c r="I1829" t="s">
        <v>314</v>
      </c>
    </row>
    <row r="1830" spans="1:9" hidden="1" outlineLevel="1">
      <c r="A1830" s="222" t="s">
        <v>315</v>
      </c>
      <c r="B1830" s="134">
        <v>119492.1483</v>
      </c>
      <c r="C1830" s="134">
        <v>0</v>
      </c>
      <c r="D1830" s="134">
        <v>0</v>
      </c>
      <c r="E1830" s="134">
        <v>119492.1483</v>
      </c>
      <c r="F1830" s="134">
        <v>0</v>
      </c>
      <c r="G1830" s="212">
        <v>119492.1483</v>
      </c>
      <c r="H1830" s="208"/>
      <c r="I1830" t="s">
        <v>316</v>
      </c>
    </row>
    <row r="1831" spans="1:9" hidden="1" outlineLevel="1">
      <c r="A1831" s="222" t="s">
        <v>317</v>
      </c>
      <c r="B1831" s="134">
        <v>250299.96851999999</v>
      </c>
      <c r="C1831" s="134">
        <v>0</v>
      </c>
      <c r="D1831" s="134">
        <v>0</v>
      </c>
      <c r="E1831" s="134">
        <v>250299.96851999999</v>
      </c>
      <c r="F1831" s="134">
        <v>0</v>
      </c>
      <c r="G1831" s="212">
        <v>250299.96851999999</v>
      </c>
      <c r="H1831" s="208"/>
      <c r="I1831" t="s">
        <v>318</v>
      </c>
    </row>
    <row r="1832" spans="1:9" hidden="1" outlineLevel="1">
      <c r="A1832" s="222" t="s">
        <v>319</v>
      </c>
      <c r="B1832" s="134">
        <v>72241.202669999999</v>
      </c>
      <c r="C1832" s="134">
        <v>0</v>
      </c>
      <c r="D1832" s="134">
        <v>0</v>
      </c>
      <c r="E1832" s="134">
        <v>72241.202669999999</v>
      </c>
      <c r="F1832" s="134">
        <v>-1031.68</v>
      </c>
      <c r="G1832" s="212">
        <v>71209.522670000006</v>
      </c>
      <c r="H1832" s="208"/>
      <c r="I1832" t="s">
        <v>320</v>
      </c>
    </row>
    <row r="1833" spans="1:9" hidden="1" outlineLevel="1">
      <c r="A1833" s="222" t="s">
        <v>321</v>
      </c>
      <c r="B1833" s="134">
        <v>191661.18699000002</v>
      </c>
      <c r="C1833" s="134">
        <v>0</v>
      </c>
      <c r="D1833" s="134">
        <v>0</v>
      </c>
      <c r="E1833" s="134">
        <v>191661.18699000002</v>
      </c>
      <c r="F1833" s="134">
        <v>55.22</v>
      </c>
      <c r="G1833" s="212">
        <v>191716.40699000002</v>
      </c>
      <c r="H1833" s="208"/>
      <c r="I1833" t="s">
        <v>322</v>
      </c>
    </row>
    <row r="1834" spans="1:9" collapsed="1">
      <c r="A1834" s="222" t="str">
        <f>A166</f>
        <v>Regelzone Amprion (gesamt)</v>
      </c>
      <c r="B1834" s="134">
        <f>VLOOKUP(A1834,'Anlage 2a_Letztverbrauch'!A936:G1863,7,FALSE)</f>
        <v>399852278.64325929</v>
      </c>
      <c r="C1834" s="134">
        <f>VLOOKUP(A1834,'Anlage 2a_Letztverbrauch'!A2798:G2835,3,FALSE)</f>
        <v>-9941083.25</v>
      </c>
      <c r="D1834" s="134">
        <f>VLOOKUP(A1834,'Anlage 2a_Letztverbrauch'!A2839:G2851,3,FALSE)+VLOOKUP(A1834,'Anlage 2a_Letztverbrauch'!A2839:G2851,6,FALSE)</f>
        <v>8442.1</v>
      </c>
      <c r="E1834" s="134">
        <f t="shared" ref="E1834:E1897" si="55">SUM(B1834:D1834)</f>
        <v>389919637.49325931</v>
      </c>
      <c r="F1834" s="134">
        <f>'Anlage 2b_Korrekturen'!E565</f>
        <v>-72789.138610000169</v>
      </c>
      <c r="G1834" s="212">
        <f t="shared" ref="G1834:G2450" si="56">E1834+F1834</f>
        <v>389846848.35464931</v>
      </c>
      <c r="H1834" s="208"/>
    </row>
    <row r="1835" spans="1:9" hidden="1" outlineLevel="1">
      <c r="A1835" s="222" t="s">
        <v>326</v>
      </c>
      <c r="B1835" s="134">
        <f>VLOOKUP(A1835,'Anlage 2a_Letztverbrauch'!A937:G1864,7,FALSE)</f>
        <v>331850.66375999997</v>
      </c>
      <c r="C1835" s="134" t="e">
        <f>VLOOKUP(A1835,'Anlage 2a_Letztverbrauch'!A2799:G2836,3,FALSE)</f>
        <v>#N/A</v>
      </c>
      <c r="D1835" s="134"/>
      <c r="E1835" s="134" t="e">
        <f t="shared" si="55"/>
        <v>#N/A</v>
      </c>
      <c r="F1835" s="134">
        <f>'Anlage 2b_Korrekturen'!E566</f>
        <v>0</v>
      </c>
      <c r="G1835" s="212" t="e">
        <f t="shared" ref="G1835:G1898" si="57">E1835+F1835</f>
        <v>#N/A</v>
      </c>
      <c r="H1835" s="208"/>
      <c r="I1835" t="s">
        <v>327</v>
      </c>
    </row>
    <row r="1836" spans="1:9" hidden="1" outlineLevel="1">
      <c r="A1836" s="222" t="s">
        <v>7</v>
      </c>
      <c r="B1836" s="134">
        <f>VLOOKUP(A1836,'Anlage 2a_Letztverbrauch'!A938:G1865,7,FALSE)</f>
        <v>259945.5159</v>
      </c>
      <c r="C1836" s="134" t="e">
        <f>VLOOKUP(A1836,'Anlage 2a_Letztverbrauch'!A2800:G2837,3,FALSE)</f>
        <v>#N/A</v>
      </c>
      <c r="D1836" s="134"/>
      <c r="E1836" s="134" t="e">
        <f t="shared" si="55"/>
        <v>#N/A</v>
      </c>
      <c r="F1836" s="134">
        <f>'Anlage 2b_Korrekturen'!E567</f>
        <v>0</v>
      </c>
      <c r="G1836" s="212" t="e">
        <f t="shared" si="57"/>
        <v>#N/A</v>
      </c>
      <c r="H1836" s="208"/>
      <c r="I1836" t="s">
        <v>8</v>
      </c>
    </row>
    <row r="1837" spans="1:9" hidden="1" outlineLevel="1">
      <c r="A1837" s="222" t="s">
        <v>328</v>
      </c>
      <c r="B1837" s="134">
        <f>VLOOKUP(A1837,'Anlage 2a_Letztverbrauch'!A939:G1866,7,FALSE)</f>
        <v>527716.06838999991</v>
      </c>
      <c r="C1837" s="134" t="e">
        <f>VLOOKUP(A1837,'Anlage 2a_Letztverbrauch'!A2801:G2838,3,FALSE)</f>
        <v>#N/A</v>
      </c>
      <c r="D1837" s="134"/>
      <c r="E1837" s="134" t="e">
        <f t="shared" si="55"/>
        <v>#N/A</v>
      </c>
      <c r="F1837" s="134">
        <f>'Anlage 2b_Korrekturen'!E568</f>
        <v>0</v>
      </c>
      <c r="G1837" s="212" t="e">
        <f t="shared" si="57"/>
        <v>#N/A</v>
      </c>
      <c r="H1837" s="208"/>
      <c r="I1837" t="s">
        <v>329</v>
      </c>
    </row>
    <row r="1838" spans="1:9" hidden="1" outlineLevel="1">
      <c r="A1838" s="222" t="s">
        <v>330</v>
      </c>
      <c r="B1838" s="134">
        <f>VLOOKUP(A1838,'Anlage 2a_Letztverbrauch'!A940:G1867,7,FALSE)</f>
        <v>1096230.0467999999</v>
      </c>
      <c r="C1838" s="134" t="e">
        <f>VLOOKUP(A1838,'Anlage 2a_Letztverbrauch'!A2802:G2839,3,FALSE)</f>
        <v>#N/A</v>
      </c>
      <c r="D1838" s="134"/>
      <c r="E1838" s="134" t="e">
        <f t="shared" si="55"/>
        <v>#N/A</v>
      </c>
      <c r="F1838" s="134" t="str">
        <f>'Anlage 2b_Korrekturen'!E569</f>
        <v>Änderungen im Hinblick auf die erhaltene KWKG-Umlage
EUR</v>
      </c>
      <c r="G1838" s="212" t="e">
        <f t="shared" si="57"/>
        <v>#N/A</v>
      </c>
      <c r="H1838" s="208"/>
      <c r="I1838" t="s">
        <v>331</v>
      </c>
    </row>
    <row r="1839" spans="1:9" hidden="1" outlineLevel="1">
      <c r="A1839" s="222" t="s">
        <v>332</v>
      </c>
      <c r="B1839" s="134">
        <f>VLOOKUP(A1839,'Anlage 2a_Letztverbrauch'!A941:G1868,7,FALSE)</f>
        <v>3173310.3227900001</v>
      </c>
      <c r="C1839" s="134" t="e">
        <f>VLOOKUP(A1839,'Anlage 2a_Letztverbrauch'!A2803:G2840,3,FALSE)</f>
        <v>#N/A</v>
      </c>
      <c r="D1839" s="134"/>
      <c r="E1839" s="134" t="e">
        <f t="shared" si="55"/>
        <v>#N/A</v>
      </c>
      <c r="F1839" s="134">
        <f>'Anlage 2b_Korrekturen'!E570</f>
        <v>3.1049999999999994E-2</v>
      </c>
      <c r="G1839" s="212" t="e">
        <f t="shared" si="57"/>
        <v>#N/A</v>
      </c>
      <c r="H1839" s="208"/>
      <c r="I1839" t="s">
        <v>333</v>
      </c>
    </row>
    <row r="1840" spans="1:9" hidden="1" outlineLevel="1">
      <c r="A1840" s="222" t="s">
        <v>334</v>
      </c>
      <c r="B1840" s="134">
        <f>VLOOKUP(A1840,'Anlage 2a_Letztverbrauch'!A942:G1869,7,FALSE)</f>
        <v>613497.49208999996</v>
      </c>
      <c r="C1840" s="134" t="e">
        <f>VLOOKUP(A1840,'Anlage 2a_Letztverbrauch'!A2804:G2841,3,FALSE)</f>
        <v>#N/A</v>
      </c>
      <c r="D1840" s="134"/>
      <c r="E1840" s="134" t="e">
        <f t="shared" si="55"/>
        <v>#N/A</v>
      </c>
      <c r="F1840" s="134">
        <f>'Anlage 2b_Korrekturen'!E571</f>
        <v>639.27119999999991</v>
      </c>
      <c r="G1840" s="212" t="e">
        <f t="shared" si="57"/>
        <v>#N/A</v>
      </c>
      <c r="H1840" s="208"/>
      <c r="I1840" t="s">
        <v>335</v>
      </c>
    </row>
    <row r="1841" spans="1:9" hidden="1" outlineLevel="1">
      <c r="A1841" s="222" t="s">
        <v>336</v>
      </c>
      <c r="B1841" s="134">
        <f>VLOOKUP(A1841,'Anlage 2a_Letztverbrauch'!A943:G1870,7,FALSE)</f>
        <v>468757.37202000001</v>
      </c>
      <c r="C1841" s="134" t="e">
        <f>VLOOKUP(A1841,'Anlage 2a_Letztverbrauch'!A2805:G2842,3,FALSE)</f>
        <v>#N/A</v>
      </c>
      <c r="D1841" s="134">
        <v>2225.1</v>
      </c>
      <c r="E1841" s="134" t="e">
        <f t="shared" si="55"/>
        <v>#N/A</v>
      </c>
      <c r="F1841" s="134">
        <f>'Anlage 2b_Korrekturen'!E572</f>
        <v>0</v>
      </c>
      <c r="G1841" s="212" t="e">
        <f t="shared" si="57"/>
        <v>#N/A</v>
      </c>
      <c r="H1841" s="208"/>
      <c r="I1841" t="s">
        <v>337</v>
      </c>
    </row>
    <row r="1842" spans="1:9" hidden="1" outlineLevel="1">
      <c r="A1842" s="222" t="s">
        <v>338</v>
      </c>
      <c r="B1842" s="134">
        <f>VLOOKUP(A1842,'Anlage 2a_Letztverbrauch'!A944:G1871,7,FALSE)</f>
        <v>7287123.4806299992</v>
      </c>
      <c r="C1842" s="134" t="e">
        <f>VLOOKUP(A1842,'Anlage 2a_Letztverbrauch'!A2806:G2843,3,FALSE)</f>
        <v>#N/A</v>
      </c>
      <c r="D1842" s="134"/>
      <c r="E1842" s="134" t="e">
        <f t="shared" si="55"/>
        <v>#N/A</v>
      </c>
      <c r="F1842" s="134">
        <f>'Anlage 2b_Korrekturen'!E573</f>
        <v>0</v>
      </c>
      <c r="G1842" s="212" t="e">
        <f t="shared" si="57"/>
        <v>#N/A</v>
      </c>
      <c r="H1842" s="208"/>
      <c r="I1842" t="s">
        <v>339</v>
      </c>
    </row>
    <row r="1843" spans="1:9" hidden="1" outlineLevel="1">
      <c r="A1843" s="222" t="s">
        <v>340</v>
      </c>
      <c r="B1843" s="134">
        <f>VLOOKUP(A1843,'Anlage 2a_Letztverbrauch'!A945:G1872,7,FALSE)</f>
        <v>14222620.975079998</v>
      </c>
      <c r="C1843" s="134">
        <f>VLOOKUP(A1843,'Anlage 2a_Letztverbrauch'!A2807:G2844,3,FALSE)</f>
        <v>-8247</v>
      </c>
      <c r="D1843" s="134"/>
      <c r="E1843" s="134">
        <f t="shared" si="55"/>
        <v>14214373.975079998</v>
      </c>
      <c r="F1843" s="134">
        <f>'Anlage 2b_Korrekturen'!E574</f>
        <v>4.9616000000000007</v>
      </c>
      <c r="G1843" s="212">
        <f t="shared" si="57"/>
        <v>14214378.936679998</v>
      </c>
      <c r="H1843" s="208"/>
      <c r="I1843" t="s">
        <v>341</v>
      </c>
    </row>
    <row r="1844" spans="1:9" hidden="1" outlineLevel="1">
      <c r="A1844" s="222" t="s">
        <v>342</v>
      </c>
      <c r="B1844" s="134">
        <f>VLOOKUP(A1844,'Anlage 2a_Letztverbrauch'!A946:G1873,7,FALSE)</f>
        <v>431515.87815</v>
      </c>
      <c r="C1844" s="134" t="e">
        <f>VLOOKUP(A1844,'Anlage 2a_Letztverbrauch'!A2808:G2845,3,FALSE)</f>
        <v>#N/A</v>
      </c>
      <c r="D1844" s="134"/>
      <c r="E1844" s="134" t="e">
        <f t="shared" si="55"/>
        <v>#N/A</v>
      </c>
      <c r="F1844" s="134">
        <f>'Anlage 2b_Korrekturen'!E575</f>
        <v>6895.5375999999997</v>
      </c>
      <c r="G1844" s="212" t="e">
        <f t="shared" si="57"/>
        <v>#N/A</v>
      </c>
      <c r="H1844" s="208"/>
      <c r="I1844" t="s">
        <v>343</v>
      </c>
    </row>
    <row r="1845" spans="1:9" hidden="1" outlineLevel="1">
      <c r="A1845" s="222" t="s">
        <v>344</v>
      </c>
      <c r="B1845" s="134">
        <f>VLOOKUP(A1845,'Anlage 2a_Letztverbrauch'!A947:G1874,7,FALSE)</f>
        <v>706616.58311999997</v>
      </c>
      <c r="C1845" s="134" t="e">
        <f>VLOOKUP(A1845,'Anlage 2a_Letztverbrauch'!A2809:G2846,3,FALSE)</f>
        <v>#N/A</v>
      </c>
      <c r="D1845" s="134"/>
      <c r="E1845" s="134" t="e">
        <f t="shared" si="55"/>
        <v>#N/A</v>
      </c>
      <c r="F1845" s="134">
        <f>'Anlage 2b_Korrekturen'!E576</f>
        <v>963.77120000000014</v>
      </c>
      <c r="G1845" s="212" t="e">
        <f t="shared" si="57"/>
        <v>#N/A</v>
      </c>
      <c r="H1845" s="208"/>
      <c r="I1845" t="s">
        <v>345</v>
      </c>
    </row>
    <row r="1846" spans="1:9" hidden="1" outlineLevel="1">
      <c r="A1846" s="222" t="s">
        <v>346</v>
      </c>
      <c r="B1846" s="134">
        <f>VLOOKUP(A1846,'Anlage 2a_Letztverbrauch'!A948:G1875,7,FALSE)</f>
        <v>2046129.5313899999</v>
      </c>
      <c r="C1846" s="134" t="e">
        <f>VLOOKUP(A1846,'Anlage 2a_Letztverbrauch'!A2810:G2847,3,FALSE)</f>
        <v>#N/A</v>
      </c>
      <c r="D1846" s="134"/>
      <c r="E1846" s="134" t="e">
        <f t="shared" si="55"/>
        <v>#N/A</v>
      </c>
      <c r="F1846" s="134">
        <f>'Anlage 2b_Korrekturen'!E577</f>
        <v>-0.34578000000000003</v>
      </c>
      <c r="G1846" s="212" t="e">
        <f t="shared" si="57"/>
        <v>#N/A</v>
      </c>
      <c r="H1846" s="208"/>
      <c r="I1846" t="s">
        <v>347</v>
      </c>
    </row>
    <row r="1847" spans="1:9" hidden="1" outlineLevel="1">
      <c r="A1847" s="222" t="s">
        <v>348</v>
      </c>
      <c r="B1847" s="134">
        <f>VLOOKUP(A1847,'Anlage 2a_Letztverbrauch'!A949:G1876,7,FALSE)</f>
        <v>1433315.2587599999</v>
      </c>
      <c r="C1847" s="134" t="e">
        <f>VLOOKUP(A1847,'Anlage 2a_Letztverbrauch'!A2811:G2848,3,FALSE)</f>
        <v>#N/A</v>
      </c>
      <c r="D1847" s="134"/>
      <c r="E1847" s="134" t="e">
        <f t="shared" si="55"/>
        <v>#N/A</v>
      </c>
      <c r="F1847" s="134">
        <f>'Anlage 2b_Korrekturen'!E578</f>
        <v>-168.81522000000001</v>
      </c>
      <c r="G1847" s="212" t="e">
        <f t="shared" si="57"/>
        <v>#N/A</v>
      </c>
      <c r="H1847" s="208"/>
      <c r="I1847" t="s">
        <v>349</v>
      </c>
    </row>
    <row r="1848" spans="1:9" hidden="1" outlineLevel="1">
      <c r="A1848" s="222" t="s">
        <v>350</v>
      </c>
      <c r="B1848" s="134">
        <f>VLOOKUP(A1848,'Anlage 2a_Letztverbrauch'!A950:G1877,7,FALSE)</f>
        <v>144252.20817</v>
      </c>
      <c r="C1848" s="134" t="e">
        <f>VLOOKUP(A1848,'Anlage 2a_Letztverbrauch'!A2812:G2849,3,FALSE)</f>
        <v>#N/A</v>
      </c>
      <c r="D1848" s="134"/>
      <c r="E1848" s="134" t="e">
        <f t="shared" si="55"/>
        <v>#N/A</v>
      </c>
      <c r="F1848" s="134">
        <f>'Anlage 2b_Korrekturen'!E579</f>
        <v>-37.432380000000002</v>
      </c>
      <c r="G1848" s="212" t="e">
        <f t="shared" si="57"/>
        <v>#N/A</v>
      </c>
      <c r="H1848" s="208"/>
      <c r="I1848" t="s">
        <v>1655</v>
      </c>
    </row>
    <row r="1849" spans="1:9" hidden="1" outlineLevel="1">
      <c r="A1849" s="222" t="s">
        <v>352</v>
      </c>
      <c r="B1849" s="134">
        <f>VLOOKUP(A1849,'Anlage 2a_Letztverbrauch'!A951:G1878,7,FALSE)</f>
        <v>4423377.7587299999</v>
      </c>
      <c r="C1849" s="134" t="e">
        <f>VLOOKUP(A1849,'Anlage 2a_Letztverbrauch'!A2813:G2851,3,FALSE)</f>
        <v>#N/A</v>
      </c>
      <c r="D1849" s="134"/>
      <c r="E1849" s="134" t="e">
        <f t="shared" si="55"/>
        <v>#N/A</v>
      </c>
      <c r="F1849" s="134">
        <f>'Anlage 2b_Korrekturen'!E580</f>
        <v>-4.0228000000000002</v>
      </c>
      <c r="G1849" s="212" t="e">
        <f t="shared" si="57"/>
        <v>#N/A</v>
      </c>
      <c r="H1849" s="208"/>
      <c r="I1849" t="s">
        <v>353</v>
      </c>
    </row>
    <row r="1850" spans="1:9" hidden="1" outlineLevel="1">
      <c r="A1850" s="222" t="s">
        <v>354</v>
      </c>
      <c r="B1850" s="134">
        <f>VLOOKUP(A1850,'Anlage 2a_Letztverbrauch'!A952:G1879,7,FALSE)</f>
        <v>489551.37608999998</v>
      </c>
      <c r="C1850" s="134" t="e">
        <f>VLOOKUP(A1850,'Anlage 2a_Letztverbrauch'!A2814:G2852,3,FALSE)</f>
        <v>#N/A</v>
      </c>
      <c r="D1850" s="134"/>
      <c r="E1850" s="134" t="e">
        <f t="shared" si="55"/>
        <v>#N/A</v>
      </c>
      <c r="F1850" s="134">
        <f>'Anlage 2b_Korrekturen'!E581</f>
        <v>101.81752</v>
      </c>
      <c r="G1850" s="212" t="e">
        <f t="shared" si="57"/>
        <v>#N/A</v>
      </c>
      <c r="H1850" s="208"/>
      <c r="I1850" t="s">
        <v>355</v>
      </c>
    </row>
    <row r="1851" spans="1:9" hidden="1" outlineLevel="1">
      <c r="A1851" s="222" t="s">
        <v>356</v>
      </c>
      <c r="B1851" s="134">
        <f>VLOOKUP(A1851,'Anlage 2a_Letztverbrauch'!A953:G1880,7,FALSE)</f>
        <v>2903465.4383700001</v>
      </c>
      <c r="C1851" s="134" t="e">
        <f>VLOOKUP(A1851,'Anlage 2a_Letztverbrauch'!A2815:G2853,3,FALSE)</f>
        <v>#N/A</v>
      </c>
      <c r="D1851" s="134"/>
      <c r="E1851" s="134" t="e">
        <f t="shared" si="55"/>
        <v>#N/A</v>
      </c>
      <c r="F1851" s="134">
        <f>'Anlage 2b_Korrekturen'!E582</f>
        <v>586.26660000000004</v>
      </c>
      <c r="G1851" s="212" t="e">
        <f t="shared" si="57"/>
        <v>#N/A</v>
      </c>
      <c r="H1851" s="208"/>
      <c r="I1851" t="s">
        <v>357</v>
      </c>
    </row>
    <row r="1852" spans="1:9" hidden="1" outlineLevel="1">
      <c r="A1852" s="222" t="s">
        <v>1682</v>
      </c>
      <c r="B1852" s="134">
        <f>VLOOKUP(A1852,'Anlage 2a_Letztverbrauch'!A954:G1881,7,FALSE)</f>
        <v>720631.66413000005</v>
      </c>
      <c r="C1852" s="134" t="e">
        <f>VLOOKUP(A1852,'Anlage 2a_Letztverbrauch'!A2816:G2854,3,FALSE)</f>
        <v>#N/A</v>
      </c>
      <c r="D1852" s="134"/>
      <c r="E1852" s="134" t="e">
        <f t="shared" si="55"/>
        <v>#N/A</v>
      </c>
      <c r="F1852" s="134">
        <f>'Anlage 2b_Korrekturen'!E583</f>
        <v>-2.8747199999999999</v>
      </c>
      <c r="G1852" s="212" t="e">
        <f t="shared" si="57"/>
        <v>#N/A</v>
      </c>
      <c r="H1852" s="208"/>
      <c r="I1852" t="s">
        <v>1683</v>
      </c>
    </row>
    <row r="1853" spans="1:9" hidden="1" outlineLevel="1">
      <c r="A1853" s="222" t="s">
        <v>358</v>
      </c>
      <c r="B1853" s="134">
        <f>VLOOKUP(A1853,'Anlage 2a_Letztverbrauch'!A955:G1882,7,FALSE)</f>
        <v>5190785.1572099999</v>
      </c>
      <c r="C1853" s="134" t="e">
        <f>VLOOKUP(A1853,'Anlage 2a_Letztverbrauch'!A2817:G2855,3,FALSE)</f>
        <v>#N/A</v>
      </c>
      <c r="D1853" s="134"/>
      <c r="E1853" s="134" t="e">
        <f t="shared" si="55"/>
        <v>#N/A</v>
      </c>
      <c r="F1853" s="134">
        <f>'Anlage 2b_Korrekturen'!E584</f>
        <v>16.247139999999998</v>
      </c>
      <c r="G1853" s="212" t="e">
        <f t="shared" si="57"/>
        <v>#N/A</v>
      </c>
      <c r="H1853" s="208"/>
      <c r="I1853" t="s">
        <v>359</v>
      </c>
    </row>
    <row r="1854" spans="1:9" hidden="1" outlineLevel="1">
      <c r="A1854" s="222" t="s">
        <v>360</v>
      </c>
      <c r="B1854" s="134">
        <f>VLOOKUP(A1854,'Anlage 2a_Letztverbrauch'!A956:G1883,7,FALSE)</f>
        <v>34791.081569999995</v>
      </c>
      <c r="C1854" s="134" t="e">
        <f>VLOOKUP(A1854,'Anlage 2a_Letztverbrauch'!A2818:G2856,3,FALSE)</f>
        <v>#N/A</v>
      </c>
      <c r="D1854" s="134"/>
      <c r="E1854" s="134" t="e">
        <f t="shared" si="55"/>
        <v>#N/A</v>
      </c>
      <c r="F1854" s="134">
        <f>'Anlage 2b_Korrekturen'!E585</f>
        <v>-18.828060000000001</v>
      </c>
      <c r="G1854" s="212" t="e">
        <f t="shared" si="57"/>
        <v>#N/A</v>
      </c>
      <c r="H1854" s="208"/>
      <c r="I1854" t="s">
        <v>361</v>
      </c>
    </row>
    <row r="1855" spans="1:9" hidden="1" outlineLevel="1">
      <c r="A1855" s="222" t="s">
        <v>362</v>
      </c>
      <c r="B1855" s="134">
        <f>VLOOKUP(A1855,'Anlage 2a_Letztverbrauch'!A957:G1884,7,FALSE)</f>
        <v>833377.93328999996</v>
      </c>
      <c r="C1855" s="134" t="e">
        <f>VLOOKUP(A1855,'Anlage 2a_Letztverbrauch'!A2819:G2857,3,FALSE)</f>
        <v>#N/A</v>
      </c>
      <c r="D1855" s="134"/>
      <c r="E1855" s="134" t="e">
        <f t="shared" si="55"/>
        <v>#N/A</v>
      </c>
      <c r="F1855" s="134">
        <f>'Anlage 2b_Korrekturen'!E586</f>
        <v>-1.50064</v>
      </c>
      <c r="G1855" s="212" t="e">
        <f t="shared" si="57"/>
        <v>#N/A</v>
      </c>
      <c r="H1855" s="208"/>
      <c r="I1855" t="s">
        <v>363</v>
      </c>
    </row>
    <row r="1856" spans="1:9" hidden="1" outlineLevel="1">
      <c r="A1856" s="222" t="s">
        <v>364</v>
      </c>
      <c r="B1856" s="134">
        <f>VLOOKUP(A1856,'Anlage 2a_Letztverbrauch'!A958:G1885,7,FALSE)</f>
        <v>386924.81456999993</v>
      </c>
      <c r="C1856" s="134" t="e">
        <f>VLOOKUP(A1856,'Anlage 2a_Letztverbrauch'!A2820:G2858,3,FALSE)</f>
        <v>#N/A</v>
      </c>
      <c r="D1856" s="134"/>
      <c r="E1856" s="134" t="e">
        <f t="shared" si="55"/>
        <v>#N/A</v>
      </c>
      <c r="F1856" s="134">
        <f>'Anlage 2b_Korrekturen'!E587</f>
        <v>-21.59882</v>
      </c>
      <c r="G1856" s="212" t="e">
        <f t="shared" si="57"/>
        <v>#N/A</v>
      </c>
      <c r="H1856" s="208"/>
      <c r="I1856" t="s">
        <v>365</v>
      </c>
    </row>
    <row r="1857" spans="1:9" hidden="1" outlineLevel="1">
      <c r="A1857" s="222" t="s">
        <v>366</v>
      </c>
      <c r="B1857" s="134">
        <f>VLOOKUP(A1857,'Anlage 2a_Letztverbrauch'!A959:G1886,7,FALSE)</f>
        <v>19181753.007989999</v>
      </c>
      <c r="C1857" s="134" t="e">
        <f>VLOOKUP(A1857,'Anlage 2a_Letztverbrauch'!A2821:G2859,3,FALSE)</f>
        <v>#N/A</v>
      </c>
      <c r="D1857" s="134"/>
      <c r="E1857" s="134" t="e">
        <f t="shared" si="55"/>
        <v>#N/A</v>
      </c>
      <c r="F1857" s="134">
        <f>'Anlage 2b_Korrekturen'!E588</f>
        <v>-8.6083400000000001</v>
      </c>
      <c r="G1857" s="212" t="e">
        <f t="shared" si="57"/>
        <v>#N/A</v>
      </c>
      <c r="H1857" s="208"/>
      <c r="I1857" t="s">
        <v>367</v>
      </c>
    </row>
    <row r="1858" spans="1:9" hidden="1" outlineLevel="1">
      <c r="A1858" s="222" t="s">
        <v>368</v>
      </c>
      <c r="B1858" s="134">
        <f>VLOOKUP(A1858,'Anlage 2a_Letztverbrauch'!A960:G1887,7,FALSE)</f>
        <v>236611.61033999998</v>
      </c>
      <c r="C1858" s="134" t="e">
        <f>VLOOKUP(A1858,'Anlage 2a_Letztverbrauch'!A2822:G2860,3,FALSE)</f>
        <v>#N/A</v>
      </c>
      <c r="D1858" s="134"/>
      <c r="E1858" s="134" t="e">
        <f t="shared" si="55"/>
        <v>#N/A</v>
      </c>
      <c r="F1858" s="134">
        <f>'Anlage 2b_Korrekturen'!E589</f>
        <v>-12.339600000000001</v>
      </c>
      <c r="G1858" s="212" t="e">
        <f t="shared" si="57"/>
        <v>#N/A</v>
      </c>
      <c r="H1858" s="208"/>
      <c r="I1858" t="s">
        <v>369</v>
      </c>
    </row>
    <row r="1859" spans="1:9" hidden="1" outlineLevel="1">
      <c r="A1859" s="222" t="s">
        <v>370</v>
      </c>
      <c r="B1859" s="134">
        <f>VLOOKUP(A1859,'Anlage 2a_Letztverbrauch'!A961:G1888,7,FALSE)</f>
        <v>1174450.12482</v>
      </c>
      <c r="C1859" s="134" t="e">
        <f>VLOOKUP(A1859,'Anlage 2a_Letztverbrauch'!A2823:G2861,3,FALSE)</f>
        <v>#N/A</v>
      </c>
      <c r="D1859" s="134"/>
      <c r="E1859" s="134" t="e">
        <f t="shared" si="55"/>
        <v>#N/A</v>
      </c>
      <c r="F1859" s="134">
        <f>'Anlage 2b_Korrekturen'!E590</f>
        <v>2.3888199999999999</v>
      </c>
      <c r="G1859" s="212" t="e">
        <f t="shared" si="57"/>
        <v>#N/A</v>
      </c>
      <c r="H1859" s="208"/>
      <c r="I1859" t="s">
        <v>371</v>
      </c>
    </row>
    <row r="1860" spans="1:9" hidden="1" outlineLevel="1">
      <c r="A1860" s="222" t="s">
        <v>372</v>
      </c>
      <c r="B1860" s="134">
        <f>VLOOKUP(A1860,'Anlage 2a_Letztverbrauch'!A962:G1889,7,FALSE)</f>
        <v>100123.69877999999</v>
      </c>
      <c r="C1860" s="134" t="e">
        <f>VLOOKUP(A1860,'Anlage 2a_Letztverbrauch'!A2824:G2862,3,FALSE)</f>
        <v>#N/A</v>
      </c>
      <c r="D1860" s="134"/>
      <c r="E1860" s="134" t="e">
        <f t="shared" si="55"/>
        <v>#N/A</v>
      </c>
      <c r="F1860" s="134">
        <f>'Anlage 2b_Korrekturen'!E591</f>
        <v>14.913740000000001</v>
      </c>
      <c r="G1860" s="212" t="e">
        <f t="shared" si="57"/>
        <v>#N/A</v>
      </c>
      <c r="H1860" s="208"/>
      <c r="I1860" t="s">
        <v>373</v>
      </c>
    </row>
    <row r="1861" spans="1:9" hidden="1" outlineLevel="1">
      <c r="A1861" s="222" t="s">
        <v>1684</v>
      </c>
      <c r="B1861" s="134">
        <f>VLOOKUP(A1861,'Anlage 2a_Letztverbrauch'!A963:G1890,7,FALSE)</f>
        <v>17097.68319</v>
      </c>
      <c r="C1861" s="134" t="e">
        <f>VLOOKUP(A1861,'Anlage 2a_Letztverbrauch'!A2825:G2863,3,FALSE)</f>
        <v>#N/A</v>
      </c>
      <c r="D1861" s="134"/>
      <c r="E1861" s="134" t="e">
        <f t="shared" si="55"/>
        <v>#N/A</v>
      </c>
      <c r="F1861" s="134">
        <f>'Anlage 2b_Korrekturen'!E592</f>
        <v>4.8499600000000003</v>
      </c>
      <c r="G1861" s="212" t="e">
        <f t="shared" si="57"/>
        <v>#N/A</v>
      </c>
      <c r="H1861" s="208"/>
      <c r="I1861" t="s">
        <v>1685</v>
      </c>
    </row>
    <row r="1862" spans="1:9" hidden="1" outlineLevel="1">
      <c r="A1862" s="222" t="s">
        <v>374</v>
      </c>
      <c r="B1862" s="134">
        <f>VLOOKUP(A1862,'Anlage 2a_Letztverbrauch'!A964:G1891,7,FALSE)</f>
        <v>1229618.29158</v>
      </c>
      <c r="C1862" s="134" t="e">
        <f>VLOOKUP(A1862,'Anlage 2a_Letztverbrauch'!A2826:G2864,3,FALSE)</f>
        <v>#N/A</v>
      </c>
      <c r="D1862" s="134"/>
      <c r="E1862" s="134" t="e">
        <f t="shared" si="55"/>
        <v>#N/A</v>
      </c>
      <c r="F1862" s="134">
        <f>'Anlage 2b_Korrekturen'!E593</f>
        <v>831.47660000000008</v>
      </c>
      <c r="G1862" s="212" t="e">
        <f t="shared" si="57"/>
        <v>#N/A</v>
      </c>
      <c r="H1862" s="208"/>
      <c r="I1862" t="s">
        <v>375</v>
      </c>
    </row>
    <row r="1863" spans="1:9" hidden="1" outlineLevel="1">
      <c r="A1863" s="222" t="s">
        <v>376</v>
      </c>
      <c r="B1863" s="134">
        <f>VLOOKUP(A1863,'Anlage 2a_Letztverbrauch'!A965:G1892,7,FALSE)</f>
        <v>120980.63837999999</v>
      </c>
      <c r="C1863" s="134" t="e">
        <f>VLOOKUP(A1863,'Anlage 2a_Letztverbrauch'!A2827:G2865,3,FALSE)</f>
        <v>#N/A</v>
      </c>
      <c r="D1863" s="134"/>
      <c r="E1863" s="134" t="e">
        <f t="shared" si="55"/>
        <v>#N/A</v>
      </c>
      <c r="F1863" s="134">
        <f>'Anlage 2b_Korrekturen'!E594</f>
        <v>-86.178319999999999</v>
      </c>
      <c r="G1863" s="212" t="e">
        <f t="shared" si="57"/>
        <v>#N/A</v>
      </c>
      <c r="H1863" s="208"/>
      <c r="I1863" t="s">
        <v>377</v>
      </c>
    </row>
    <row r="1864" spans="1:9" hidden="1" outlineLevel="1">
      <c r="A1864" s="222" t="s">
        <v>378</v>
      </c>
      <c r="B1864" s="134">
        <f>VLOOKUP(A1864,'Anlage 2a_Letztverbrauch'!A966:G1893,7,FALSE)</f>
        <v>8534017.9741424993</v>
      </c>
      <c r="C1864" s="134" t="e">
        <f>VLOOKUP(A1864,'Anlage 2a_Letztverbrauch'!A2828:G2866,3,FALSE)</f>
        <v>#N/A</v>
      </c>
      <c r="D1864" s="134"/>
      <c r="E1864" s="134" t="e">
        <f t="shared" si="55"/>
        <v>#N/A</v>
      </c>
      <c r="F1864" s="134">
        <f>'Anlage 2b_Korrekturen'!E595</f>
        <v>3.1052400000000002</v>
      </c>
      <c r="G1864" s="212" t="e">
        <f t="shared" si="57"/>
        <v>#N/A</v>
      </c>
      <c r="H1864" s="208"/>
      <c r="I1864" t="s">
        <v>379</v>
      </c>
    </row>
    <row r="1865" spans="1:9" hidden="1" outlineLevel="1">
      <c r="A1865" s="222" t="s">
        <v>380</v>
      </c>
      <c r="B1865" s="134">
        <f>VLOOKUP(A1865,'Anlage 2a_Letztverbrauch'!A967:G1894,7,FALSE)</f>
        <v>21339.489359999996</v>
      </c>
      <c r="C1865" s="134" t="e">
        <f>VLOOKUP(A1865,'Anlage 2a_Letztverbrauch'!A2829:G2867,3,FALSE)</f>
        <v>#N/A</v>
      </c>
      <c r="D1865" s="134"/>
      <c r="E1865" s="134" t="e">
        <f t="shared" si="55"/>
        <v>#N/A</v>
      </c>
      <c r="F1865" s="134">
        <f>'Anlage 2b_Korrekturen'!E596</f>
        <v>33.007300000000001</v>
      </c>
      <c r="G1865" s="212" t="e">
        <f t="shared" si="57"/>
        <v>#N/A</v>
      </c>
      <c r="H1865" s="208"/>
      <c r="I1865" t="s">
        <v>381</v>
      </c>
    </row>
    <row r="1866" spans="1:9" hidden="1" outlineLevel="1">
      <c r="A1866" s="222" t="s">
        <v>382</v>
      </c>
      <c r="B1866" s="134">
        <f>VLOOKUP(A1866,'Anlage 2a_Letztverbrauch'!A968:G1895,7,FALSE)</f>
        <v>388788.13322999998</v>
      </c>
      <c r="C1866" s="134" t="e">
        <f>VLOOKUP(A1866,'Anlage 2a_Letztverbrauch'!A2830:G2868,3,FALSE)</f>
        <v>#N/A</v>
      </c>
      <c r="D1866" s="134"/>
      <c r="E1866" s="134" t="e">
        <f t="shared" si="55"/>
        <v>#N/A</v>
      </c>
      <c r="F1866" s="134">
        <f>'Anlage 2b_Korrekturen'!E597</f>
        <v>-0.29832000000000003</v>
      </c>
      <c r="G1866" s="212" t="e">
        <f t="shared" si="57"/>
        <v>#N/A</v>
      </c>
      <c r="H1866" s="208"/>
      <c r="I1866" t="s">
        <v>383</v>
      </c>
    </row>
    <row r="1867" spans="1:9" hidden="1" outlineLevel="1">
      <c r="A1867" s="222" t="s">
        <v>384</v>
      </c>
      <c r="B1867" s="134">
        <f>VLOOKUP(A1867,'Anlage 2a_Letztverbrauch'!A969:G1896,7,FALSE)</f>
        <v>87309665.804579511</v>
      </c>
      <c r="C1867" s="134" t="e">
        <f>VLOOKUP(A1867,'Anlage 2a_Letztverbrauch'!A2831:G2869,3,FALSE)</f>
        <v>#N/A</v>
      </c>
      <c r="D1867" s="134"/>
      <c r="E1867" s="134" t="e">
        <f t="shared" si="55"/>
        <v>#N/A</v>
      </c>
      <c r="F1867" s="134">
        <f>'Anlage 2b_Korrekturen'!E598</f>
        <v>-64.760571200000001</v>
      </c>
      <c r="G1867" s="212" t="e">
        <f t="shared" si="57"/>
        <v>#N/A</v>
      </c>
      <c r="H1867" s="208"/>
      <c r="I1867" t="s">
        <v>385</v>
      </c>
    </row>
    <row r="1868" spans="1:9" hidden="1" outlineLevel="1">
      <c r="A1868" s="222" t="s">
        <v>386</v>
      </c>
      <c r="B1868" s="134">
        <f>VLOOKUP(A1868,'Anlage 2a_Letztverbrauch'!A970:G1897,7,FALSE)</f>
        <v>495237.3615</v>
      </c>
      <c r="C1868" s="134" t="e">
        <f>VLOOKUP(A1868,'Anlage 2a_Letztverbrauch'!A2832:G2870,3,FALSE)</f>
        <v>#N/A</v>
      </c>
      <c r="D1868" s="134"/>
      <c r="E1868" s="134" t="e">
        <f t="shared" si="55"/>
        <v>#N/A</v>
      </c>
      <c r="F1868" s="134">
        <f>'Anlage 2b_Korrekturen'!E599</f>
        <v>-69.12436000000001</v>
      </c>
      <c r="G1868" s="212" t="e">
        <f t="shared" si="57"/>
        <v>#N/A</v>
      </c>
      <c r="H1868" s="208"/>
      <c r="I1868" t="s">
        <v>387</v>
      </c>
    </row>
    <row r="1869" spans="1:9" hidden="1" outlineLevel="1">
      <c r="A1869" s="222" t="s">
        <v>388</v>
      </c>
      <c r="B1869" s="134">
        <f>VLOOKUP(A1869,'Anlage 2a_Letztverbrauch'!A971:G1898,7,FALSE)</f>
        <v>59520.700049999999</v>
      </c>
      <c r="C1869" s="134" t="e">
        <f>VLOOKUP(A1869,'Anlage 2a_Letztverbrauch'!A2835:G2871,3,FALSE)</f>
        <v>#N/A</v>
      </c>
      <c r="D1869" s="134"/>
      <c r="E1869" s="134" t="e">
        <f t="shared" si="55"/>
        <v>#N/A</v>
      </c>
      <c r="F1869" s="134">
        <f>'Anlage 2b_Korrekturen'!E600</f>
        <v>521.72777999999994</v>
      </c>
      <c r="G1869" s="212" t="e">
        <f t="shared" si="57"/>
        <v>#N/A</v>
      </c>
      <c r="H1869" s="208"/>
      <c r="I1869" t="s">
        <v>389</v>
      </c>
    </row>
    <row r="1870" spans="1:9" hidden="1" outlineLevel="1">
      <c r="A1870" s="222" t="s">
        <v>390</v>
      </c>
      <c r="B1870" s="134">
        <f>VLOOKUP(A1870,'Anlage 2a_Letztverbrauch'!A972:G1899,7,FALSE)</f>
        <v>215389.59539999999</v>
      </c>
      <c r="C1870" s="134" t="e">
        <f>VLOOKUP(A1870,'Anlage 2a_Letztverbrauch'!A2836:G2872,3,FALSE)</f>
        <v>#N/A</v>
      </c>
      <c r="D1870" s="134"/>
      <c r="E1870" s="134" t="e">
        <f t="shared" si="55"/>
        <v>#N/A</v>
      </c>
      <c r="F1870" s="134">
        <f>'Anlage 2b_Korrekturen'!E601</f>
        <v>-9.1801200000000005</v>
      </c>
      <c r="G1870" s="212" t="e">
        <f t="shared" si="57"/>
        <v>#N/A</v>
      </c>
      <c r="H1870" s="208"/>
      <c r="I1870" t="s">
        <v>391</v>
      </c>
    </row>
    <row r="1871" spans="1:9" hidden="1" outlineLevel="1">
      <c r="A1871" s="222" t="s">
        <v>392</v>
      </c>
      <c r="B1871" s="134">
        <f>VLOOKUP(A1871,'Anlage 2a_Letztverbrauch'!A973:G1900,7,FALSE)</f>
        <v>4371808.9572299998</v>
      </c>
      <c r="C1871" s="134" t="e">
        <f>VLOOKUP(A1871,'Anlage 2a_Letztverbrauch'!A2837:G2873,3,FALSE)</f>
        <v>#N/A</v>
      </c>
      <c r="D1871" s="134"/>
      <c r="E1871" s="134" t="e">
        <f t="shared" si="55"/>
        <v>#N/A</v>
      </c>
      <c r="F1871" s="134">
        <f>'Anlage 2b_Korrekturen'!E602</f>
        <v>-49.59796</v>
      </c>
      <c r="G1871" s="212" t="e">
        <f t="shared" si="57"/>
        <v>#N/A</v>
      </c>
      <c r="H1871" s="208"/>
      <c r="I1871" t="s">
        <v>393</v>
      </c>
    </row>
    <row r="1872" spans="1:9" hidden="1" outlineLevel="1">
      <c r="A1872" s="222" t="s">
        <v>394</v>
      </c>
      <c r="B1872" s="134">
        <f>VLOOKUP(A1872,'Anlage 2a_Letztverbrauch'!A974:G1901,7,FALSE)</f>
        <v>665712.43703999999</v>
      </c>
      <c r="C1872" s="134" t="e">
        <f>VLOOKUP(A1872,'Anlage 2a_Letztverbrauch'!A2838:G2874,3,FALSE)</f>
        <v>#N/A</v>
      </c>
      <c r="D1872" s="134"/>
      <c r="E1872" s="134" t="e">
        <f t="shared" si="55"/>
        <v>#N/A</v>
      </c>
      <c r="F1872" s="134">
        <f>'Anlage 2b_Korrekturen'!E603</f>
        <v>51.747219999999999</v>
      </c>
      <c r="G1872" s="212" t="e">
        <f t="shared" si="57"/>
        <v>#N/A</v>
      </c>
      <c r="H1872" s="208"/>
      <c r="I1872" t="s">
        <v>395</v>
      </c>
    </row>
    <row r="1873" spans="1:9" hidden="1" outlineLevel="1">
      <c r="A1873" s="222" t="s">
        <v>396</v>
      </c>
      <c r="B1873" s="134">
        <f>VLOOKUP(A1873,'Anlage 2a_Letztverbrauch'!A975:G1902,7,FALSE)</f>
        <v>451571.82755999995</v>
      </c>
      <c r="C1873" s="134" t="e">
        <f>VLOOKUP(A1873,'Anlage 2a_Letztverbrauch'!A2839:G2875,3,FALSE)</f>
        <v>#N/A</v>
      </c>
      <c r="D1873" s="134"/>
      <c r="E1873" s="134" t="e">
        <f t="shared" si="55"/>
        <v>#N/A</v>
      </c>
      <c r="F1873" s="134">
        <f>'Anlage 2b_Korrekturen'!E604</f>
        <v>110.50948</v>
      </c>
      <c r="G1873" s="212" t="e">
        <f t="shared" si="57"/>
        <v>#N/A</v>
      </c>
      <c r="H1873" s="208"/>
      <c r="I1873" t="s">
        <v>397</v>
      </c>
    </row>
    <row r="1874" spans="1:9" hidden="1" outlineLevel="1">
      <c r="A1874" s="222" t="s">
        <v>398</v>
      </c>
      <c r="B1874" s="134">
        <f>VLOOKUP(A1874,'Anlage 2a_Letztverbrauch'!A976:G1903,7,FALSE)</f>
        <v>24102247.11186</v>
      </c>
      <c r="C1874" s="134" t="e">
        <f>VLOOKUP(A1874,'Anlage 2a_Letztverbrauch'!A2840:G2876,3,FALSE)</f>
        <v>#N/A</v>
      </c>
      <c r="D1874" s="134"/>
      <c r="E1874" s="134" t="e">
        <f t="shared" si="55"/>
        <v>#N/A</v>
      </c>
      <c r="F1874" s="134">
        <f>'Anlage 2b_Korrekturen'!E605</f>
        <v>-17.515000000000001</v>
      </c>
      <c r="G1874" s="212" t="e">
        <f t="shared" si="57"/>
        <v>#N/A</v>
      </c>
      <c r="H1874" s="208"/>
      <c r="I1874" t="s">
        <v>399</v>
      </c>
    </row>
    <row r="1875" spans="1:9" hidden="1" outlineLevel="1">
      <c r="A1875" s="222" t="s">
        <v>400</v>
      </c>
      <c r="B1875" s="134">
        <f>VLOOKUP(A1875,'Anlage 2a_Letztverbrauch'!A977:G1904,7,FALSE)</f>
        <v>1232979.06816</v>
      </c>
      <c r="C1875" s="134" t="e">
        <f>VLOOKUP(A1875,'Anlage 2a_Letztverbrauch'!A2841:G2877,3,FALSE)</f>
        <v>#N/A</v>
      </c>
      <c r="D1875" s="134"/>
      <c r="E1875" s="134" t="e">
        <f t="shared" si="55"/>
        <v>#N/A</v>
      </c>
      <c r="F1875" s="134">
        <f>'Anlage 2b_Korrekturen'!E606</f>
        <v>-36.053780000000003</v>
      </c>
      <c r="G1875" s="212" t="e">
        <f t="shared" si="57"/>
        <v>#N/A</v>
      </c>
      <c r="H1875" s="208"/>
      <c r="I1875" t="s">
        <v>401</v>
      </c>
    </row>
    <row r="1876" spans="1:9" hidden="1" outlineLevel="1">
      <c r="A1876" s="222" t="s">
        <v>402</v>
      </c>
      <c r="B1876" s="134">
        <f>VLOOKUP(A1876,'Anlage 2a_Letztverbrauch'!A978:G1905,7,FALSE)</f>
        <v>253521.12596999999</v>
      </c>
      <c r="C1876" s="134" t="e">
        <f>VLOOKUP(A1876,'Anlage 2a_Letztverbrauch'!A2842:G2878,3,FALSE)</f>
        <v>#N/A</v>
      </c>
      <c r="D1876" s="134"/>
      <c r="E1876" s="134" t="e">
        <f t="shared" si="55"/>
        <v>#N/A</v>
      </c>
      <c r="F1876" s="134">
        <f>'Anlage 2b_Korrekturen'!E607</f>
        <v>-0.32544000000000006</v>
      </c>
      <c r="G1876" s="212" t="e">
        <f t="shared" si="57"/>
        <v>#N/A</v>
      </c>
      <c r="H1876" s="208"/>
      <c r="I1876" t="s">
        <v>403</v>
      </c>
    </row>
    <row r="1877" spans="1:9" hidden="1" outlineLevel="1">
      <c r="A1877" s="222" t="s">
        <v>404</v>
      </c>
      <c r="B1877" s="134">
        <f>VLOOKUP(A1877,'Anlage 2a_Letztverbrauch'!A979:G1906,7,FALSE)</f>
        <v>1676944.9893</v>
      </c>
      <c r="C1877" s="134" t="e">
        <f>VLOOKUP(A1877,'Anlage 2a_Letztverbrauch'!A2843:G2879,3,FALSE)</f>
        <v>#N/A</v>
      </c>
      <c r="D1877" s="134"/>
      <c r="E1877" s="134" t="e">
        <f t="shared" si="55"/>
        <v>#N/A</v>
      </c>
      <c r="F1877" s="134">
        <f>'Anlage 2b_Korrekturen'!E608</f>
        <v>-31.434340000000002</v>
      </c>
      <c r="G1877" s="212" t="e">
        <f t="shared" si="57"/>
        <v>#N/A</v>
      </c>
      <c r="H1877" s="208"/>
      <c r="I1877" t="s">
        <v>405</v>
      </c>
    </row>
    <row r="1878" spans="1:9" hidden="1" outlineLevel="1">
      <c r="A1878" s="222" t="s">
        <v>406</v>
      </c>
      <c r="B1878" s="134">
        <f>VLOOKUP(A1878,'Anlage 2a_Letztverbrauch'!A980:G1907,7,FALSE)</f>
        <v>68472.110910000003</v>
      </c>
      <c r="C1878" s="134" t="e">
        <f>VLOOKUP(A1878,'Anlage 2a_Letztverbrauch'!A2844:G2880,3,FALSE)</f>
        <v>#N/A</v>
      </c>
      <c r="D1878" s="134"/>
      <c r="E1878" s="134" t="e">
        <f t="shared" si="55"/>
        <v>#N/A</v>
      </c>
      <c r="F1878" s="134">
        <f>'Anlage 2b_Korrekturen'!E609</f>
        <v>-1.1638999999999999</v>
      </c>
      <c r="G1878" s="212" t="e">
        <f t="shared" si="57"/>
        <v>#N/A</v>
      </c>
      <c r="H1878" s="208"/>
      <c r="I1878" t="s">
        <v>407</v>
      </c>
    </row>
    <row r="1879" spans="1:9" hidden="1" outlineLevel="1">
      <c r="A1879" s="222" t="s">
        <v>408</v>
      </c>
      <c r="B1879" s="134">
        <f>VLOOKUP(A1879,'Anlage 2a_Letztverbrauch'!A981:G1908,7,FALSE)</f>
        <v>784923.96906000003</v>
      </c>
      <c r="C1879" s="134" t="e">
        <f>VLOOKUP(A1879,'Anlage 2a_Letztverbrauch'!A2845:G2881,3,FALSE)</f>
        <v>#N/A</v>
      </c>
      <c r="D1879" s="134"/>
      <c r="E1879" s="134" t="e">
        <f t="shared" si="55"/>
        <v>#N/A</v>
      </c>
      <c r="F1879" s="134">
        <f>'Anlage 2b_Korrekturen'!E610</f>
        <v>-42.634899999999995</v>
      </c>
      <c r="G1879" s="212" t="e">
        <f t="shared" si="57"/>
        <v>#N/A</v>
      </c>
      <c r="H1879" s="208"/>
      <c r="I1879" t="s">
        <v>409</v>
      </c>
    </row>
    <row r="1880" spans="1:9" hidden="1" outlineLevel="1">
      <c r="A1880" s="222" t="s">
        <v>1686</v>
      </c>
      <c r="B1880" s="134">
        <f>VLOOKUP(A1880,'Anlage 2a_Letztverbrauch'!A982:G1909,7,FALSE)</f>
        <v>15759.404430000001</v>
      </c>
      <c r="C1880" s="134" t="e">
        <f>VLOOKUP(A1880,'Anlage 2a_Letztverbrauch'!A2846:G2882,3,FALSE)</f>
        <v>#N/A</v>
      </c>
      <c r="D1880" s="134"/>
      <c r="E1880" s="134" t="e">
        <f t="shared" si="55"/>
        <v>#N/A</v>
      </c>
      <c r="F1880" s="134">
        <f>'Anlage 2b_Korrekturen'!E611</f>
        <v>5.1301999999999994</v>
      </c>
      <c r="G1880" s="212" t="e">
        <f t="shared" si="57"/>
        <v>#N/A</v>
      </c>
      <c r="H1880" s="208"/>
      <c r="I1880" t="s">
        <v>1687</v>
      </c>
    </row>
    <row r="1881" spans="1:9" hidden="1" outlineLevel="1">
      <c r="A1881" s="222" t="s">
        <v>410</v>
      </c>
      <c r="B1881" s="134">
        <f>VLOOKUP(A1881,'Anlage 2a_Letztverbrauch'!A983:G1910,7,FALSE)</f>
        <v>2957204.7519</v>
      </c>
      <c r="C1881" s="134" t="e">
        <f>VLOOKUP(A1881,'Anlage 2a_Letztverbrauch'!A2847:G2883,3,FALSE)</f>
        <v>#N/A</v>
      </c>
      <c r="D1881" s="134"/>
      <c r="E1881" s="134" t="e">
        <f t="shared" si="55"/>
        <v>#N/A</v>
      </c>
      <c r="F1881" s="134">
        <f>'Anlage 2b_Korrekturen'!E612</f>
        <v>366.00247999999999</v>
      </c>
      <c r="G1881" s="212" t="e">
        <f t="shared" si="57"/>
        <v>#N/A</v>
      </c>
      <c r="H1881" s="208"/>
      <c r="I1881" t="s">
        <v>411</v>
      </c>
    </row>
    <row r="1882" spans="1:9" hidden="1" outlineLevel="1">
      <c r="A1882" s="222" t="s">
        <v>412</v>
      </c>
      <c r="B1882" s="134">
        <f>VLOOKUP(A1882,'Anlage 2a_Letztverbrauch'!A984:G1911,7,FALSE)</f>
        <v>644048.38112999999</v>
      </c>
      <c r="C1882" s="134" t="e">
        <f>VLOOKUP(A1882,'Anlage 2a_Letztverbrauch'!A2848:G2884,3,FALSE)</f>
        <v>#N/A</v>
      </c>
      <c r="D1882" s="134"/>
      <c r="E1882" s="134" t="e">
        <f t="shared" si="55"/>
        <v>#N/A</v>
      </c>
      <c r="F1882" s="134">
        <f>'Anlage 2b_Korrekturen'!E613</f>
        <v>7.07606</v>
      </c>
      <c r="G1882" s="212" t="e">
        <f t="shared" si="57"/>
        <v>#N/A</v>
      </c>
      <c r="H1882" s="208"/>
      <c r="I1882" t="s">
        <v>413</v>
      </c>
    </row>
    <row r="1883" spans="1:9" hidden="1" outlineLevel="1">
      <c r="A1883" s="222" t="s">
        <v>1263</v>
      </c>
      <c r="B1883" s="134">
        <f>VLOOKUP(A1883,'Anlage 2a_Letztverbrauch'!A985:G1912,7,FALSE)</f>
        <v>53624.231009999996</v>
      </c>
      <c r="C1883" s="134" t="e">
        <f>VLOOKUP(A1883,'Anlage 2a_Letztverbrauch'!A2849:G2885,3,FALSE)</f>
        <v>#N/A</v>
      </c>
      <c r="D1883" s="134"/>
      <c r="E1883" s="134" t="e">
        <f t="shared" si="55"/>
        <v>#N/A</v>
      </c>
      <c r="F1883" s="134">
        <f>'Anlage 2b_Korrekturen'!E614</f>
        <v>-2.2148000000000003</v>
      </c>
      <c r="G1883" s="212" t="e">
        <f t="shared" si="57"/>
        <v>#N/A</v>
      </c>
      <c r="H1883" s="208"/>
      <c r="I1883" t="s">
        <v>1264</v>
      </c>
    </row>
    <row r="1884" spans="1:9" hidden="1" outlineLevel="1">
      <c r="A1884" s="222" t="s">
        <v>414</v>
      </c>
      <c r="B1884" s="134">
        <f>VLOOKUP(A1884,'Anlage 2a_Letztverbrauch'!A986:G1913,7,FALSE)</f>
        <v>521953.72067999997</v>
      </c>
      <c r="C1884" s="134" t="e">
        <f>VLOOKUP(A1884,'Anlage 2a_Letztverbrauch'!A2851:G2886,3,FALSE)</f>
        <v>#N/A</v>
      </c>
      <c r="D1884" s="134"/>
      <c r="E1884" s="134" t="e">
        <f t="shared" si="55"/>
        <v>#N/A</v>
      </c>
      <c r="F1884" s="134">
        <f>'Anlage 2b_Korrekturen'!E615</f>
        <v>71.836359999999999</v>
      </c>
      <c r="G1884" s="212" t="e">
        <f t="shared" si="57"/>
        <v>#N/A</v>
      </c>
      <c r="H1884" s="208"/>
      <c r="I1884" t="s">
        <v>415</v>
      </c>
    </row>
    <row r="1885" spans="1:9" hidden="1" outlineLevel="1">
      <c r="A1885" s="222" t="s">
        <v>416</v>
      </c>
      <c r="B1885" s="134">
        <f>VLOOKUP(A1885,'Anlage 2a_Letztverbrauch'!A987:G1914,7,FALSE)</f>
        <v>4483203.9436799996</v>
      </c>
      <c r="C1885" s="134" t="e">
        <f>VLOOKUP(A1885,'Anlage 2a_Letztverbrauch'!A2852:G2887,3,FALSE)</f>
        <v>#N/A</v>
      </c>
      <c r="D1885" s="134"/>
      <c r="E1885" s="134" t="e">
        <f t="shared" si="55"/>
        <v>#N/A</v>
      </c>
      <c r="F1885" s="134">
        <f>'Anlage 2b_Korrekturen'!E616</f>
        <v>-9.1417000000000002</v>
      </c>
      <c r="G1885" s="212" t="e">
        <f t="shared" si="57"/>
        <v>#N/A</v>
      </c>
      <c r="H1885" s="208"/>
      <c r="I1885" t="s">
        <v>417</v>
      </c>
    </row>
    <row r="1886" spans="1:9" hidden="1" outlineLevel="1">
      <c r="A1886" s="222" t="s">
        <v>418</v>
      </c>
      <c r="B1886" s="134">
        <f>VLOOKUP(A1886,'Anlage 2a_Letztverbrauch'!A988:G1915,7,FALSE)</f>
        <v>377889.28023000003</v>
      </c>
      <c r="C1886" s="134" t="e">
        <f>VLOOKUP(A1886,'Anlage 2a_Letztverbrauch'!A2853:G2888,3,FALSE)</f>
        <v>#N/A</v>
      </c>
      <c r="D1886" s="134"/>
      <c r="E1886" s="134" t="e">
        <f t="shared" si="55"/>
        <v>#N/A</v>
      </c>
      <c r="F1886" s="134">
        <f>'Anlage 2b_Korrekturen'!E617</f>
        <v>-2.9493</v>
      </c>
      <c r="G1886" s="212" t="e">
        <f t="shared" si="57"/>
        <v>#N/A</v>
      </c>
      <c r="H1886" s="208"/>
      <c r="I1886" t="s">
        <v>419</v>
      </c>
    </row>
    <row r="1887" spans="1:9" hidden="1" outlineLevel="1">
      <c r="A1887" s="222" t="s">
        <v>420</v>
      </c>
      <c r="B1887" s="134">
        <f>VLOOKUP(A1887,'Anlage 2a_Letztverbrauch'!A989:G1916,7,FALSE)</f>
        <v>471386.75199000002</v>
      </c>
      <c r="C1887" s="134" t="e">
        <f>VLOOKUP(A1887,'Anlage 2a_Letztverbrauch'!A2854:G2889,3,FALSE)</f>
        <v>#N/A</v>
      </c>
      <c r="D1887" s="134"/>
      <c r="E1887" s="134" t="e">
        <f t="shared" si="55"/>
        <v>#N/A</v>
      </c>
      <c r="F1887" s="134">
        <f>'Anlage 2b_Korrekturen'!E618</f>
        <v>-3.205584</v>
      </c>
      <c r="G1887" s="212" t="e">
        <f t="shared" si="57"/>
        <v>#N/A</v>
      </c>
      <c r="H1887" s="208"/>
      <c r="I1887" t="s">
        <v>421</v>
      </c>
    </row>
    <row r="1888" spans="1:9" hidden="1" outlineLevel="1">
      <c r="A1888" s="222" t="s">
        <v>422</v>
      </c>
      <c r="B1888" s="134">
        <f>VLOOKUP(A1888,'Anlage 2a_Letztverbrauch'!A990:G1917,7,FALSE)</f>
        <v>287680.94942999998</v>
      </c>
      <c r="C1888" s="134" t="e">
        <f>VLOOKUP(A1888,'Anlage 2a_Letztverbrauch'!A2855:G2890,3,FALSE)</f>
        <v>#N/A</v>
      </c>
      <c r="D1888" s="134"/>
      <c r="E1888" s="134" t="e">
        <f t="shared" si="55"/>
        <v>#N/A</v>
      </c>
      <c r="F1888" s="134">
        <f>'Anlage 2b_Korrekturen'!E619</f>
        <v>-221.52068</v>
      </c>
      <c r="G1888" s="212" t="e">
        <f t="shared" si="57"/>
        <v>#N/A</v>
      </c>
      <c r="H1888" s="208"/>
      <c r="I1888" t="s">
        <v>423</v>
      </c>
    </row>
    <row r="1889" spans="1:9" hidden="1" outlineLevel="1">
      <c r="A1889" s="222" t="s">
        <v>1688</v>
      </c>
      <c r="B1889" s="134">
        <f>VLOOKUP(A1889,'Anlage 2a_Letztverbrauch'!A991:G1918,7,FALSE)</f>
        <v>210.82991999999999</v>
      </c>
      <c r="C1889" s="134" t="e">
        <f>VLOOKUP(A1889,'Anlage 2a_Letztverbrauch'!A2856:G2891,3,FALSE)</f>
        <v>#N/A</v>
      </c>
      <c r="D1889" s="134"/>
      <c r="E1889" s="134" t="e">
        <f t="shared" si="55"/>
        <v>#N/A</v>
      </c>
      <c r="F1889" s="134">
        <f>'Anlage 2b_Korrekturen'!E620</f>
        <v>-16.565800000000003</v>
      </c>
      <c r="G1889" s="212" t="e">
        <f t="shared" si="57"/>
        <v>#N/A</v>
      </c>
      <c r="H1889" s="208"/>
      <c r="I1889" t="s">
        <v>1689</v>
      </c>
    </row>
    <row r="1890" spans="1:9" hidden="1" outlineLevel="1">
      <c r="A1890" s="222" t="s">
        <v>93</v>
      </c>
      <c r="B1890" s="134">
        <f>VLOOKUP(A1890,'Anlage 2a_Letztverbrauch'!A992:G1919,7,FALSE)</f>
        <v>56469.188999999991</v>
      </c>
      <c r="C1890" s="134" t="e">
        <f>VLOOKUP(A1890,'Anlage 2a_Letztverbrauch'!A2857:G2892,3,FALSE)</f>
        <v>#N/A</v>
      </c>
      <c r="D1890" s="134"/>
      <c r="E1890" s="134" t="e">
        <f t="shared" si="55"/>
        <v>#N/A</v>
      </c>
      <c r="F1890" s="134">
        <f>'Anlage 2b_Korrekturen'!E621</f>
        <v>-51.896380000000001</v>
      </c>
      <c r="G1890" s="212" t="e">
        <f t="shared" si="57"/>
        <v>#N/A</v>
      </c>
      <c r="H1890" s="208"/>
      <c r="I1890" t="s">
        <v>94</v>
      </c>
    </row>
    <row r="1891" spans="1:9" hidden="1" outlineLevel="1">
      <c r="A1891" s="222" t="s">
        <v>424</v>
      </c>
      <c r="B1891" s="134">
        <f>VLOOKUP(A1891,'Anlage 2a_Letztverbrauch'!A993:G1920,7,FALSE)</f>
        <v>312798.01643999998</v>
      </c>
      <c r="C1891" s="134" t="e">
        <f>VLOOKUP(A1891,'Anlage 2a_Letztverbrauch'!A2858:G2893,3,FALSE)</f>
        <v>#N/A</v>
      </c>
      <c r="D1891" s="134"/>
      <c r="E1891" s="134" t="e">
        <f t="shared" si="55"/>
        <v>#N/A</v>
      </c>
      <c r="F1891" s="134">
        <f>'Anlage 2b_Korrekturen'!E622</f>
        <v>-1.1978</v>
      </c>
      <c r="G1891" s="212" t="e">
        <f t="shared" si="57"/>
        <v>#N/A</v>
      </c>
      <c r="H1891" s="208"/>
      <c r="I1891" t="s">
        <v>425</v>
      </c>
    </row>
    <row r="1892" spans="1:9" hidden="1" outlineLevel="1">
      <c r="A1892" s="222" t="s">
        <v>426</v>
      </c>
      <c r="B1892" s="134">
        <f>VLOOKUP(A1892,'Anlage 2a_Letztverbrauch'!A994:G1921,7,FALSE)</f>
        <v>11949.468299999999</v>
      </c>
      <c r="C1892" s="134" t="e">
        <f>VLOOKUP(A1892,'Anlage 2a_Letztverbrauch'!A2859:G2894,3,FALSE)</f>
        <v>#N/A</v>
      </c>
      <c r="D1892" s="134"/>
      <c r="E1892" s="134" t="e">
        <f t="shared" si="55"/>
        <v>#N/A</v>
      </c>
      <c r="F1892" s="134">
        <f>'Anlage 2b_Korrekturen'!E623</f>
        <v>-17.24606</v>
      </c>
      <c r="G1892" s="212" t="e">
        <f t="shared" si="57"/>
        <v>#N/A</v>
      </c>
      <c r="H1892" s="208"/>
      <c r="I1892" t="s">
        <v>427</v>
      </c>
    </row>
    <row r="1893" spans="1:9" hidden="1" outlineLevel="1">
      <c r="A1893" s="222" t="s">
        <v>428</v>
      </c>
      <c r="B1893" s="134">
        <f>VLOOKUP(A1893,'Anlage 2a_Letztverbrauch'!A995:G1922,7,FALSE)</f>
        <v>490132.09370999999</v>
      </c>
      <c r="C1893" s="134" t="e">
        <f>VLOOKUP(A1893,'Anlage 2a_Letztverbrauch'!A2860:G2895,3,FALSE)</f>
        <v>#N/A</v>
      </c>
      <c r="D1893" s="134"/>
      <c r="E1893" s="134" t="e">
        <f t="shared" si="55"/>
        <v>#N/A</v>
      </c>
      <c r="F1893" s="134">
        <f>'Anlage 2b_Korrekturen'!E624</f>
        <v>-8.5947800000000001</v>
      </c>
      <c r="G1893" s="212" t="e">
        <f t="shared" si="57"/>
        <v>#N/A</v>
      </c>
      <c r="H1893" s="208"/>
      <c r="I1893" t="s">
        <v>429</v>
      </c>
    </row>
    <row r="1894" spans="1:9" hidden="1" outlineLevel="1">
      <c r="A1894" s="222" t="s">
        <v>430</v>
      </c>
      <c r="B1894" s="134">
        <f>VLOOKUP(A1894,'Anlage 2a_Letztverbrauch'!A996:G1923,7,FALSE)</f>
        <v>324749.36969999998</v>
      </c>
      <c r="C1894" s="134" t="e">
        <f>VLOOKUP(A1894,'Anlage 2a_Letztverbrauch'!A2861:G2896,3,FALSE)</f>
        <v>#N/A</v>
      </c>
      <c r="D1894" s="134"/>
      <c r="E1894" s="134" t="e">
        <f t="shared" si="55"/>
        <v>#N/A</v>
      </c>
      <c r="F1894" s="134">
        <f>'Anlage 2b_Korrekturen'!E625</f>
        <v>6.0907000000000009</v>
      </c>
      <c r="G1894" s="212" t="e">
        <f t="shared" si="57"/>
        <v>#N/A</v>
      </c>
      <c r="H1894" s="208"/>
      <c r="I1894" t="s">
        <v>431</v>
      </c>
    </row>
    <row r="1895" spans="1:9" hidden="1" outlineLevel="1">
      <c r="A1895" s="222" t="s">
        <v>432</v>
      </c>
      <c r="B1895" s="134">
        <f>VLOOKUP(A1895,'Anlage 2a_Letztverbrauch'!A997:G1924,7,FALSE)</f>
        <v>1040542.94841</v>
      </c>
      <c r="C1895" s="134" t="e">
        <f>VLOOKUP(A1895,'Anlage 2a_Letztverbrauch'!A2862:G2897,3,FALSE)</f>
        <v>#N/A</v>
      </c>
      <c r="D1895" s="134"/>
      <c r="E1895" s="134" t="e">
        <f t="shared" si="55"/>
        <v>#N/A</v>
      </c>
      <c r="F1895" s="134">
        <f>'Anlage 2b_Korrekturen'!E626</f>
        <v>-1.6565800000000002</v>
      </c>
      <c r="G1895" s="212" t="e">
        <f t="shared" si="57"/>
        <v>#N/A</v>
      </c>
      <c r="H1895" s="208"/>
      <c r="I1895" t="s">
        <v>433</v>
      </c>
    </row>
    <row r="1896" spans="1:9" hidden="1" outlineLevel="1">
      <c r="A1896" s="222" t="s">
        <v>434</v>
      </c>
      <c r="B1896" s="134">
        <f>VLOOKUP(A1896,'Anlage 2a_Letztverbrauch'!A998:G1925,7,FALSE)</f>
        <v>525887.88566999999</v>
      </c>
      <c r="C1896" s="134" t="e">
        <f>VLOOKUP(A1896,'Anlage 2a_Letztverbrauch'!A2863:G2898,3,FALSE)</f>
        <v>#N/A</v>
      </c>
      <c r="D1896" s="134"/>
      <c r="E1896" s="134" t="e">
        <f t="shared" si="55"/>
        <v>#N/A</v>
      </c>
      <c r="F1896" s="134">
        <f>'Anlage 2b_Korrekturen'!E627</f>
        <v>7.3902000000000001</v>
      </c>
      <c r="G1896" s="212" t="e">
        <f t="shared" si="57"/>
        <v>#N/A</v>
      </c>
      <c r="H1896" s="208"/>
      <c r="I1896" t="s">
        <v>435</v>
      </c>
    </row>
    <row r="1897" spans="1:9" hidden="1" outlineLevel="1">
      <c r="A1897" s="222" t="s">
        <v>436</v>
      </c>
      <c r="B1897" s="134">
        <f>VLOOKUP(A1897,'Anlage 2a_Letztverbrauch'!A999:G1926,7,FALSE)</f>
        <v>66474.892259999993</v>
      </c>
      <c r="C1897" s="134" t="e">
        <f>VLOOKUP(A1897,'Anlage 2a_Letztverbrauch'!A2864:G2899,3,FALSE)</f>
        <v>#N/A</v>
      </c>
      <c r="D1897" s="134"/>
      <c r="E1897" s="134" t="e">
        <f t="shared" si="55"/>
        <v>#N/A</v>
      </c>
      <c r="F1897" s="134">
        <f>'Anlage 2b_Korrekturen'!E628</f>
        <v>81.807479999999998</v>
      </c>
      <c r="G1897" s="212" t="e">
        <f t="shared" si="57"/>
        <v>#N/A</v>
      </c>
      <c r="H1897" s="208"/>
      <c r="I1897" t="s">
        <v>437</v>
      </c>
    </row>
    <row r="1898" spans="1:9" hidden="1" outlineLevel="1">
      <c r="A1898" s="222" t="s">
        <v>438</v>
      </c>
      <c r="B1898" s="134">
        <f>VLOOKUP(A1898,'Anlage 2a_Letztverbrauch'!A1000:G1927,7,FALSE)</f>
        <v>658101.47907</v>
      </c>
      <c r="C1898" s="134" t="e">
        <f>VLOOKUP(A1898,'Anlage 2a_Letztverbrauch'!A2865:G2900,3,FALSE)</f>
        <v>#N/A</v>
      </c>
      <c r="D1898" s="134"/>
      <c r="E1898" s="134" t="e">
        <f t="shared" ref="E1898:E1961" si="58">SUM(B1898:D1898)</f>
        <v>#N/A</v>
      </c>
      <c r="F1898" s="134">
        <f>'Anlage 2b_Korrekturen'!E629</f>
        <v>-6.2398600000000002</v>
      </c>
      <c r="G1898" s="212" t="e">
        <f t="shared" si="57"/>
        <v>#N/A</v>
      </c>
      <c r="H1898" s="208"/>
      <c r="I1898" t="s">
        <v>439</v>
      </c>
    </row>
    <row r="1899" spans="1:9" hidden="1" outlineLevel="1">
      <c r="A1899" s="222" t="s">
        <v>1690</v>
      </c>
      <c r="B1899" s="134">
        <f>VLOOKUP(A1899,'Anlage 2a_Letztverbrauch'!A1001:G1928,7,FALSE)</f>
        <v>40295.664570000001</v>
      </c>
      <c r="C1899" s="134" t="e">
        <f>VLOOKUP(A1899,'Anlage 2a_Letztverbrauch'!A2866:G2901,3,FALSE)</f>
        <v>#N/A</v>
      </c>
      <c r="D1899" s="134"/>
      <c r="E1899" s="134" t="e">
        <f t="shared" si="58"/>
        <v>#N/A</v>
      </c>
      <c r="F1899" s="134">
        <f>'Anlage 2b_Korrekturen'!E630</f>
        <v>-0.10848000000000001</v>
      </c>
      <c r="G1899" s="212" t="e">
        <f t="shared" ref="G1899:G1962" si="59">E1899+F1899</f>
        <v>#N/A</v>
      </c>
      <c r="H1899" s="208"/>
      <c r="I1899" t="s">
        <v>1691</v>
      </c>
    </row>
    <row r="1900" spans="1:9" hidden="1" outlineLevel="1">
      <c r="A1900" s="222" t="s">
        <v>440</v>
      </c>
      <c r="B1900" s="134">
        <f>VLOOKUP(A1900,'Anlage 2a_Letztverbrauch'!A1002:G1929,7,FALSE)</f>
        <v>1183662.5348099999</v>
      </c>
      <c r="C1900" s="134" t="e">
        <f>VLOOKUP(A1900,'Anlage 2a_Letztverbrauch'!A2867:G2902,3,FALSE)</f>
        <v>#N/A</v>
      </c>
      <c r="D1900" s="134"/>
      <c r="E1900" s="134" t="e">
        <f t="shared" si="58"/>
        <v>#N/A</v>
      </c>
      <c r="F1900" s="134">
        <f>'Anlage 2b_Korrekturen'!E631</f>
        <v>-18673.207060000001</v>
      </c>
      <c r="G1900" s="212" t="e">
        <f t="shared" si="59"/>
        <v>#N/A</v>
      </c>
      <c r="H1900" s="208"/>
      <c r="I1900" t="s">
        <v>441</v>
      </c>
    </row>
    <row r="1901" spans="1:9" hidden="1" outlineLevel="1">
      <c r="A1901" s="222" t="s">
        <v>442</v>
      </c>
      <c r="B1901" s="134">
        <f>VLOOKUP(A1901,'Anlage 2a_Letztverbrauch'!A1003:G1930,7,FALSE)</f>
        <v>1026650.8824599999</v>
      </c>
      <c r="C1901" s="134" t="e">
        <f>VLOOKUP(A1901,'Anlage 2a_Letztverbrauch'!A2868:G2903,3,FALSE)</f>
        <v>#N/A</v>
      </c>
      <c r="D1901" s="134"/>
      <c r="E1901" s="134" t="e">
        <f t="shared" si="58"/>
        <v>#N/A</v>
      </c>
      <c r="F1901" s="134">
        <f>'Anlage 2b_Korrekturen'!E632</f>
        <v>-3.4261599999999999</v>
      </c>
      <c r="G1901" s="212" t="e">
        <f t="shared" si="59"/>
        <v>#N/A</v>
      </c>
      <c r="H1901" s="208"/>
      <c r="I1901" t="s">
        <v>443</v>
      </c>
    </row>
    <row r="1902" spans="1:9" hidden="1" outlineLevel="1">
      <c r="A1902" s="222" t="s">
        <v>444</v>
      </c>
      <c r="B1902" s="134">
        <f>VLOOKUP(A1902,'Anlage 2a_Letztverbrauch'!A1004:G1931,7,FALSE)</f>
        <v>635649.03864000004</v>
      </c>
      <c r="C1902" s="134" t="e">
        <f>VLOOKUP(A1902,'Anlage 2a_Letztverbrauch'!A2869:G2904,3,FALSE)</f>
        <v>#N/A</v>
      </c>
      <c r="D1902" s="134"/>
      <c r="E1902" s="134" t="e">
        <f t="shared" si="58"/>
        <v>#N/A</v>
      </c>
      <c r="F1902" s="134">
        <f>'Anlage 2b_Korrekturen'!E633</f>
        <v>14.186020000000001</v>
      </c>
      <c r="G1902" s="212" t="e">
        <f t="shared" si="59"/>
        <v>#N/A</v>
      </c>
      <c r="H1902" s="208"/>
      <c r="I1902" t="s">
        <v>445</v>
      </c>
    </row>
    <row r="1903" spans="1:9" hidden="1" outlineLevel="1">
      <c r="A1903" s="222" t="s">
        <v>446</v>
      </c>
      <c r="B1903" s="134">
        <f>VLOOKUP(A1903,'Anlage 2a_Letztverbrauch'!A1005:G1932,7,FALSE)</f>
        <v>91374.967530000009</v>
      </c>
      <c r="C1903" s="134" t="e">
        <f>VLOOKUP(A1903,'Anlage 2a_Letztverbrauch'!A2870:G2905,3,FALSE)</f>
        <v>#N/A</v>
      </c>
      <c r="D1903" s="134"/>
      <c r="E1903" s="134" t="e">
        <f t="shared" si="58"/>
        <v>#N/A</v>
      </c>
      <c r="F1903" s="134">
        <f>'Anlage 2b_Korrekturen'!E634</f>
        <v>118.5251576</v>
      </c>
      <c r="G1903" s="212" t="e">
        <f t="shared" si="59"/>
        <v>#N/A</v>
      </c>
      <c r="H1903" s="208"/>
      <c r="I1903" t="s">
        <v>447</v>
      </c>
    </row>
    <row r="1904" spans="1:9" hidden="1" outlineLevel="1">
      <c r="A1904" s="222" t="s">
        <v>448</v>
      </c>
      <c r="B1904" s="134">
        <f>VLOOKUP(A1904,'Anlage 2a_Letztverbrauch'!A1006:G1933,7,FALSE)</f>
        <v>545209.13265000004</v>
      </c>
      <c r="C1904" s="134" t="e">
        <f>VLOOKUP(A1904,'Anlage 2a_Letztverbrauch'!A2871:G2906,3,FALSE)</f>
        <v>#N/A</v>
      </c>
      <c r="D1904" s="134"/>
      <c r="E1904" s="134" t="e">
        <f t="shared" si="58"/>
        <v>#N/A</v>
      </c>
      <c r="F1904" s="134">
        <f>'Anlage 2b_Korrekturen'!E635</f>
        <v>-1.18198</v>
      </c>
      <c r="G1904" s="212" t="e">
        <f t="shared" si="59"/>
        <v>#N/A</v>
      </c>
      <c r="H1904" s="208"/>
      <c r="I1904" t="s">
        <v>449</v>
      </c>
    </row>
    <row r="1905" spans="1:9" hidden="1" outlineLevel="1">
      <c r="A1905" s="222" t="s">
        <v>450</v>
      </c>
      <c r="B1905" s="134">
        <f>VLOOKUP(A1905,'Anlage 2a_Letztverbrauch'!A1007:G1934,7,FALSE)</f>
        <v>9084472.6735200007</v>
      </c>
      <c r="C1905" s="134" t="e">
        <f>VLOOKUP(A1905,'Anlage 2a_Letztverbrauch'!A2872:G2907,3,FALSE)</f>
        <v>#N/A</v>
      </c>
      <c r="D1905" s="134"/>
      <c r="E1905" s="134" t="e">
        <f t="shared" si="58"/>
        <v>#N/A</v>
      </c>
      <c r="F1905" s="134">
        <f>'Anlage 2b_Korrekturen'!E636</f>
        <v>912.57896000000005</v>
      </c>
      <c r="G1905" s="212" t="e">
        <f t="shared" si="59"/>
        <v>#N/A</v>
      </c>
      <c r="H1905" s="208"/>
      <c r="I1905" t="s">
        <v>451</v>
      </c>
    </row>
    <row r="1906" spans="1:9" hidden="1" outlineLevel="1">
      <c r="A1906" s="222" t="s">
        <v>452</v>
      </c>
      <c r="B1906" s="134">
        <f>VLOOKUP(A1906,'Anlage 2a_Letztverbrauch'!A1008:G1935,7,FALSE)</f>
        <v>1097855.9818799999</v>
      </c>
      <c r="C1906" s="134" t="e">
        <f>VLOOKUP(A1906,'Anlage 2a_Letztverbrauch'!A2873:G2908,3,FALSE)</f>
        <v>#N/A</v>
      </c>
      <c r="D1906" s="134"/>
      <c r="E1906" s="134" t="e">
        <f t="shared" si="58"/>
        <v>#N/A</v>
      </c>
      <c r="F1906" s="134">
        <f>'Anlage 2b_Korrekturen'!E637</f>
        <v>71.217120000000008</v>
      </c>
      <c r="G1906" s="212" t="e">
        <f t="shared" si="59"/>
        <v>#N/A</v>
      </c>
      <c r="H1906" s="208"/>
      <c r="I1906" t="s">
        <v>453</v>
      </c>
    </row>
    <row r="1907" spans="1:9" hidden="1" outlineLevel="1">
      <c r="A1907" s="222" t="s">
        <v>454</v>
      </c>
      <c r="B1907" s="134">
        <f>VLOOKUP(A1907,'Anlage 2a_Letztverbrauch'!A1009:G1936,7,FALSE)</f>
        <v>319937.84865</v>
      </c>
      <c r="C1907" s="134" t="e">
        <f>VLOOKUP(A1907,'Anlage 2a_Letztverbrauch'!A2874:G2909,3,FALSE)</f>
        <v>#N/A</v>
      </c>
      <c r="D1907" s="134"/>
      <c r="E1907" s="134" t="e">
        <f t="shared" si="58"/>
        <v>#N/A</v>
      </c>
      <c r="F1907" s="134">
        <f>'Anlage 2b_Korrekturen'!E638</f>
        <v>-47.986580000000004</v>
      </c>
      <c r="G1907" s="212" t="e">
        <f t="shared" si="59"/>
        <v>#N/A</v>
      </c>
      <c r="H1907" s="208"/>
      <c r="I1907" t="s">
        <v>455</v>
      </c>
    </row>
    <row r="1908" spans="1:9" hidden="1" outlineLevel="1">
      <c r="A1908" s="222" t="s">
        <v>456</v>
      </c>
      <c r="B1908" s="134">
        <f>VLOOKUP(A1908,'Anlage 2a_Letztverbrauch'!A1010:G1937,7,FALSE)</f>
        <v>727639.82759999996</v>
      </c>
      <c r="C1908" s="134" t="e">
        <f>VLOOKUP(A1908,'Anlage 2a_Letztverbrauch'!A2875:G2910,3,FALSE)</f>
        <v>#N/A</v>
      </c>
      <c r="D1908" s="134"/>
      <c r="E1908" s="134" t="e">
        <f t="shared" si="58"/>
        <v>#N/A</v>
      </c>
      <c r="F1908" s="134">
        <f>'Anlage 2b_Korrekturen'!E639</f>
        <v>93.256640000000004</v>
      </c>
      <c r="G1908" s="212" t="e">
        <f t="shared" si="59"/>
        <v>#N/A</v>
      </c>
      <c r="H1908" s="208"/>
      <c r="I1908" t="s">
        <v>457</v>
      </c>
    </row>
    <row r="1909" spans="1:9" hidden="1" outlineLevel="1">
      <c r="A1909" s="222" t="s">
        <v>458</v>
      </c>
      <c r="B1909" s="134">
        <f>VLOOKUP(A1909,'Anlage 2a_Letztverbrauch'!A1011:G1938,7,FALSE)</f>
        <v>275881.06055999995</v>
      </c>
      <c r="C1909" s="134" t="e">
        <f>VLOOKUP(A1909,'Anlage 2a_Letztverbrauch'!A2876:G2911,3,FALSE)</f>
        <v>#N/A</v>
      </c>
      <c r="D1909" s="134"/>
      <c r="E1909" s="134" t="e">
        <f t="shared" si="58"/>
        <v>#N/A</v>
      </c>
      <c r="F1909" s="134">
        <f>'Anlage 2b_Korrekturen'!E640</f>
        <v>-2119.6878999999999</v>
      </c>
      <c r="G1909" s="212" t="e">
        <f t="shared" si="59"/>
        <v>#N/A</v>
      </c>
      <c r="H1909" s="208"/>
      <c r="I1909" t="s">
        <v>459</v>
      </c>
    </row>
    <row r="1910" spans="1:9" hidden="1" outlineLevel="1">
      <c r="A1910" s="222" t="s">
        <v>460</v>
      </c>
      <c r="B1910" s="134">
        <f>VLOOKUP(A1910,'Anlage 2a_Letztverbrauch'!A1012:G1939,7,FALSE)</f>
        <v>1642066.1678399998</v>
      </c>
      <c r="C1910" s="134" t="e">
        <f>VLOOKUP(A1910,'Anlage 2a_Letztverbrauch'!A2877:G2912,3,FALSE)</f>
        <v>#N/A</v>
      </c>
      <c r="D1910" s="134"/>
      <c r="E1910" s="134" t="e">
        <f t="shared" si="58"/>
        <v>#N/A</v>
      </c>
      <c r="F1910" s="134">
        <f>'Anlage 2b_Korrekturen'!E641</f>
        <v>-307.18824000000001</v>
      </c>
      <c r="G1910" s="212" t="e">
        <f t="shared" si="59"/>
        <v>#N/A</v>
      </c>
      <c r="H1910" s="208"/>
      <c r="I1910" t="s">
        <v>461</v>
      </c>
    </row>
    <row r="1911" spans="1:9" hidden="1" outlineLevel="1">
      <c r="A1911" s="222" t="s">
        <v>462</v>
      </c>
      <c r="B1911" s="134">
        <f>VLOOKUP(A1911,'Anlage 2a_Letztverbrauch'!A1013:G1940,7,FALSE)</f>
        <v>1296010.45266</v>
      </c>
      <c r="C1911" s="134" t="e">
        <f>VLOOKUP(A1911,'Anlage 2a_Letztverbrauch'!A2878:G2913,3,FALSE)</f>
        <v>#N/A</v>
      </c>
      <c r="D1911" s="134"/>
      <c r="E1911" s="134" t="e">
        <f t="shared" si="58"/>
        <v>#N/A</v>
      </c>
      <c r="F1911" s="134">
        <f>'Anlage 2b_Korrekturen'!E642</f>
        <v>-6.0907000000000009</v>
      </c>
      <c r="G1911" s="212" t="e">
        <f t="shared" si="59"/>
        <v>#N/A</v>
      </c>
      <c r="H1911" s="208"/>
      <c r="I1911" t="s">
        <v>463</v>
      </c>
    </row>
    <row r="1912" spans="1:9" hidden="1" outlineLevel="1">
      <c r="A1912" s="222" t="s">
        <v>464</v>
      </c>
      <c r="B1912" s="134">
        <f>VLOOKUP(A1912,'Anlage 2a_Letztverbrauch'!A1014:G1941,7,FALSE)</f>
        <v>655590.25896000001</v>
      </c>
      <c r="C1912" s="134" t="e">
        <f>VLOOKUP(A1912,'Anlage 2a_Letztverbrauch'!A2879:G2914,3,FALSE)</f>
        <v>#N/A</v>
      </c>
      <c r="D1912" s="134"/>
      <c r="E1912" s="134" t="e">
        <f t="shared" si="58"/>
        <v>#N/A</v>
      </c>
      <c r="F1912" s="134">
        <f>'Anlage 2b_Korrekturen'!E643</f>
        <v>8977.5720199999996</v>
      </c>
      <c r="G1912" s="212" t="e">
        <f t="shared" si="59"/>
        <v>#N/A</v>
      </c>
      <c r="H1912" s="208"/>
      <c r="I1912" t="s">
        <v>465</v>
      </c>
    </row>
    <row r="1913" spans="1:9" hidden="1" outlineLevel="1">
      <c r="A1913" s="222" t="s">
        <v>1692</v>
      </c>
      <c r="B1913" s="134">
        <f>VLOOKUP(A1913,'Anlage 2a_Letztverbrauch'!A1015:G1942,7,FALSE)</f>
        <v>47291.440139999992</v>
      </c>
      <c r="C1913" s="134" t="e">
        <f>VLOOKUP(A1913,'Anlage 2a_Letztverbrauch'!A2880:G2915,3,FALSE)</f>
        <v>#N/A</v>
      </c>
      <c r="D1913" s="134"/>
      <c r="E1913" s="134" t="e">
        <f t="shared" si="58"/>
        <v>#N/A</v>
      </c>
      <c r="F1913" s="134">
        <f>'Anlage 2b_Korrekturen'!E644</f>
        <v>118.85340000000001</v>
      </c>
      <c r="G1913" s="212" t="e">
        <f t="shared" si="59"/>
        <v>#N/A</v>
      </c>
      <c r="H1913" s="208"/>
      <c r="I1913" t="s">
        <v>1693</v>
      </c>
    </row>
    <row r="1914" spans="1:9" hidden="1" outlineLevel="1">
      <c r="A1914" s="222" t="s">
        <v>1694</v>
      </c>
      <c r="B1914" s="134">
        <f>VLOOKUP(A1914,'Anlage 2a_Letztverbrauch'!A1016:G1943,7,FALSE)</f>
        <v>37943.166659999995</v>
      </c>
      <c r="C1914" s="134" t="e">
        <f>VLOOKUP(A1914,'Anlage 2a_Letztverbrauch'!A2881:G2916,3,FALSE)</f>
        <v>#N/A</v>
      </c>
      <c r="D1914" s="134"/>
      <c r="E1914" s="134" t="e">
        <f t="shared" si="58"/>
        <v>#N/A</v>
      </c>
      <c r="F1914" s="134">
        <f>'Anlage 2b_Korrekturen'!E645</f>
        <v>6.8342399999999994</v>
      </c>
      <c r="G1914" s="212" t="e">
        <f t="shared" si="59"/>
        <v>#N/A</v>
      </c>
      <c r="H1914" s="208"/>
      <c r="I1914" t="s">
        <v>1695</v>
      </c>
    </row>
    <row r="1915" spans="1:9" hidden="1" outlineLevel="1">
      <c r="A1915" s="222" t="s">
        <v>1696</v>
      </c>
      <c r="B1915" s="134">
        <f>VLOOKUP(A1915,'Anlage 2a_Letztverbrauch'!A1017:G1944,7,FALSE)</f>
        <v>12111.628409999999</v>
      </c>
      <c r="C1915" s="134" t="e">
        <f>VLOOKUP(A1915,'Anlage 2a_Letztverbrauch'!A2882:G2917,3,FALSE)</f>
        <v>#N/A</v>
      </c>
      <c r="D1915" s="134"/>
      <c r="E1915" s="134" t="e">
        <f t="shared" si="58"/>
        <v>#N/A</v>
      </c>
      <c r="F1915" s="134">
        <f>'Anlage 2b_Korrekturen'!E646</f>
        <v>759.13851999999997</v>
      </c>
      <c r="G1915" s="212" t="e">
        <f t="shared" si="59"/>
        <v>#N/A</v>
      </c>
      <c r="H1915" s="208"/>
      <c r="I1915" t="s">
        <v>1697</v>
      </c>
    </row>
    <row r="1916" spans="1:9" hidden="1" outlineLevel="1">
      <c r="A1916" s="222" t="s">
        <v>466</v>
      </c>
      <c r="B1916" s="134">
        <f>VLOOKUP(A1916,'Anlage 2a_Letztverbrauch'!A1018:G1945,7,FALSE)</f>
        <v>276601.11527999997</v>
      </c>
      <c r="C1916" s="134" t="e">
        <f>VLOOKUP(A1916,'Anlage 2a_Letztverbrauch'!A2883:G2918,3,FALSE)</f>
        <v>#N/A</v>
      </c>
      <c r="D1916" s="134"/>
      <c r="E1916" s="134" t="e">
        <f t="shared" si="58"/>
        <v>#N/A</v>
      </c>
      <c r="F1916" s="134">
        <f>'Anlage 2b_Korrekturen'!E647</f>
        <v>-238.87974000000003</v>
      </c>
      <c r="G1916" s="212" t="e">
        <f t="shared" si="59"/>
        <v>#N/A</v>
      </c>
      <c r="H1916" s="208"/>
      <c r="I1916" t="s">
        <v>467</v>
      </c>
    </row>
    <row r="1917" spans="1:9" hidden="1" outlineLevel="1">
      <c r="A1917" s="222" t="s">
        <v>468</v>
      </c>
      <c r="B1917" s="134">
        <f>VLOOKUP(A1917,'Anlage 2a_Letztverbrauch'!A1019:G1946,7,FALSE)</f>
        <v>345485.02568999998</v>
      </c>
      <c r="C1917" s="134" t="e">
        <f>VLOOKUP(A1917,'Anlage 2a_Letztverbrauch'!A2884:G2919,3,FALSE)</f>
        <v>#N/A</v>
      </c>
      <c r="D1917" s="134"/>
      <c r="E1917" s="134" t="e">
        <f t="shared" si="58"/>
        <v>#N/A</v>
      </c>
      <c r="F1917" s="134">
        <f>'Anlage 2b_Korrekturen'!E648</f>
        <v>53.080399999999997</v>
      </c>
      <c r="G1917" s="212" t="e">
        <f t="shared" si="59"/>
        <v>#N/A</v>
      </c>
      <c r="H1917" s="208"/>
      <c r="I1917" t="s">
        <v>469</v>
      </c>
    </row>
    <row r="1918" spans="1:9" hidden="1" outlineLevel="1">
      <c r="A1918" s="222" t="s">
        <v>470</v>
      </c>
      <c r="B1918" s="134">
        <f>VLOOKUP(A1918,'Anlage 2a_Letztverbrauch'!A1020:G1947,7,FALSE)</f>
        <v>8668556.9893499985</v>
      </c>
      <c r="C1918" s="134" t="e">
        <f>VLOOKUP(A1918,'Anlage 2a_Letztverbrauch'!A2885:G2920,3,FALSE)</f>
        <v>#N/A</v>
      </c>
      <c r="D1918" s="134"/>
      <c r="E1918" s="134" t="e">
        <f t="shared" si="58"/>
        <v>#N/A</v>
      </c>
      <c r="F1918" s="134">
        <f>'Anlage 2b_Korrekturen'!E649</f>
        <v>61.772699999999993</v>
      </c>
      <c r="G1918" s="212" t="e">
        <f t="shared" si="59"/>
        <v>#N/A</v>
      </c>
      <c r="H1918" s="208"/>
      <c r="I1918" t="s">
        <v>471</v>
      </c>
    </row>
    <row r="1919" spans="1:9" hidden="1" outlineLevel="1">
      <c r="A1919" s="222" t="s">
        <v>472</v>
      </c>
      <c r="B1919" s="134">
        <f>VLOOKUP(A1919,'Anlage 2a_Letztverbrauch'!A1021:G1948,7,FALSE)</f>
        <v>159210.54029999999</v>
      </c>
      <c r="C1919" s="134" t="e">
        <f>VLOOKUP(A1919,'Anlage 2a_Letztverbrauch'!A2886:G2921,3,FALSE)</f>
        <v>#N/A</v>
      </c>
      <c r="D1919" s="134"/>
      <c r="E1919" s="134" t="e">
        <f t="shared" si="58"/>
        <v>#N/A</v>
      </c>
      <c r="F1919" s="134">
        <f>'Anlage 2b_Korrekturen'!E650</f>
        <v>7.7924800000000003</v>
      </c>
      <c r="G1919" s="212" t="e">
        <f t="shared" si="59"/>
        <v>#N/A</v>
      </c>
      <c r="H1919" s="208"/>
      <c r="I1919" t="s">
        <v>473</v>
      </c>
    </row>
    <row r="1920" spans="1:9" hidden="1" outlineLevel="1">
      <c r="A1920" s="222" t="s">
        <v>474</v>
      </c>
      <c r="B1920" s="134">
        <f>VLOOKUP(A1920,'Anlage 2a_Letztverbrauch'!A1022:G1949,7,FALSE)</f>
        <v>155650.27211999998</v>
      </c>
      <c r="C1920" s="134" t="e">
        <f>VLOOKUP(A1920,'Anlage 2a_Letztverbrauch'!A2887:G2922,3,FALSE)</f>
        <v>#N/A</v>
      </c>
      <c r="D1920" s="134"/>
      <c r="E1920" s="134" t="e">
        <f t="shared" si="58"/>
        <v>#N/A</v>
      </c>
      <c r="F1920" s="134">
        <f>'Anlage 2b_Korrekturen'!E651</f>
        <v>408.77071999999998</v>
      </c>
      <c r="G1920" s="212" t="e">
        <f t="shared" si="59"/>
        <v>#N/A</v>
      </c>
      <c r="H1920" s="208"/>
      <c r="I1920" t="s">
        <v>475</v>
      </c>
    </row>
    <row r="1921" spans="1:9" hidden="1" outlineLevel="1">
      <c r="A1921" s="222" t="s">
        <v>476</v>
      </c>
      <c r="B1921" s="134">
        <f>VLOOKUP(A1921,'Anlage 2a_Letztverbrauch'!A1023:G1950,7,FALSE)</f>
        <v>885151.70834999997</v>
      </c>
      <c r="C1921" s="134" t="e">
        <f>VLOOKUP(A1921,'Anlage 2a_Letztverbrauch'!A2888:G2923,3,FALSE)</f>
        <v>#N/A</v>
      </c>
      <c r="D1921" s="134"/>
      <c r="E1921" s="134" t="e">
        <f t="shared" si="58"/>
        <v>#N/A</v>
      </c>
      <c r="F1921" s="134">
        <f>'Anlage 2b_Korrekturen'!E652</f>
        <v>-64.647300000000001</v>
      </c>
      <c r="G1921" s="212" t="e">
        <f t="shared" si="59"/>
        <v>#N/A</v>
      </c>
      <c r="H1921" s="208"/>
      <c r="I1921" t="s">
        <v>477</v>
      </c>
    </row>
    <row r="1922" spans="1:9" hidden="1" outlineLevel="1">
      <c r="A1922" s="222" t="s">
        <v>478</v>
      </c>
      <c r="B1922" s="134">
        <f>VLOOKUP(A1922,'Anlage 2a_Letztverbrauch'!A1024:G1951,7,FALSE)</f>
        <v>420209.94875999994</v>
      </c>
      <c r="C1922" s="134" t="e">
        <f>VLOOKUP(A1922,'Anlage 2a_Letztverbrauch'!A2889:G2924,3,FALSE)</f>
        <v>#N/A</v>
      </c>
      <c r="D1922" s="134"/>
      <c r="E1922" s="134" t="e">
        <f t="shared" si="58"/>
        <v>#N/A</v>
      </c>
      <c r="F1922" s="134">
        <f>'Anlage 2b_Korrekturen'!E653</f>
        <v>125.68312</v>
      </c>
      <c r="G1922" s="212" t="e">
        <f t="shared" si="59"/>
        <v>#N/A</v>
      </c>
      <c r="H1922" s="208"/>
      <c r="I1922" t="s">
        <v>479</v>
      </c>
    </row>
    <row r="1923" spans="1:9" hidden="1" outlineLevel="1">
      <c r="A1923" s="222" t="s">
        <v>480</v>
      </c>
      <c r="B1923" s="134">
        <f>VLOOKUP(A1923,'Anlage 2a_Letztverbrauch'!A1025:G1952,7,FALSE)</f>
        <v>504958.24301999999</v>
      </c>
      <c r="C1923" s="134" t="e">
        <f>VLOOKUP(A1923,'Anlage 2a_Letztverbrauch'!A2890:G2925,3,FALSE)</f>
        <v>#N/A</v>
      </c>
      <c r="D1923" s="134"/>
      <c r="E1923" s="134" t="e">
        <f t="shared" si="58"/>
        <v>#N/A</v>
      </c>
      <c r="F1923" s="134">
        <f>'Anlage 2b_Korrekturen'!E654</f>
        <v>-746.00566000000003</v>
      </c>
      <c r="G1923" s="212" t="e">
        <f t="shared" si="59"/>
        <v>#N/A</v>
      </c>
      <c r="H1923" s="208"/>
      <c r="I1923" t="s">
        <v>481</v>
      </c>
    </row>
    <row r="1924" spans="1:9" hidden="1" outlineLevel="1">
      <c r="A1924" s="222" t="s">
        <v>482</v>
      </c>
      <c r="B1924" s="134">
        <f>VLOOKUP(A1924,'Anlage 2a_Letztverbrauch'!A1026:G1953,7,FALSE)</f>
        <v>109616.51084999999</v>
      </c>
      <c r="C1924" s="134" t="e">
        <f>VLOOKUP(A1924,'Anlage 2a_Letztverbrauch'!A2891:G2926,3,FALSE)</f>
        <v>#N/A</v>
      </c>
      <c r="D1924" s="134"/>
      <c r="E1924" s="134" t="e">
        <f t="shared" si="58"/>
        <v>#N/A</v>
      </c>
      <c r="F1924" s="134">
        <f>'Anlage 2b_Korrekturen'!E655</f>
        <v>211.63996</v>
      </c>
      <c r="G1924" s="212" t="e">
        <f t="shared" si="59"/>
        <v>#N/A</v>
      </c>
      <c r="H1924" s="208"/>
      <c r="I1924" t="s">
        <v>483</v>
      </c>
    </row>
    <row r="1925" spans="1:9" hidden="1" outlineLevel="1">
      <c r="A1925" s="222" t="s">
        <v>484</v>
      </c>
      <c r="B1925" s="134">
        <f>VLOOKUP(A1925,'Anlage 2a_Letztverbrauch'!A1027:G1954,7,FALSE)</f>
        <v>413690.42546999996</v>
      </c>
      <c r="C1925" s="134" t="e">
        <f>VLOOKUP(A1925,'Anlage 2a_Letztverbrauch'!A2892:G2927,3,FALSE)</f>
        <v>#N/A</v>
      </c>
      <c r="D1925" s="134"/>
      <c r="E1925" s="134" t="e">
        <f t="shared" si="58"/>
        <v>#N/A</v>
      </c>
      <c r="F1925" s="134">
        <f>'Anlage 2b_Korrekturen'!E656</f>
        <v>-1.31532</v>
      </c>
      <c r="G1925" s="212" t="e">
        <f t="shared" si="59"/>
        <v>#N/A</v>
      </c>
      <c r="H1925" s="208"/>
      <c r="I1925" t="s">
        <v>485</v>
      </c>
    </row>
    <row r="1926" spans="1:9" hidden="1" outlineLevel="1">
      <c r="A1926" s="222" t="s">
        <v>1698</v>
      </c>
      <c r="B1926" s="134">
        <f>VLOOKUP(A1926,'Anlage 2a_Letztverbrauch'!A1028:G1955,7,FALSE)</f>
        <v>152650.94018999999</v>
      </c>
      <c r="C1926" s="134" t="e">
        <f>VLOOKUP(A1926,'Anlage 2a_Letztverbrauch'!A2893:G2928,3,FALSE)</f>
        <v>#N/A</v>
      </c>
      <c r="D1926" s="134"/>
      <c r="E1926" s="134" t="e">
        <f t="shared" si="58"/>
        <v>#N/A</v>
      </c>
      <c r="F1926" s="134">
        <f>'Anlage 2b_Korrekturen'!E657</f>
        <v>54.692</v>
      </c>
      <c r="G1926" s="212" t="e">
        <f t="shared" si="59"/>
        <v>#N/A</v>
      </c>
      <c r="H1926" s="208"/>
      <c r="I1926" t="s">
        <v>1699</v>
      </c>
    </row>
    <row r="1927" spans="1:9" hidden="1" outlineLevel="1">
      <c r="A1927" s="222" t="s">
        <v>486</v>
      </c>
      <c r="B1927" s="134">
        <f>VLOOKUP(A1927,'Anlage 2a_Letztverbrauch'!A1029:G1956,7,FALSE)</f>
        <v>262722.60105</v>
      </c>
      <c r="C1927" s="134" t="e">
        <f>VLOOKUP(A1927,'Anlage 2a_Letztverbrauch'!A2894:G2929,3,FALSE)</f>
        <v>#N/A</v>
      </c>
      <c r="D1927" s="134"/>
      <c r="E1927" s="134" t="e">
        <f t="shared" si="58"/>
        <v>#N/A</v>
      </c>
      <c r="F1927" s="134">
        <f>'Anlage 2b_Korrekturen'!E658</f>
        <v>566.12321999999995</v>
      </c>
      <c r="G1927" s="212" t="e">
        <f t="shared" si="59"/>
        <v>#N/A</v>
      </c>
      <c r="H1927" s="208"/>
      <c r="I1927" t="s">
        <v>487</v>
      </c>
    </row>
    <row r="1928" spans="1:9" hidden="1" outlineLevel="1">
      <c r="A1928" s="222" t="s">
        <v>488</v>
      </c>
      <c r="B1928" s="134">
        <f>VLOOKUP(A1928,'Anlage 2a_Letztverbrauch'!A1030:G1957,7,FALSE)</f>
        <v>532277.18607000005</v>
      </c>
      <c r="C1928" s="134" t="e">
        <f>VLOOKUP(A1928,'Anlage 2a_Letztverbrauch'!A2895:G2930,3,FALSE)</f>
        <v>#N/A</v>
      </c>
      <c r="D1928" s="134"/>
      <c r="E1928" s="134" t="e">
        <f t="shared" si="58"/>
        <v>#N/A</v>
      </c>
      <c r="F1928" s="134">
        <f>'Anlage 2b_Korrekturen'!E659</f>
        <v>-78562.185540000006</v>
      </c>
      <c r="G1928" s="212" t="e">
        <f t="shared" si="59"/>
        <v>#N/A</v>
      </c>
      <c r="H1928" s="208"/>
      <c r="I1928" t="s">
        <v>489</v>
      </c>
    </row>
    <row r="1929" spans="1:9" hidden="1" outlineLevel="1">
      <c r="A1929" s="222" t="s">
        <v>490</v>
      </c>
      <c r="B1929" s="134">
        <f>VLOOKUP(A1929,'Anlage 2a_Letztverbrauch'!A1031:G1958,7,FALSE)</f>
        <v>2018811.6272099998</v>
      </c>
      <c r="C1929" s="134" t="e">
        <f>VLOOKUP(A1929,'Anlage 2a_Letztverbrauch'!A2896:G2931,3,FALSE)</f>
        <v>#N/A</v>
      </c>
      <c r="D1929" s="134"/>
      <c r="E1929" s="134" t="e">
        <f t="shared" si="58"/>
        <v>#N/A</v>
      </c>
      <c r="F1929" s="134">
        <f>'Anlage 2b_Korrekturen'!E660</f>
        <v>-32571.666920000003</v>
      </c>
      <c r="G1929" s="212" t="e">
        <f t="shared" si="59"/>
        <v>#N/A</v>
      </c>
      <c r="H1929" s="208"/>
      <c r="I1929" t="s">
        <v>491</v>
      </c>
    </row>
    <row r="1930" spans="1:9" hidden="1" outlineLevel="1">
      <c r="A1930" s="222" t="s">
        <v>492</v>
      </c>
      <c r="B1930" s="134">
        <f>VLOOKUP(A1930,'Anlage 2a_Letztverbrauch'!A1032:G1959,7,FALSE)</f>
        <v>972268.67261999997</v>
      </c>
      <c r="C1930" s="134" t="e">
        <f>VLOOKUP(A1930,'Anlage 2a_Letztverbrauch'!A2897:G2932,3,FALSE)</f>
        <v>#N/A</v>
      </c>
      <c r="D1930" s="134"/>
      <c r="E1930" s="134" t="e">
        <f t="shared" si="58"/>
        <v>#N/A</v>
      </c>
      <c r="F1930" s="134">
        <f>'Anlage 2b_Korrekturen'!E661</f>
        <v>-42.546760000000006</v>
      </c>
      <c r="G1930" s="212" t="e">
        <f t="shared" si="59"/>
        <v>#N/A</v>
      </c>
      <c r="H1930" s="208"/>
      <c r="I1930" t="s">
        <v>493</v>
      </c>
    </row>
    <row r="1931" spans="1:9" hidden="1" outlineLevel="1">
      <c r="A1931" s="222" t="s">
        <v>494</v>
      </c>
      <c r="B1931" s="134">
        <f>VLOOKUP(A1931,'Anlage 2a_Letztverbrauch'!A1033:G1960,7,FALSE)</f>
        <v>1026250.06785</v>
      </c>
      <c r="C1931" s="134" t="e">
        <f>VLOOKUP(A1931,'Anlage 2a_Letztverbrauch'!A2898:G2933,3,FALSE)</f>
        <v>#N/A</v>
      </c>
      <c r="D1931" s="134"/>
      <c r="E1931" s="134" t="e">
        <f t="shared" si="58"/>
        <v>#N/A</v>
      </c>
      <c r="F1931" s="134">
        <f>'Anlage 2b_Korrekturen'!E662</f>
        <v>7.05572</v>
      </c>
      <c r="G1931" s="212" t="e">
        <f t="shared" si="59"/>
        <v>#N/A</v>
      </c>
      <c r="H1931" s="208"/>
      <c r="I1931" t="s">
        <v>495</v>
      </c>
    </row>
    <row r="1932" spans="1:9" hidden="1" outlineLevel="1">
      <c r="A1932" s="222" t="s">
        <v>496</v>
      </c>
      <c r="B1932" s="134">
        <f>VLOOKUP(A1932,'Anlage 2a_Letztverbrauch'!A1034:G1961,7,FALSE)</f>
        <v>742701.2970299999</v>
      </c>
      <c r="C1932" s="134" t="e">
        <f>VLOOKUP(A1932,'Anlage 2a_Letztverbrauch'!A2899:G2934,3,FALSE)</f>
        <v>#N/A</v>
      </c>
      <c r="D1932" s="134"/>
      <c r="E1932" s="134" t="e">
        <f t="shared" si="58"/>
        <v>#N/A</v>
      </c>
      <c r="F1932" s="134">
        <f>'Anlage 2b_Korrekturen'!E663</f>
        <v>58.125360000000001</v>
      </c>
      <c r="G1932" s="212" t="e">
        <f t="shared" si="59"/>
        <v>#N/A</v>
      </c>
      <c r="H1932" s="208"/>
      <c r="I1932" t="s">
        <v>497</v>
      </c>
    </row>
    <row r="1933" spans="1:9" hidden="1" outlineLevel="1">
      <c r="A1933" s="222" t="s">
        <v>498</v>
      </c>
      <c r="B1933" s="134">
        <f>VLOOKUP(A1933,'Anlage 2a_Letztverbrauch'!A1035:G1962,7,FALSE)</f>
        <v>406771.79759999999</v>
      </c>
      <c r="C1933" s="134" t="e">
        <f>VLOOKUP(A1933,'Anlage 2a_Letztverbrauch'!A2900:G2935,3,FALSE)</f>
        <v>#N/A</v>
      </c>
      <c r="D1933" s="134"/>
      <c r="E1933" s="134" t="e">
        <f t="shared" si="58"/>
        <v>#N/A</v>
      </c>
      <c r="F1933" s="134">
        <f>'Anlage 2b_Korrekturen'!E664</f>
        <v>-86.255859999999998</v>
      </c>
      <c r="G1933" s="212" t="e">
        <f t="shared" si="59"/>
        <v>#N/A</v>
      </c>
      <c r="H1933" s="208"/>
      <c r="I1933" t="s">
        <v>499</v>
      </c>
    </row>
    <row r="1934" spans="1:9" hidden="1" outlineLevel="1">
      <c r="A1934" s="222" t="s">
        <v>500</v>
      </c>
      <c r="B1934" s="134">
        <f>VLOOKUP(A1934,'Anlage 2a_Letztverbrauch'!A1036:G1963,7,FALSE)</f>
        <v>54637.80399</v>
      </c>
      <c r="C1934" s="134" t="e">
        <f>VLOOKUP(A1934,'Anlage 2a_Letztverbrauch'!A2901:G2936,3,FALSE)</f>
        <v>#N/A</v>
      </c>
      <c r="D1934" s="134"/>
      <c r="E1934" s="134" t="e">
        <f t="shared" si="58"/>
        <v>#N/A</v>
      </c>
      <c r="F1934" s="134">
        <f>'Anlage 2b_Korrekturen'!E665</f>
        <v>85.879940000000005</v>
      </c>
      <c r="G1934" s="212" t="e">
        <f t="shared" si="59"/>
        <v>#N/A</v>
      </c>
      <c r="H1934" s="208"/>
      <c r="I1934" t="s">
        <v>501</v>
      </c>
    </row>
    <row r="1935" spans="1:9" hidden="1" outlineLevel="1">
      <c r="A1935" s="222" t="s">
        <v>502</v>
      </c>
      <c r="B1935" s="134">
        <f>VLOOKUP(A1935,'Anlage 2a_Letztverbrauch'!A1037:G1964,7,FALSE)</f>
        <v>424536.72092999995</v>
      </c>
      <c r="C1935" s="134" t="e">
        <f>VLOOKUP(A1935,'Anlage 2a_Letztverbrauch'!A2902:G2937,3,FALSE)</f>
        <v>#N/A</v>
      </c>
      <c r="D1935" s="134"/>
      <c r="E1935" s="134" t="e">
        <f t="shared" si="58"/>
        <v>#N/A</v>
      </c>
      <c r="F1935" s="134">
        <f>'Anlage 2b_Korrekturen'!E666</f>
        <v>-62.153800000000004</v>
      </c>
      <c r="G1935" s="212" t="e">
        <f t="shared" si="59"/>
        <v>#N/A</v>
      </c>
      <c r="H1935" s="208"/>
      <c r="I1935" t="s">
        <v>503</v>
      </c>
    </row>
    <row r="1936" spans="1:9" hidden="1" outlineLevel="1">
      <c r="A1936" s="222" t="s">
        <v>504</v>
      </c>
      <c r="B1936" s="134">
        <f>VLOOKUP(A1936,'Anlage 2a_Letztverbrauch'!A1038:G1965,7,FALSE)</f>
        <v>1008308.46522</v>
      </c>
      <c r="C1936" s="134" t="e">
        <f>VLOOKUP(A1936,'Anlage 2a_Letztverbrauch'!A2903:G2938,3,FALSE)</f>
        <v>#N/A</v>
      </c>
      <c r="D1936" s="134"/>
      <c r="E1936" s="134" t="e">
        <f t="shared" si="58"/>
        <v>#N/A</v>
      </c>
      <c r="F1936" s="134">
        <f>'Anlage 2b_Korrekturen'!E667</f>
        <v>-1.2827000000000002</v>
      </c>
      <c r="G1936" s="212" t="e">
        <f t="shared" si="59"/>
        <v>#N/A</v>
      </c>
      <c r="H1936" s="208"/>
      <c r="I1936" t="s">
        <v>505</v>
      </c>
    </row>
    <row r="1937" spans="1:9" hidden="1" outlineLevel="1">
      <c r="A1937" s="222" t="s">
        <v>506</v>
      </c>
      <c r="B1937" s="134">
        <f>VLOOKUP(A1937,'Anlage 2a_Letztverbrauch'!A1039:G1966,7,FALSE)</f>
        <v>68843.326650000003</v>
      </c>
      <c r="C1937" s="134" t="e">
        <f>VLOOKUP(A1937,'Anlage 2a_Letztverbrauch'!A2904:G2939,3,FALSE)</f>
        <v>#N/A</v>
      </c>
      <c r="D1937" s="134"/>
      <c r="E1937" s="134" t="e">
        <f t="shared" si="58"/>
        <v>#N/A</v>
      </c>
      <c r="F1937" s="134">
        <f>'Anlage 2b_Korrekturen'!E668</f>
        <v>-69.329300000000003</v>
      </c>
      <c r="G1937" s="212" t="e">
        <f t="shared" si="59"/>
        <v>#N/A</v>
      </c>
      <c r="H1937" s="208"/>
      <c r="I1937" t="s">
        <v>507</v>
      </c>
    </row>
    <row r="1938" spans="1:9" hidden="1" outlineLevel="1">
      <c r="A1938" s="222" t="s">
        <v>508</v>
      </c>
      <c r="B1938" s="134">
        <f>VLOOKUP(A1938,'Anlage 2a_Letztverbrauch'!A1040:G1967,7,FALSE)</f>
        <v>1315807.55565</v>
      </c>
      <c r="C1938" s="134" t="e">
        <f>VLOOKUP(A1938,'Anlage 2a_Letztverbrauch'!A2905:G2940,3,FALSE)</f>
        <v>#N/A</v>
      </c>
      <c r="D1938" s="134"/>
      <c r="E1938" s="134" t="e">
        <f t="shared" si="58"/>
        <v>#N/A</v>
      </c>
      <c r="F1938" s="134">
        <f>'Anlage 2b_Korrekturen'!E669</f>
        <v>1059.13428</v>
      </c>
      <c r="G1938" s="212" t="e">
        <f t="shared" si="59"/>
        <v>#N/A</v>
      </c>
      <c r="H1938" s="208"/>
      <c r="I1938" t="s">
        <v>509</v>
      </c>
    </row>
    <row r="1939" spans="1:9" hidden="1" outlineLevel="1">
      <c r="A1939" s="222" t="s">
        <v>510</v>
      </c>
      <c r="B1939" s="134">
        <f>VLOOKUP(A1939,'Anlage 2a_Letztverbrauch'!A1041:G1968,7,FALSE)</f>
        <v>576163.84580999997</v>
      </c>
      <c r="C1939" s="134" t="e">
        <f>VLOOKUP(A1939,'Anlage 2a_Letztverbrauch'!A2906:G2941,3,FALSE)</f>
        <v>#N/A</v>
      </c>
      <c r="D1939" s="134"/>
      <c r="E1939" s="134" t="e">
        <f t="shared" si="58"/>
        <v>#N/A</v>
      </c>
      <c r="F1939" s="134">
        <f>'Anlage 2b_Korrekturen'!E670</f>
        <v>89.687399999999997</v>
      </c>
      <c r="G1939" s="212" t="e">
        <f t="shared" si="59"/>
        <v>#N/A</v>
      </c>
      <c r="H1939" s="208"/>
      <c r="I1939" t="s">
        <v>511</v>
      </c>
    </row>
    <row r="1940" spans="1:9" hidden="1" outlineLevel="1">
      <c r="A1940" s="222" t="s">
        <v>1498</v>
      </c>
      <c r="B1940" s="134">
        <f>VLOOKUP(A1940,'Anlage 2a_Letztverbrauch'!A1042:G1969,7,FALSE)</f>
        <v>21534.953999999998</v>
      </c>
      <c r="C1940" s="134" t="e">
        <f>VLOOKUP(A1940,'Anlage 2a_Letztverbrauch'!A2907:G2942,3,FALSE)</f>
        <v>#N/A</v>
      </c>
      <c r="D1940" s="134"/>
      <c r="E1940" s="134" t="e">
        <f t="shared" si="58"/>
        <v>#N/A</v>
      </c>
      <c r="F1940" s="134">
        <f>'Anlage 2b_Korrekturen'!E671</f>
        <v>28.859479999999998</v>
      </c>
      <c r="G1940" s="212" t="e">
        <f t="shared" si="59"/>
        <v>#N/A</v>
      </c>
      <c r="H1940" s="208"/>
      <c r="I1940" t="s">
        <v>1499</v>
      </c>
    </row>
    <row r="1941" spans="1:9" hidden="1" outlineLevel="1">
      <c r="A1941" s="222" t="s">
        <v>1700</v>
      </c>
      <c r="B1941" s="134">
        <f>VLOOKUP(A1941,'Anlage 2a_Letztverbrauch'!A1043:G1970,7,FALSE)</f>
        <v>478497.36732000002</v>
      </c>
      <c r="C1941" s="134" t="e">
        <f>VLOOKUP(A1941,'Anlage 2a_Letztverbrauch'!A2908:G2943,3,FALSE)</f>
        <v>#N/A</v>
      </c>
      <c r="D1941" s="134"/>
      <c r="E1941" s="134" t="e">
        <f t="shared" si="58"/>
        <v>#N/A</v>
      </c>
      <c r="F1941" s="134">
        <f>'Anlage 2b_Korrekturen'!E672</f>
        <v>-42.130980000000001</v>
      </c>
      <c r="G1941" s="212" t="e">
        <f t="shared" si="59"/>
        <v>#N/A</v>
      </c>
      <c r="H1941" s="208"/>
      <c r="I1941" t="s">
        <v>1701</v>
      </c>
    </row>
    <row r="1942" spans="1:9" hidden="1" outlineLevel="1">
      <c r="A1942" s="222" t="s">
        <v>512</v>
      </c>
      <c r="B1942" s="134">
        <f>VLOOKUP(A1942,'Anlage 2a_Letztverbrauch'!A1044:G1971,7,FALSE)</f>
        <v>235226.59313999998</v>
      </c>
      <c r="C1942" s="134" t="e">
        <f>VLOOKUP(A1942,'Anlage 2a_Letztverbrauch'!A2909:G2944,3,FALSE)</f>
        <v>#N/A</v>
      </c>
      <c r="D1942" s="134"/>
      <c r="E1942" s="134" t="e">
        <f t="shared" si="58"/>
        <v>#N/A</v>
      </c>
      <c r="F1942" s="134">
        <f>'Anlage 2b_Korrekturen'!E673</f>
        <v>-34.853879999999997</v>
      </c>
      <c r="G1942" s="212" t="e">
        <f t="shared" si="59"/>
        <v>#N/A</v>
      </c>
      <c r="H1942" s="208"/>
      <c r="I1942" t="s">
        <v>513</v>
      </c>
    </row>
    <row r="1943" spans="1:9" hidden="1" outlineLevel="1">
      <c r="A1943" s="222" t="s">
        <v>514</v>
      </c>
      <c r="B1943" s="134">
        <f>VLOOKUP(A1943,'Anlage 2a_Letztverbrauch'!A1045:G1972,7,FALSE)</f>
        <v>1744455.7170599999</v>
      </c>
      <c r="C1943" s="134" t="e">
        <f>VLOOKUP(A1943,'Anlage 2a_Letztverbrauch'!A2910:G2945,3,FALSE)</f>
        <v>#N/A</v>
      </c>
      <c r="D1943" s="134"/>
      <c r="E1943" s="134" t="e">
        <f t="shared" si="58"/>
        <v>#N/A</v>
      </c>
      <c r="F1943" s="134">
        <f>'Anlage 2b_Korrekturen'!E674</f>
        <v>-340.22284000000002</v>
      </c>
      <c r="G1943" s="212" t="e">
        <f t="shared" si="59"/>
        <v>#N/A</v>
      </c>
      <c r="H1943" s="208"/>
      <c r="I1943" t="s">
        <v>515</v>
      </c>
    </row>
    <row r="1944" spans="1:9" hidden="1" outlineLevel="1">
      <c r="A1944" s="222" t="s">
        <v>516</v>
      </c>
      <c r="B1944" s="134">
        <f>VLOOKUP(A1944,'Anlage 2a_Letztverbrauch'!A1046:G1973,7,FALSE)</f>
        <v>3467509.56972</v>
      </c>
      <c r="C1944" s="134" t="e">
        <f>VLOOKUP(A1944,'Anlage 2a_Letztverbrauch'!A2911:G2946,3,FALSE)</f>
        <v>#N/A</v>
      </c>
      <c r="D1944" s="134"/>
      <c r="E1944" s="134" t="e">
        <f t="shared" si="58"/>
        <v>#N/A</v>
      </c>
      <c r="F1944" s="134">
        <f>'Anlage 2b_Korrekturen'!E675</f>
        <v>-181.90209999999999</v>
      </c>
      <c r="G1944" s="212" t="e">
        <f t="shared" si="59"/>
        <v>#N/A</v>
      </c>
      <c r="H1944" s="208"/>
      <c r="I1944" t="s">
        <v>517</v>
      </c>
    </row>
    <row r="1945" spans="1:9" hidden="1" outlineLevel="1">
      <c r="A1945" s="222" t="s">
        <v>518</v>
      </c>
      <c r="B1945" s="134">
        <f>VLOOKUP(A1945,'Anlage 2a_Letztverbrauch'!A1047:G1974,7,FALSE)</f>
        <v>37356.958379999996</v>
      </c>
      <c r="C1945" s="134" t="e">
        <f>VLOOKUP(A1945,'Anlage 2a_Letztverbrauch'!A2912:G2947,3,FALSE)</f>
        <v>#N/A</v>
      </c>
      <c r="D1945" s="134"/>
      <c r="E1945" s="134" t="e">
        <f t="shared" si="58"/>
        <v>#N/A</v>
      </c>
      <c r="F1945" s="134">
        <f>'Anlage 2b_Korrekturen'!E676</f>
        <v>78.077060000000003</v>
      </c>
      <c r="G1945" s="212" t="e">
        <f t="shared" si="59"/>
        <v>#N/A</v>
      </c>
      <c r="H1945" s="208"/>
      <c r="I1945" t="s">
        <v>519</v>
      </c>
    </row>
    <row r="1946" spans="1:9" hidden="1" outlineLevel="1">
      <c r="A1946" s="222" t="s">
        <v>1702</v>
      </c>
      <c r="B1946" s="134">
        <f>VLOOKUP(A1946,'Anlage 2a_Letztverbrauch'!A1048:G1975,7,FALSE)</f>
        <v>91152.035309999992</v>
      </c>
      <c r="C1946" s="134" t="e">
        <f>VLOOKUP(A1946,'Anlage 2a_Letztverbrauch'!A2913:G2948,3,FALSE)</f>
        <v>#N/A</v>
      </c>
      <c r="D1946" s="134"/>
      <c r="E1946" s="134" t="e">
        <f t="shared" si="58"/>
        <v>#N/A</v>
      </c>
      <c r="F1946" s="134">
        <f>'Anlage 2b_Korrekturen'!E677</f>
        <v>-103.19004000000001</v>
      </c>
      <c r="G1946" s="212" t="e">
        <f t="shared" si="59"/>
        <v>#N/A</v>
      </c>
      <c r="H1946" s="208"/>
      <c r="I1946" t="s">
        <v>1703</v>
      </c>
    </row>
    <row r="1947" spans="1:9" hidden="1" outlineLevel="1">
      <c r="A1947" s="222" t="s">
        <v>520</v>
      </c>
      <c r="B1947" s="134">
        <f>VLOOKUP(A1947,'Anlage 2a_Letztverbrauch'!A1049:G1976,7,FALSE)</f>
        <v>159701.0226</v>
      </c>
      <c r="C1947" s="134" t="e">
        <f>VLOOKUP(A1947,'Anlage 2a_Letztverbrauch'!A2914:G2949,3,FALSE)</f>
        <v>#N/A</v>
      </c>
      <c r="D1947" s="134"/>
      <c r="E1947" s="134" t="e">
        <f t="shared" si="58"/>
        <v>#N/A</v>
      </c>
      <c r="F1947" s="134">
        <f>'Anlage 2b_Korrekturen'!E678</f>
        <v>-220.75394</v>
      </c>
      <c r="G1947" s="212" t="e">
        <f t="shared" si="59"/>
        <v>#N/A</v>
      </c>
      <c r="H1947" s="208"/>
      <c r="I1947" t="s">
        <v>521</v>
      </c>
    </row>
    <row r="1948" spans="1:9" hidden="1" outlineLevel="1">
      <c r="A1948" s="222" t="s">
        <v>522</v>
      </c>
      <c r="B1948" s="134">
        <f>VLOOKUP(A1948,'Anlage 2a_Letztverbrauch'!A1050:G1977,7,FALSE)</f>
        <v>1320064.9048799998</v>
      </c>
      <c r="C1948" s="134" t="e">
        <f>VLOOKUP(A1948,'Anlage 2a_Letztverbrauch'!A2915:G2950,3,FALSE)</f>
        <v>#N/A</v>
      </c>
      <c r="D1948" s="134"/>
      <c r="E1948" s="134" t="e">
        <f t="shared" si="58"/>
        <v>#N/A</v>
      </c>
      <c r="F1948" s="134">
        <f>'Anlage 2b_Korrekturen'!E679</f>
        <v>-10.530840000000001</v>
      </c>
      <c r="G1948" s="212" t="e">
        <f t="shared" si="59"/>
        <v>#N/A</v>
      </c>
      <c r="H1948" s="208"/>
      <c r="I1948" t="s">
        <v>523</v>
      </c>
    </row>
    <row r="1949" spans="1:9" hidden="1" outlineLevel="1">
      <c r="A1949" s="222" t="s">
        <v>524</v>
      </c>
      <c r="B1949" s="134">
        <f>VLOOKUP(A1949,'Anlage 2a_Letztverbrauch'!A1051:G1978,7,FALSE)</f>
        <v>1031694.0643799999</v>
      </c>
      <c r="C1949" s="134" t="e">
        <f>VLOOKUP(A1949,'Anlage 2a_Letztverbrauch'!A2916:G2951,3,FALSE)</f>
        <v>#N/A</v>
      </c>
      <c r="D1949" s="134"/>
      <c r="E1949" s="134" t="e">
        <f t="shared" si="58"/>
        <v>#N/A</v>
      </c>
      <c r="F1949" s="134">
        <f>'Anlage 2b_Korrekturen'!E680</f>
        <v>201.28484</v>
      </c>
      <c r="G1949" s="212" t="e">
        <f t="shared" si="59"/>
        <v>#N/A</v>
      </c>
      <c r="H1949" s="208"/>
      <c r="I1949" t="s">
        <v>525</v>
      </c>
    </row>
    <row r="1950" spans="1:9" hidden="1" outlineLevel="1">
      <c r="A1950" s="222" t="s">
        <v>526</v>
      </c>
      <c r="B1950" s="134">
        <f>VLOOKUP(A1950,'Anlage 2a_Letztverbrauch'!A1052:G1979,7,FALSE)</f>
        <v>696817.95056999999</v>
      </c>
      <c r="C1950" s="134" t="e">
        <f>VLOOKUP(A1950,'Anlage 2a_Letztverbrauch'!A2917:G2952,3,FALSE)</f>
        <v>#N/A</v>
      </c>
      <c r="D1950" s="134"/>
      <c r="E1950" s="134" t="e">
        <f t="shared" si="58"/>
        <v>#N/A</v>
      </c>
      <c r="F1950" s="134">
        <f>'Anlage 2b_Korrekturen'!E681</f>
        <v>56.568339999999999</v>
      </c>
      <c r="G1950" s="212" t="e">
        <f t="shared" si="59"/>
        <v>#N/A</v>
      </c>
      <c r="H1950" s="208"/>
      <c r="I1950" t="s">
        <v>527</v>
      </c>
    </row>
    <row r="1951" spans="1:9" hidden="1" outlineLevel="1">
      <c r="A1951" s="222" t="s">
        <v>528</v>
      </c>
      <c r="B1951" s="134">
        <f>VLOOKUP(A1951,'Anlage 2a_Letztverbrauch'!A1053:G1980,7,FALSE)</f>
        <v>104992.93601999999</v>
      </c>
      <c r="C1951" s="134" t="e">
        <f>VLOOKUP(A1951,'Anlage 2a_Letztverbrauch'!A2918:G2953,3,FALSE)</f>
        <v>#N/A</v>
      </c>
      <c r="D1951" s="134"/>
      <c r="E1951" s="134" t="e">
        <f t="shared" si="58"/>
        <v>#N/A</v>
      </c>
      <c r="F1951" s="134">
        <f>'Anlage 2b_Korrekturen'!E682</f>
        <v>2436.8912399999999</v>
      </c>
      <c r="G1951" s="212" t="e">
        <f t="shared" si="59"/>
        <v>#N/A</v>
      </c>
      <c r="H1951" s="208"/>
      <c r="I1951" t="s">
        <v>529</v>
      </c>
    </row>
    <row r="1952" spans="1:9" hidden="1" outlineLevel="1">
      <c r="A1952" s="222" t="s">
        <v>530</v>
      </c>
      <c r="B1952" s="134">
        <f>VLOOKUP(A1952,'Anlage 2a_Letztverbrauch'!A1054:G1981,7,FALSE)</f>
        <v>28577.285940000002</v>
      </c>
      <c r="C1952" s="134" t="e">
        <f>VLOOKUP(A1952,'Anlage 2a_Letztverbrauch'!A2919:G2954,3,FALSE)</f>
        <v>#N/A</v>
      </c>
      <c r="D1952" s="134"/>
      <c r="E1952" s="134" t="e">
        <f t="shared" si="58"/>
        <v>#N/A</v>
      </c>
      <c r="F1952" s="134">
        <f>'Anlage 2b_Korrekturen'!E683</f>
        <v>-675.15232000000003</v>
      </c>
      <c r="G1952" s="212" t="e">
        <f t="shared" si="59"/>
        <v>#N/A</v>
      </c>
      <c r="H1952" s="208"/>
      <c r="I1952" t="s">
        <v>531</v>
      </c>
    </row>
    <row r="1953" spans="1:9" hidden="1" outlineLevel="1">
      <c r="A1953" s="222" t="s">
        <v>532</v>
      </c>
      <c r="B1953" s="134">
        <f>VLOOKUP(A1953,'Anlage 2a_Letztverbrauch'!A1055:G1982,7,FALSE)</f>
        <v>189347.04873000001</v>
      </c>
      <c r="C1953" s="134" t="e">
        <f>VLOOKUP(A1953,'Anlage 2a_Letztverbrauch'!A2920:G2955,3,FALSE)</f>
        <v>#N/A</v>
      </c>
      <c r="D1953" s="134"/>
      <c r="E1953" s="134" t="e">
        <f t="shared" si="58"/>
        <v>#N/A</v>
      </c>
      <c r="F1953" s="134">
        <f>'Anlage 2b_Korrekturen'!E684</f>
        <v>91.803219999999996</v>
      </c>
      <c r="G1953" s="212" t="e">
        <f t="shared" si="59"/>
        <v>#N/A</v>
      </c>
      <c r="H1953" s="208"/>
      <c r="I1953" t="s">
        <v>533</v>
      </c>
    </row>
    <row r="1954" spans="1:9" hidden="1" outlineLevel="1">
      <c r="A1954" s="222" t="s">
        <v>534</v>
      </c>
      <c r="B1954" s="134">
        <f>VLOOKUP(A1954,'Anlage 2a_Letztverbrauch'!A1056:G1983,7,FALSE)</f>
        <v>2990761.3274699999</v>
      </c>
      <c r="C1954" s="134" t="e">
        <f>VLOOKUP(A1954,'Anlage 2a_Letztverbrauch'!A2921:G2956,3,FALSE)</f>
        <v>#N/A</v>
      </c>
      <c r="D1954" s="134"/>
      <c r="E1954" s="134" t="e">
        <f t="shared" si="58"/>
        <v>#N/A</v>
      </c>
      <c r="F1954" s="134">
        <f>'Anlage 2b_Korrekturen'!E685</f>
        <v>180.19013999999999</v>
      </c>
      <c r="G1954" s="212" t="e">
        <f t="shared" si="59"/>
        <v>#N/A</v>
      </c>
      <c r="H1954" s="208"/>
      <c r="I1954" t="s">
        <v>535</v>
      </c>
    </row>
    <row r="1955" spans="1:9" hidden="1" outlineLevel="1">
      <c r="A1955" s="222" t="s">
        <v>536</v>
      </c>
      <c r="B1955" s="134">
        <f>VLOOKUP(A1955,'Anlage 2a_Letztverbrauch'!A1057:G1984,7,FALSE)</f>
        <v>8627713.7249400001</v>
      </c>
      <c r="C1955" s="134" t="e">
        <f>VLOOKUP(A1955,'Anlage 2a_Letztverbrauch'!A2922:G2957,3,FALSE)</f>
        <v>#N/A</v>
      </c>
      <c r="D1955" s="134"/>
      <c r="E1955" s="134" t="e">
        <f t="shared" si="58"/>
        <v>#N/A</v>
      </c>
      <c r="F1955" s="134">
        <f>'Anlage 2b_Korrekturen'!E686</f>
        <v>-13.682980000000001</v>
      </c>
      <c r="G1955" s="212" t="e">
        <f t="shared" si="59"/>
        <v>#N/A</v>
      </c>
      <c r="H1955" s="208"/>
      <c r="I1955" t="s">
        <v>537</v>
      </c>
    </row>
    <row r="1956" spans="1:9" hidden="1" outlineLevel="1">
      <c r="A1956" s="222" t="s">
        <v>538</v>
      </c>
      <c r="B1956" s="134">
        <f>VLOOKUP(A1956,'Anlage 2a_Letztverbrauch'!A1058:G1985,7,FALSE)</f>
        <v>100728.18188999999</v>
      </c>
      <c r="C1956" s="134" t="e">
        <f>VLOOKUP(A1956,'Anlage 2a_Letztverbrauch'!A2923:G2958,3,FALSE)</f>
        <v>#N/A</v>
      </c>
      <c r="D1956" s="134"/>
      <c r="E1956" s="134" t="e">
        <f t="shared" si="58"/>
        <v>#N/A</v>
      </c>
      <c r="F1956" s="134">
        <f>'Anlage 2b_Korrekturen'!E687</f>
        <v>-1065.1254541999999</v>
      </c>
      <c r="G1956" s="212" t="e">
        <f t="shared" si="59"/>
        <v>#N/A</v>
      </c>
      <c r="H1956" s="208"/>
      <c r="I1956" t="s">
        <v>539</v>
      </c>
    </row>
    <row r="1957" spans="1:9" hidden="1" outlineLevel="1">
      <c r="A1957" s="222" t="s">
        <v>540</v>
      </c>
      <c r="B1957" s="134">
        <f>VLOOKUP(A1957,'Anlage 2a_Letztverbrauch'!A1059:G1986,7,FALSE)</f>
        <v>301560.70601999998</v>
      </c>
      <c r="C1957" s="134" t="e">
        <f>VLOOKUP(A1957,'Anlage 2a_Letztverbrauch'!A2924:G2959,3,FALSE)</f>
        <v>#N/A</v>
      </c>
      <c r="D1957" s="134"/>
      <c r="E1957" s="134" t="e">
        <f t="shared" si="58"/>
        <v>#N/A</v>
      </c>
      <c r="F1957" s="134">
        <f>'Anlage 2b_Korrekturen'!E688</f>
        <v>0.33527999999999997</v>
      </c>
      <c r="G1957" s="212" t="e">
        <f t="shared" si="59"/>
        <v>#N/A</v>
      </c>
      <c r="H1957" s="208"/>
      <c r="I1957" t="s">
        <v>541</v>
      </c>
    </row>
    <row r="1958" spans="1:9" hidden="1" outlineLevel="1">
      <c r="A1958" s="222" t="s">
        <v>542</v>
      </c>
      <c r="B1958" s="134">
        <f>VLOOKUP(A1958,'Anlage 2a_Letztverbrauch'!A1060:G1987,7,FALSE)</f>
        <v>3540268.8373199995</v>
      </c>
      <c r="C1958" s="134" t="e">
        <f>VLOOKUP(A1958,'Anlage 2a_Letztverbrauch'!A2925:G2960,3,FALSE)</f>
        <v>#N/A</v>
      </c>
      <c r="D1958" s="134"/>
      <c r="E1958" s="134" t="e">
        <f t="shared" si="58"/>
        <v>#N/A</v>
      </c>
      <c r="F1958" s="134">
        <f>'Anlage 2b_Korrekturen'!E689</f>
        <v>-40.711120000000001</v>
      </c>
      <c r="G1958" s="212" t="e">
        <f t="shared" si="59"/>
        <v>#N/A</v>
      </c>
      <c r="H1958" s="208"/>
      <c r="I1958" t="s">
        <v>543</v>
      </c>
    </row>
    <row r="1959" spans="1:9" hidden="1" outlineLevel="1">
      <c r="A1959" s="222" t="s">
        <v>1704</v>
      </c>
      <c r="B1959" s="134">
        <f>VLOOKUP(A1959,'Anlage 2a_Letztverbrauch'!A1061:G1988,7,FALSE)</f>
        <v>326423.57474999997</v>
      </c>
      <c r="C1959" s="134" t="e">
        <f>VLOOKUP(A1959,'Anlage 2a_Letztverbrauch'!A2926:G2961,3,FALSE)</f>
        <v>#N/A</v>
      </c>
      <c r="D1959" s="134"/>
      <c r="E1959" s="134" t="e">
        <f t="shared" si="58"/>
        <v>#N/A</v>
      </c>
      <c r="F1959" s="134">
        <f>'Anlage 2b_Korrekturen'!E690</f>
        <v>1921.0908999999999</v>
      </c>
      <c r="G1959" s="212" t="e">
        <f t="shared" si="59"/>
        <v>#N/A</v>
      </c>
      <c r="H1959" s="208"/>
      <c r="I1959" t="s">
        <v>1705</v>
      </c>
    </row>
    <row r="1960" spans="1:9" hidden="1" outlineLevel="1">
      <c r="A1960" s="222" t="s">
        <v>544</v>
      </c>
      <c r="B1960" s="134">
        <f>VLOOKUP(A1960,'Anlage 2a_Letztverbrauch'!A1062:G1989,7,FALSE)</f>
        <v>426083.36273999995</v>
      </c>
      <c r="C1960" s="134" t="e">
        <f>VLOOKUP(A1960,'Anlage 2a_Letztverbrauch'!A2927:G2962,3,FALSE)</f>
        <v>#N/A</v>
      </c>
      <c r="D1960" s="134"/>
      <c r="E1960" s="134" t="e">
        <f t="shared" si="58"/>
        <v>#N/A</v>
      </c>
      <c r="F1960" s="134">
        <f>'Anlage 2b_Korrekturen'!E691</f>
        <v>-16.852899999999998</v>
      </c>
      <c r="G1960" s="212" t="e">
        <f t="shared" si="59"/>
        <v>#N/A</v>
      </c>
      <c r="H1960" s="208"/>
      <c r="I1960" t="s">
        <v>545</v>
      </c>
    </row>
    <row r="1961" spans="1:9" hidden="1" outlineLevel="1">
      <c r="A1961" s="222" t="s">
        <v>546</v>
      </c>
      <c r="B1961" s="134">
        <f>VLOOKUP(A1961,'Anlage 2a_Letztverbrauch'!A1063:G1990,7,FALSE)</f>
        <v>5067694.2823499991</v>
      </c>
      <c r="C1961" s="134" t="e">
        <f>VLOOKUP(A1961,'Anlage 2a_Letztverbrauch'!A2928:G2963,3,FALSE)</f>
        <v>#N/A</v>
      </c>
      <c r="D1961" s="134"/>
      <c r="E1961" s="134" t="e">
        <f t="shared" si="58"/>
        <v>#N/A</v>
      </c>
      <c r="F1961" s="134">
        <f>'Anlage 2b_Korrekturen'!E692</f>
        <v>-25.38984</v>
      </c>
      <c r="G1961" s="212" t="e">
        <f t="shared" si="59"/>
        <v>#N/A</v>
      </c>
      <c r="H1961" s="208"/>
      <c r="I1961" t="s">
        <v>547</v>
      </c>
    </row>
    <row r="1962" spans="1:9" hidden="1" outlineLevel="1">
      <c r="A1962" s="222" t="s">
        <v>548</v>
      </c>
      <c r="B1962" s="134">
        <f>VLOOKUP(A1962,'Anlage 2a_Letztverbrauch'!A1064:G1991,7,FALSE)</f>
        <v>40729.76943</v>
      </c>
      <c r="C1962" s="134" t="e">
        <f>VLOOKUP(A1962,'Anlage 2a_Letztverbrauch'!A2929:G2964,3,FALSE)</f>
        <v>#N/A</v>
      </c>
      <c r="D1962" s="134"/>
      <c r="E1962" s="134" t="e">
        <f t="shared" ref="E1962:E2025" si="60">SUM(B1962:D1962)</f>
        <v>#N/A</v>
      </c>
      <c r="F1962" s="134">
        <f>'Anlage 2b_Korrekturen'!E693</f>
        <v>384.04038000000003</v>
      </c>
      <c r="G1962" s="212" t="e">
        <f t="shared" si="59"/>
        <v>#N/A</v>
      </c>
      <c r="H1962" s="208"/>
      <c r="I1962" t="s">
        <v>549</v>
      </c>
    </row>
    <row r="1963" spans="1:9" hidden="1" outlineLevel="1">
      <c r="A1963" s="222" t="s">
        <v>1706</v>
      </c>
      <c r="B1963" s="134">
        <f>VLOOKUP(A1963,'Anlage 2a_Letztverbrauch'!A1065:G1992,7,FALSE)</f>
        <v>1441348.1082000001</v>
      </c>
      <c r="C1963" s="134" t="e">
        <f>VLOOKUP(A1963,'Anlage 2a_Letztverbrauch'!A2930:G2965,3,FALSE)</f>
        <v>#N/A</v>
      </c>
      <c r="D1963" s="134"/>
      <c r="E1963" s="134" t="e">
        <f t="shared" si="60"/>
        <v>#N/A</v>
      </c>
      <c r="F1963" s="134">
        <f>'Anlage 2b_Korrekturen'!E694</f>
        <v>256.99212</v>
      </c>
      <c r="G1963" s="212" t="e">
        <f t="shared" ref="G1963:G2026" si="61">E1963+F1963</f>
        <v>#N/A</v>
      </c>
      <c r="H1963" s="208"/>
      <c r="I1963" t="s">
        <v>1707</v>
      </c>
    </row>
    <row r="1964" spans="1:9" hidden="1" outlineLevel="1">
      <c r="A1964" s="222" t="s">
        <v>550</v>
      </c>
      <c r="B1964" s="134">
        <f>VLOOKUP(A1964,'Anlage 2a_Letztverbrauch'!A1066:G1993,7,FALSE)</f>
        <v>468086.37623999995</v>
      </c>
      <c r="C1964" s="134" t="e">
        <f>VLOOKUP(A1964,'Anlage 2a_Letztverbrauch'!A2931:G2966,3,FALSE)</f>
        <v>#N/A</v>
      </c>
      <c r="D1964" s="134"/>
      <c r="E1964" s="134" t="e">
        <f t="shared" si="60"/>
        <v>#N/A</v>
      </c>
      <c r="F1964" s="134">
        <f>'Anlage 2b_Korrekturen'!E695</f>
        <v>-119.12853999999999</v>
      </c>
      <c r="G1964" s="212" t="e">
        <f t="shared" si="61"/>
        <v>#N/A</v>
      </c>
      <c r="H1964" s="208"/>
      <c r="I1964" t="s">
        <v>551</v>
      </c>
    </row>
    <row r="1965" spans="1:9" hidden="1" outlineLevel="1">
      <c r="A1965" s="222" t="s">
        <v>552</v>
      </c>
      <c r="B1965" s="134">
        <f>VLOOKUP(A1965,'Anlage 2a_Letztverbrauch'!A1067:G1994,7,FALSE)</f>
        <v>455750.85170999996</v>
      </c>
      <c r="C1965" s="134" t="e">
        <f>VLOOKUP(A1965,'Anlage 2a_Letztverbrauch'!A2932:G2967,3,FALSE)</f>
        <v>#N/A</v>
      </c>
      <c r="D1965" s="134"/>
      <c r="E1965" s="134" t="e">
        <f t="shared" si="60"/>
        <v>#N/A</v>
      </c>
      <c r="F1965" s="134">
        <f>'Anlage 2b_Korrekturen'!E696</f>
        <v>-651.81226000000004</v>
      </c>
      <c r="G1965" s="212" t="e">
        <f t="shared" si="61"/>
        <v>#N/A</v>
      </c>
      <c r="H1965" s="208"/>
      <c r="I1965" t="s">
        <v>553</v>
      </c>
    </row>
    <row r="1966" spans="1:9" hidden="1" outlineLevel="1">
      <c r="A1966" s="222" t="s">
        <v>554</v>
      </c>
      <c r="B1966" s="134">
        <f>VLOOKUP(A1966,'Anlage 2a_Letztverbrauch'!A1068:G1995,7,FALSE)</f>
        <v>108126.39641999999</v>
      </c>
      <c r="C1966" s="134" t="e">
        <f>VLOOKUP(A1966,'Anlage 2a_Letztverbrauch'!A2933:G2968,3,FALSE)</f>
        <v>#N/A</v>
      </c>
      <c r="D1966" s="134"/>
      <c r="E1966" s="134" t="e">
        <f t="shared" si="60"/>
        <v>#N/A</v>
      </c>
      <c r="F1966" s="134">
        <f>'Anlage 2b_Korrekturen'!E697</f>
        <v>135.96874</v>
      </c>
      <c r="G1966" s="212" t="e">
        <f t="shared" si="61"/>
        <v>#N/A</v>
      </c>
      <c r="H1966" s="208"/>
      <c r="I1966" t="s">
        <v>555</v>
      </c>
    </row>
    <row r="1967" spans="1:9" hidden="1" outlineLevel="1">
      <c r="A1967" s="222" t="s">
        <v>556</v>
      </c>
      <c r="B1967" s="134">
        <f>VLOOKUP(A1967,'Anlage 2a_Letztverbrauch'!A1069:G1996,7,FALSE)</f>
        <v>6780435.2282999996</v>
      </c>
      <c r="C1967" s="134" t="e">
        <f>VLOOKUP(A1967,'Anlage 2a_Letztverbrauch'!A2934:G2969,3,FALSE)</f>
        <v>#N/A</v>
      </c>
      <c r="D1967" s="134"/>
      <c r="E1967" s="134" t="e">
        <f t="shared" si="60"/>
        <v>#N/A</v>
      </c>
      <c r="F1967" s="134">
        <f>'Anlage 2b_Korrekturen'!E698</f>
        <v>-42.397680000000001</v>
      </c>
      <c r="G1967" s="212" t="e">
        <f t="shared" si="61"/>
        <v>#N/A</v>
      </c>
      <c r="H1967" s="208"/>
      <c r="I1967" t="s">
        <v>557</v>
      </c>
    </row>
    <row r="1968" spans="1:9" hidden="1" outlineLevel="1">
      <c r="A1968" s="222" t="s">
        <v>558</v>
      </c>
      <c r="B1968" s="134">
        <f>VLOOKUP(A1968,'Anlage 2a_Letztverbrauch'!A1070:G1997,7,FALSE)</f>
        <v>1447671.9494999999</v>
      </c>
      <c r="C1968" s="134" t="e">
        <f>VLOOKUP(A1968,'Anlage 2a_Letztverbrauch'!A2935:G2970,3,FALSE)</f>
        <v>#N/A</v>
      </c>
      <c r="D1968" s="134"/>
      <c r="E1968" s="134" t="e">
        <f t="shared" si="60"/>
        <v>#N/A</v>
      </c>
      <c r="F1968" s="134">
        <f>'Anlage 2b_Korrekturen'!E699</f>
        <v>-177.29707999999999</v>
      </c>
      <c r="G1968" s="212" t="e">
        <f t="shared" si="61"/>
        <v>#N/A</v>
      </c>
      <c r="H1968" s="208"/>
      <c r="I1968" t="s">
        <v>559</v>
      </c>
    </row>
    <row r="1969" spans="1:9" hidden="1" outlineLevel="1">
      <c r="A1969" s="222" t="s">
        <v>560</v>
      </c>
      <c r="B1969" s="134">
        <f>VLOOKUP(A1969,'Anlage 2a_Letztverbrauch'!A1071:G1998,7,FALSE)</f>
        <v>809667.42842999997</v>
      </c>
      <c r="C1969" s="134" t="e">
        <f>VLOOKUP(A1969,'Anlage 2a_Letztverbrauch'!A2936:G2971,3,FALSE)</f>
        <v>#N/A</v>
      </c>
      <c r="D1969" s="134"/>
      <c r="E1969" s="134" t="e">
        <f t="shared" si="60"/>
        <v>#N/A</v>
      </c>
      <c r="F1969" s="134">
        <f>'Anlage 2b_Korrekturen'!E700</f>
        <v>-15.217139999999999</v>
      </c>
      <c r="G1969" s="212" t="e">
        <f t="shared" si="61"/>
        <v>#N/A</v>
      </c>
      <c r="H1969" s="208"/>
      <c r="I1969" t="s">
        <v>561</v>
      </c>
    </row>
    <row r="1970" spans="1:9" hidden="1" outlineLevel="1">
      <c r="A1970" s="222" t="s">
        <v>1708</v>
      </c>
      <c r="B1970" s="134">
        <f>VLOOKUP(A1970,'Anlage 2a_Letztverbrauch'!A1072:G1999,7,FALSE)</f>
        <v>54866.455350000004</v>
      </c>
      <c r="C1970" s="134" t="e">
        <f>VLOOKUP(A1970,'Anlage 2a_Letztverbrauch'!A2937:G2972,3,FALSE)</f>
        <v>#N/A</v>
      </c>
      <c r="D1970" s="134"/>
      <c r="E1970" s="134" t="e">
        <f t="shared" si="60"/>
        <v>#N/A</v>
      </c>
      <c r="F1970" s="134">
        <f>'Anlage 2b_Korrekturen'!E701</f>
        <v>-119.73814</v>
      </c>
      <c r="G1970" s="212" t="e">
        <f t="shared" si="61"/>
        <v>#N/A</v>
      </c>
      <c r="H1970" s="208"/>
      <c r="I1970" t="s">
        <v>1709</v>
      </c>
    </row>
    <row r="1971" spans="1:9" hidden="1" outlineLevel="1">
      <c r="A1971" s="222" t="s">
        <v>562</v>
      </c>
      <c r="B1971" s="134">
        <f>VLOOKUP(A1971,'Anlage 2a_Letztverbrauch'!A1073:G2000,7,FALSE)</f>
        <v>1491486.76299</v>
      </c>
      <c r="C1971" s="134" t="e">
        <f>VLOOKUP(A1971,'Anlage 2a_Letztverbrauch'!A2938:G2973,3,FALSE)</f>
        <v>#N/A</v>
      </c>
      <c r="D1971" s="134"/>
      <c r="E1971" s="134" t="e">
        <f t="shared" si="60"/>
        <v>#N/A</v>
      </c>
      <c r="F1971" s="134">
        <f>'Anlage 2b_Korrekturen'!E702</f>
        <v>-27.0383</v>
      </c>
      <c r="G1971" s="212" t="e">
        <f t="shared" si="61"/>
        <v>#N/A</v>
      </c>
      <c r="H1971" s="208"/>
      <c r="I1971" t="s">
        <v>563</v>
      </c>
    </row>
    <row r="1972" spans="1:9" hidden="1" outlineLevel="1">
      <c r="A1972" s="222" t="s">
        <v>564</v>
      </c>
      <c r="B1972" s="134">
        <f>VLOOKUP(A1972,'Anlage 2a_Letztverbrauch'!A1074:G2001,7,FALSE)</f>
        <v>447813.11379000003</v>
      </c>
      <c r="C1972" s="134" t="e">
        <f>VLOOKUP(A1972,'Anlage 2a_Letztverbrauch'!A2939:G2974,3,FALSE)</f>
        <v>#N/A</v>
      </c>
      <c r="D1972" s="134"/>
      <c r="E1972" s="134" t="e">
        <f t="shared" si="60"/>
        <v>#N/A</v>
      </c>
      <c r="F1972" s="134">
        <f>'Anlage 2b_Korrekturen'!E703</f>
        <v>-17.084040000000002</v>
      </c>
      <c r="G1972" s="212" t="e">
        <f t="shared" si="61"/>
        <v>#N/A</v>
      </c>
      <c r="H1972" s="208"/>
      <c r="I1972" t="s">
        <v>565</v>
      </c>
    </row>
    <row r="1973" spans="1:9" hidden="1" outlineLevel="1">
      <c r="A1973" s="222" t="s">
        <v>566</v>
      </c>
      <c r="B1973" s="134">
        <f>VLOOKUP(A1973,'Anlage 2a_Letztverbrauch'!A1075:G2002,7,FALSE)</f>
        <v>620206.85012999992</v>
      </c>
      <c r="C1973" s="134" t="e">
        <f>VLOOKUP(A1973,'Anlage 2a_Letztverbrauch'!A2940:G2975,3,FALSE)</f>
        <v>#N/A</v>
      </c>
      <c r="D1973" s="134"/>
      <c r="E1973" s="134" t="e">
        <f t="shared" si="60"/>
        <v>#N/A</v>
      </c>
      <c r="F1973" s="134">
        <f>'Anlage 2b_Korrekturen'!E704</f>
        <v>-39.428420000000003</v>
      </c>
      <c r="G1973" s="212" t="e">
        <f t="shared" si="61"/>
        <v>#N/A</v>
      </c>
      <c r="H1973" s="208"/>
      <c r="I1973" t="s">
        <v>567</v>
      </c>
    </row>
    <row r="1974" spans="1:9" hidden="1" outlineLevel="1">
      <c r="A1974" s="222" t="s">
        <v>568</v>
      </c>
      <c r="B1974" s="134">
        <f>VLOOKUP(A1974,'Anlage 2a_Letztverbrauch'!A1076:G2003,7,FALSE)</f>
        <v>449330.26026000001</v>
      </c>
      <c r="C1974" s="134" t="e">
        <f>VLOOKUP(A1974,'Anlage 2a_Letztverbrauch'!A2941:G2976,3,FALSE)</f>
        <v>#N/A</v>
      </c>
      <c r="D1974" s="134"/>
      <c r="E1974" s="134" t="e">
        <f t="shared" si="60"/>
        <v>#N/A</v>
      </c>
      <c r="F1974" s="134">
        <f>'Anlage 2b_Korrekturen'!E705</f>
        <v>2369.40344</v>
      </c>
      <c r="G1974" s="212" t="e">
        <f t="shared" si="61"/>
        <v>#N/A</v>
      </c>
      <c r="H1974" s="208"/>
      <c r="I1974" t="s">
        <v>569</v>
      </c>
    </row>
    <row r="1975" spans="1:9" hidden="1" outlineLevel="1">
      <c r="A1975" s="222" t="s">
        <v>570</v>
      </c>
      <c r="B1975" s="134">
        <f>VLOOKUP(A1975,'Anlage 2a_Letztverbrauch'!A1077:G2004,7,FALSE)</f>
        <v>642290.20610999991</v>
      </c>
      <c r="C1975" s="134" t="e">
        <f>VLOOKUP(A1975,'Anlage 2a_Letztverbrauch'!A2942:G2977,3,FALSE)</f>
        <v>#N/A</v>
      </c>
      <c r="D1975" s="134"/>
      <c r="E1975" s="134" t="e">
        <f t="shared" si="60"/>
        <v>#N/A</v>
      </c>
      <c r="F1975" s="134">
        <f>'Anlage 2b_Korrekturen'!E706</f>
        <v>99.626419999999996</v>
      </c>
      <c r="G1975" s="212" t="e">
        <f t="shared" si="61"/>
        <v>#N/A</v>
      </c>
      <c r="H1975" s="208"/>
      <c r="I1975" t="s">
        <v>571</v>
      </c>
    </row>
    <row r="1976" spans="1:9" hidden="1" outlineLevel="1">
      <c r="A1976" s="222" t="s">
        <v>1710</v>
      </c>
      <c r="B1976" s="134">
        <f>VLOOKUP(A1976,'Anlage 2a_Letztverbrauch'!A1078:G2005,7,FALSE)</f>
        <v>910759.46828999999</v>
      </c>
      <c r="C1976" s="134" t="e">
        <f>VLOOKUP(A1976,'Anlage 2a_Letztverbrauch'!A2943:G2978,3,FALSE)</f>
        <v>#N/A</v>
      </c>
      <c r="D1976" s="134"/>
      <c r="E1976" s="134" t="e">
        <f t="shared" si="60"/>
        <v>#N/A</v>
      </c>
      <c r="F1976" s="134">
        <f>'Anlage 2b_Korrekturen'!E707</f>
        <v>2.0142199999999999</v>
      </c>
      <c r="G1976" s="212" t="e">
        <f t="shared" si="61"/>
        <v>#N/A</v>
      </c>
      <c r="H1976" s="208"/>
      <c r="I1976" t="s">
        <v>1711</v>
      </c>
    </row>
    <row r="1977" spans="1:9" hidden="1" outlineLevel="1">
      <c r="A1977" s="222" t="s">
        <v>572</v>
      </c>
      <c r="B1977" s="134">
        <f>VLOOKUP(A1977,'Anlage 2a_Letztverbrauch'!A1079:G2006,7,FALSE)</f>
        <v>843938.8393799999</v>
      </c>
      <c r="C1977" s="134" t="e">
        <f>VLOOKUP(A1977,'Anlage 2a_Letztverbrauch'!A2944:G2979,3,FALSE)</f>
        <v>#N/A</v>
      </c>
      <c r="D1977" s="134"/>
      <c r="E1977" s="134" t="e">
        <f t="shared" si="60"/>
        <v>#N/A</v>
      </c>
      <c r="F1977" s="134">
        <f>'Anlage 2b_Korrekturen'!E708</f>
        <v>367.00459999999998</v>
      </c>
      <c r="G1977" s="212" t="e">
        <f t="shared" si="61"/>
        <v>#N/A</v>
      </c>
      <c r="H1977" s="208"/>
      <c r="I1977" t="s">
        <v>573</v>
      </c>
    </row>
    <row r="1978" spans="1:9" hidden="1" outlineLevel="1">
      <c r="A1978" s="222" t="s">
        <v>574</v>
      </c>
      <c r="B1978" s="134">
        <f>VLOOKUP(A1978,'Anlage 2a_Letztverbrauch'!A1080:G2007,7,FALSE)</f>
        <v>511827.58346999995</v>
      </c>
      <c r="C1978" s="134" t="e">
        <f>VLOOKUP(A1978,'Anlage 2a_Letztverbrauch'!A2945:G2980,3,FALSE)</f>
        <v>#N/A</v>
      </c>
      <c r="D1978" s="134"/>
      <c r="E1978" s="134" t="e">
        <f t="shared" si="60"/>
        <v>#N/A</v>
      </c>
      <c r="F1978" s="134">
        <f>'Anlage 2b_Korrekturen'!E709</f>
        <v>0.68326000000000009</v>
      </c>
      <c r="G1978" s="212" t="e">
        <f t="shared" si="61"/>
        <v>#N/A</v>
      </c>
      <c r="H1978" s="208"/>
      <c r="I1978" t="s">
        <v>575</v>
      </c>
    </row>
    <row r="1979" spans="1:9" hidden="1" outlineLevel="1">
      <c r="A1979" s="222" t="s">
        <v>1712</v>
      </c>
      <c r="B1979" s="134">
        <f>VLOOKUP(A1979,'Anlage 2a_Letztverbrauch'!A1081:G2008,7,FALSE)</f>
        <v>0</v>
      </c>
      <c r="C1979" s="134" t="e">
        <f>VLOOKUP(A1979,'Anlage 2a_Letztverbrauch'!A2946:G2981,3,FALSE)</f>
        <v>#N/A</v>
      </c>
      <c r="D1979" s="134"/>
      <c r="E1979" s="134" t="e">
        <f t="shared" si="60"/>
        <v>#N/A</v>
      </c>
      <c r="F1979" s="134">
        <f>'Anlage 2b_Korrekturen'!E710</f>
        <v>-19.550380000000001</v>
      </c>
      <c r="G1979" s="212" t="e">
        <f t="shared" si="61"/>
        <v>#N/A</v>
      </c>
      <c r="H1979" s="208"/>
      <c r="I1979" t="s">
        <v>1713</v>
      </c>
    </row>
    <row r="1980" spans="1:9" hidden="1" outlineLevel="1">
      <c r="A1980" s="222" t="s">
        <v>576</v>
      </c>
      <c r="B1980" s="134">
        <f>VLOOKUP(A1980,'Anlage 2a_Letztverbrauch'!A1082:G2009,7,FALSE)</f>
        <v>1228432.4232599998</v>
      </c>
      <c r="C1980" s="134" t="e">
        <f>VLOOKUP(A1980,'Anlage 2a_Letztverbrauch'!A2947:G2982,3,FALSE)</f>
        <v>#N/A</v>
      </c>
      <c r="D1980" s="134"/>
      <c r="E1980" s="134" t="e">
        <f t="shared" si="60"/>
        <v>#N/A</v>
      </c>
      <c r="F1980" s="134">
        <f>'Anlage 2b_Korrekturen'!E711</f>
        <v>42.838293800000002</v>
      </c>
      <c r="G1980" s="212" t="e">
        <f t="shared" si="61"/>
        <v>#N/A</v>
      </c>
      <c r="H1980" s="208"/>
      <c r="I1980" t="s">
        <v>577</v>
      </c>
    </row>
    <row r="1981" spans="1:9" hidden="1" outlineLevel="1">
      <c r="A1981" s="222" t="s">
        <v>578</v>
      </c>
      <c r="B1981" s="134">
        <f>VLOOKUP(A1981,'Anlage 2a_Letztverbrauch'!A1083:G2010,7,FALSE)</f>
        <v>385832.75870999997</v>
      </c>
      <c r="C1981" s="134" t="e">
        <f>VLOOKUP(A1981,'Anlage 2a_Letztverbrauch'!A2948:G2983,3,FALSE)</f>
        <v>#N/A</v>
      </c>
      <c r="D1981" s="134"/>
      <c r="E1981" s="134" t="e">
        <f t="shared" si="60"/>
        <v>#N/A</v>
      </c>
      <c r="F1981" s="134">
        <f>'Anlage 2b_Korrekturen'!E712</f>
        <v>-677.15638000000001</v>
      </c>
      <c r="G1981" s="212" t="e">
        <f t="shared" si="61"/>
        <v>#N/A</v>
      </c>
      <c r="H1981" s="208"/>
      <c r="I1981" t="s">
        <v>579</v>
      </c>
    </row>
    <row r="1982" spans="1:9" hidden="1" outlineLevel="1">
      <c r="A1982" s="222" t="s">
        <v>580</v>
      </c>
      <c r="B1982" s="134">
        <f>VLOOKUP(A1982,'Anlage 2a_Letztverbrauch'!A1084:G2011,7,FALSE)</f>
        <v>1609500.3136799999</v>
      </c>
      <c r="C1982" s="134" t="e">
        <f>VLOOKUP(A1982,'Anlage 2a_Letztverbrauch'!A2949:G2984,3,FALSE)</f>
        <v>#N/A</v>
      </c>
      <c r="D1982" s="134"/>
      <c r="E1982" s="134" t="e">
        <f t="shared" si="60"/>
        <v>#N/A</v>
      </c>
      <c r="F1982" s="134">
        <f>'Anlage 2b_Korrekturen'!E713</f>
        <v>-38.618160000000003</v>
      </c>
      <c r="G1982" s="212" t="e">
        <f t="shared" si="61"/>
        <v>#N/A</v>
      </c>
      <c r="H1982" s="208"/>
      <c r="I1982" t="s">
        <v>581</v>
      </c>
    </row>
    <row r="1983" spans="1:9" hidden="1" outlineLevel="1">
      <c r="A1983" s="222" t="s">
        <v>1714</v>
      </c>
      <c r="B1983" s="134">
        <f>VLOOKUP(A1983,'Anlage 2a_Letztverbrauch'!A1085:G2012,7,FALSE)</f>
        <v>11189.286779999999</v>
      </c>
      <c r="C1983" s="134" t="e">
        <f>VLOOKUP(A1983,'Anlage 2a_Letztverbrauch'!A2950:G2985,3,FALSE)</f>
        <v>#N/A</v>
      </c>
      <c r="D1983" s="134"/>
      <c r="E1983" s="134" t="e">
        <f t="shared" si="60"/>
        <v>#N/A</v>
      </c>
      <c r="F1983" s="134">
        <f>'Anlage 2b_Korrekturen'!E714</f>
        <v>38266.738299999997</v>
      </c>
      <c r="G1983" s="212" t="e">
        <f t="shared" si="61"/>
        <v>#N/A</v>
      </c>
      <c r="H1983" s="208"/>
      <c r="I1983" t="s">
        <v>1715</v>
      </c>
    </row>
    <row r="1984" spans="1:9" hidden="1" outlineLevel="1">
      <c r="A1984" s="222" t="s">
        <v>582</v>
      </c>
      <c r="B1984" s="134">
        <f>VLOOKUP(A1984,'Anlage 2a_Letztverbrauch'!A1086:G2013,7,FALSE)</f>
        <v>432551.18528999999</v>
      </c>
      <c r="C1984" s="134" t="e">
        <f>VLOOKUP(A1984,'Anlage 2a_Letztverbrauch'!A2951:G2986,3,FALSE)</f>
        <v>#N/A</v>
      </c>
      <c r="D1984" s="134"/>
      <c r="E1984" s="134" t="e">
        <f t="shared" si="60"/>
        <v>#N/A</v>
      </c>
      <c r="F1984" s="134">
        <f>'Anlage 2b_Korrekturen'!E715</f>
        <v>35.549999999999997</v>
      </c>
      <c r="G1984" s="212" t="e">
        <f t="shared" si="61"/>
        <v>#N/A</v>
      </c>
      <c r="H1984" s="208"/>
      <c r="I1984" t="s">
        <v>583</v>
      </c>
    </row>
    <row r="1985" spans="1:9" hidden="1" outlineLevel="1">
      <c r="A1985" s="222" t="s">
        <v>584</v>
      </c>
      <c r="B1985" s="134">
        <f>VLOOKUP(A1985,'Anlage 2a_Letztverbrauch'!A1087:G2014,7,FALSE)</f>
        <v>2731499.82357</v>
      </c>
      <c r="C1985" s="134" t="e">
        <f>VLOOKUP(A1985,'Anlage 2a_Letztverbrauch'!A2952:G2987,3,FALSE)</f>
        <v>#N/A</v>
      </c>
      <c r="D1985" s="134"/>
      <c r="E1985" s="134" t="e">
        <f t="shared" si="60"/>
        <v>#N/A</v>
      </c>
      <c r="F1985" s="134">
        <f>'Anlage 2b_Korrekturen'!E716</f>
        <v>174.8536</v>
      </c>
      <c r="G1985" s="212" t="e">
        <f t="shared" si="61"/>
        <v>#N/A</v>
      </c>
      <c r="H1985" s="208"/>
      <c r="I1985" t="s">
        <v>585</v>
      </c>
    </row>
    <row r="1986" spans="1:9" hidden="1" outlineLevel="1">
      <c r="A1986" s="222" t="s">
        <v>586</v>
      </c>
      <c r="B1986" s="134">
        <f>VLOOKUP(A1986,'Anlage 2a_Letztverbrauch'!A1088:G2015,7,FALSE)</f>
        <v>36981.679979999994</v>
      </c>
      <c r="C1986" s="134" t="e">
        <f>VLOOKUP(A1986,'Anlage 2a_Letztverbrauch'!A2953:G2988,3,FALSE)</f>
        <v>#N/A</v>
      </c>
      <c r="D1986" s="134"/>
      <c r="E1986" s="134" t="e">
        <f t="shared" si="60"/>
        <v>#N/A</v>
      </c>
      <c r="F1986" s="134">
        <f>'Anlage 2b_Korrekturen'!E717</f>
        <v>-53.611779999999996</v>
      </c>
      <c r="G1986" s="212" t="e">
        <f t="shared" si="61"/>
        <v>#N/A</v>
      </c>
      <c r="H1986" s="208"/>
      <c r="I1986" t="s">
        <v>587</v>
      </c>
    </row>
    <row r="1987" spans="1:9" hidden="1" outlineLevel="1">
      <c r="A1987" s="222" t="s">
        <v>588</v>
      </c>
      <c r="B1987" s="134">
        <f>VLOOKUP(A1987,'Anlage 2a_Letztverbrauch'!A1089:G2016,7,FALSE)</f>
        <v>1702160.1527699998</v>
      </c>
      <c r="C1987" s="134" t="e">
        <f>VLOOKUP(A1987,'Anlage 2a_Letztverbrauch'!A2954:G2989,3,FALSE)</f>
        <v>#N/A</v>
      </c>
      <c r="D1987" s="134"/>
      <c r="E1987" s="134" t="e">
        <f t="shared" si="60"/>
        <v>#N/A</v>
      </c>
      <c r="F1987" s="134">
        <f>'Anlage 2b_Korrekturen'!E718</f>
        <v>-212.90279999999998</v>
      </c>
      <c r="G1987" s="212" t="e">
        <f t="shared" si="61"/>
        <v>#N/A</v>
      </c>
      <c r="H1987" s="208"/>
      <c r="I1987" t="s">
        <v>589</v>
      </c>
    </row>
    <row r="1988" spans="1:9" hidden="1" outlineLevel="1">
      <c r="A1988" s="222" t="s">
        <v>590</v>
      </c>
      <c r="B1988" s="134">
        <f>VLOOKUP(A1988,'Anlage 2a_Letztverbrauch'!A1090:G2017,7,FALSE)</f>
        <v>332320.21514999995</v>
      </c>
      <c r="C1988" s="134" t="e">
        <f>VLOOKUP(A1988,'Anlage 2a_Letztverbrauch'!A2955:G2990,3,FALSE)</f>
        <v>#N/A</v>
      </c>
      <c r="D1988" s="134"/>
      <c r="E1988" s="134" t="e">
        <f t="shared" si="60"/>
        <v>#N/A</v>
      </c>
      <c r="F1988" s="134">
        <f>'Anlage 2b_Korrekturen'!E719</f>
        <v>-47.736760000000004</v>
      </c>
      <c r="G1988" s="212" t="e">
        <f t="shared" si="61"/>
        <v>#N/A</v>
      </c>
      <c r="H1988" s="208"/>
      <c r="I1988" t="s">
        <v>591</v>
      </c>
    </row>
    <row r="1989" spans="1:9" hidden="1" outlineLevel="1">
      <c r="A1989" s="222" t="s">
        <v>592</v>
      </c>
      <c r="B1989" s="134">
        <f>VLOOKUP(A1989,'Anlage 2a_Letztverbrauch'!A1091:G2018,7,FALSE)</f>
        <v>871780.75529999996</v>
      </c>
      <c r="C1989" s="134" t="e">
        <f>VLOOKUP(A1989,'Anlage 2a_Letztverbrauch'!A2956:G2991,3,FALSE)</f>
        <v>#N/A</v>
      </c>
      <c r="D1989" s="134"/>
      <c r="E1989" s="134" t="e">
        <f t="shared" si="60"/>
        <v>#N/A</v>
      </c>
      <c r="F1989" s="134">
        <f>'Anlage 2b_Korrekturen'!E720</f>
        <v>1.4909800000000002</v>
      </c>
      <c r="G1989" s="212" t="e">
        <f t="shared" si="61"/>
        <v>#N/A</v>
      </c>
      <c r="H1989" s="208"/>
      <c r="I1989" t="s">
        <v>593</v>
      </c>
    </row>
    <row r="1990" spans="1:9" hidden="1" outlineLevel="1">
      <c r="A1990" s="222" t="s">
        <v>594</v>
      </c>
      <c r="B1990" s="134">
        <f>VLOOKUP(A1990,'Anlage 2a_Letztverbrauch'!A1092:G2019,7,FALSE)</f>
        <v>5015406.0847800002</v>
      </c>
      <c r="C1990" s="134" t="e">
        <f>VLOOKUP(A1990,'Anlage 2a_Letztverbrauch'!A2957:G2992,3,FALSE)</f>
        <v>#N/A</v>
      </c>
      <c r="D1990" s="134"/>
      <c r="E1990" s="134" t="e">
        <f t="shared" si="60"/>
        <v>#N/A</v>
      </c>
      <c r="F1990" s="134">
        <f>'Anlage 2b_Korrekturen'!E721</f>
        <v>240.45164</v>
      </c>
      <c r="G1990" s="212" t="e">
        <f t="shared" si="61"/>
        <v>#N/A</v>
      </c>
      <c r="H1990" s="208"/>
      <c r="I1990" t="s">
        <v>595</v>
      </c>
    </row>
    <row r="1991" spans="1:9" hidden="1" outlineLevel="1">
      <c r="A1991" s="222" t="s">
        <v>596</v>
      </c>
      <c r="B1991" s="134">
        <f>VLOOKUP(A1991,'Anlage 2a_Letztverbrauch'!A1093:G2020,7,FALSE)</f>
        <v>420772.83065999998</v>
      </c>
      <c r="C1991" s="134" t="e">
        <f>VLOOKUP(A1991,'Anlage 2a_Letztverbrauch'!A2958:G2993,3,FALSE)</f>
        <v>#N/A</v>
      </c>
      <c r="D1991" s="134"/>
      <c r="E1991" s="134" t="e">
        <f t="shared" si="60"/>
        <v>#N/A</v>
      </c>
      <c r="F1991" s="134">
        <f>'Anlage 2b_Korrekturen'!E722</f>
        <v>6.5582799999999999</v>
      </c>
      <c r="G1991" s="212" t="e">
        <f t="shared" si="61"/>
        <v>#N/A</v>
      </c>
      <c r="H1991" s="208"/>
      <c r="I1991" t="s">
        <v>597</v>
      </c>
    </row>
    <row r="1992" spans="1:9" hidden="1" outlineLevel="1">
      <c r="A1992" s="222" t="s">
        <v>598</v>
      </c>
      <c r="B1992" s="134">
        <f>VLOOKUP(A1992,'Anlage 2a_Letztverbrauch'!A1094:G2021,7,FALSE)</f>
        <v>2109451.8459000001</v>
      </c>
      <c r="C1992" s="134" t="e">
        <f>VLOOKUP(A1992,'Anlage 2a_Letztverbrauch'!A2959:G2994,3,FALSE)</f>
        <v>#N/A</v>
      </c>
      <c r="D1992" s="134"/>
      <c r="E1992" s="134" t="e">
        <f t="shared" si="60"/>
        <v>#N/A</v>
      </c>
      <c r="F1992" s="134">
        <f>'Anlage 2b_Korrekturen'!E723</f>
        <v>-2.0701000000000001</v>
      </c>
      <c r="G1992" s="212" t="e">
        <f t="shared" si="61"/>
        <v>#N/A</v>
      </c>
      <c r="H1992" s="208"/>
      <c r="I1992" t="s">
        <v>599</v>
      </c>
    </row>
    <row r="1993" spans="1:9" hidden="1" outlineLevel="1">
      <c r="A1993" s="222" t="s">
        <v>600</v>
      </c>
      <c r="B1993" s="134">
        <f>VLOOKUP(A1993,'Anlage 2a_Letztverbrauch'!A1095:G2022,7,FALSE)</f>
        <v>149791.38089999999</v>
      </c>
      <c r="C1993" s="134" t="e">
        <f>VLOOKUP(A1993,'Anlage 2a_Letztverbrauch'!A2960:G2995,3,FALSE)</f>
        <v>#N/A</v>
      </c>
      <c r="D1993" s="134"/>
      <c r="E1993" s="134" t="e">
        <f t="shared" si="60"/>
        <v>#N/A</v>
      </c>
      <c r="F1993" s="134">
        <f>'Anlage 2b_Korrekturen'!E724</f>
        <v>-598.25635999999997</v>
      </c>
      <c r="G1993" s="212" t="e">
        <f t="shared" si="61"/>
        <v>#N/A</v>
      </c>
      <c r="H1993" s="208"/>
      <c r="I1993" t="s">
        <v>601</v>
      </c>
    </row>
    <row r="1994" spans="1:9" hidden="1" outlineLevel="1">
      <c r="A1994" s="222" t="s">
        <v>602</v>
      </c>
      <c r="B1994" s="134">
        <f>VLOOKUP(A1994,'Anlage 2a_Letztverbrauch'!A1096:G2023,7,FALSE)</f>
        <v>853163.03393999999</v>
      </c>
      <c r="C1994" s="134" t="e">
        <f>VLOOKUP(A1994,'Anlage 2a_Letztverbrauch'!A2961:G2996,3,FALSE)</f>
        <v>#N/A</v>
      </c>
      <c r="D1994" s="134"/>
      <c r="E1994" s="134" t="e">
        <f t="shared" si="60"/>
        <v>#N/A</v>
      </c>
      <c r="F1994" s="134">
        <f>'Anlage 2b_Korrekturen'!E725</f>
        <v>77.919580000000011</v>
      </c>
      <c r="G1994" s="212" t="e">
        <f t="shared" si="61"/>
        <v>#N/A</v>
      </c>
      <c r="H1994" s="208"/>
      <c r="I1994" t="s">
        <v>603</v>
      </c>
    </row>
    <row r="1995" spans="1:9" hidden="1" outlineLevel="1">
      <c r="A1995" s="222" t="s">
        <v>604</v>
      </c>
      <c r="B1995" s="134">
        <f>VLOOKUP(A1995,'Anlage 2a_Letztverbrauch'!A1097:G2024,7,FALSE)</f>
        <v>612303.11288999999</v>
      </c>
      <c r="C1995" s="134" t="e">
        <f>VLOOKUP(A1995,'Anlage 2a_Letztverbrauch'!A2962:G2997,3,FALSE)</f>
        <v>#N/A</v>
      </c>
      <c r="D1995" s="134"/>
      <c r="E1995" s="134" t="e">
        <f t="shared" si="60"/>
        <v>#N/A</v>
      </c>
      <c r="F1995" s="134">
        <f>'Anlage 2b_Korrekturen'!E726</f>
        <v>7.4726800000000004</v>
      </c>
      <c r="G1995" s="212" t="e">
        <f t="shared" si="61"/>
        <v>#N/A</v>
      </c>
      <c r="H1995" s="208"/>
      <c r="I1995" t="s">
        <v>605</v>
      </c>
    </row>
    <row r="1996" spans="1:9" hidden="1" outlineLevel="1">
      <c r="A1996" s="222" t="s">
        <v>606</v>
      </c>
      <c r="B1996" s="134">
        <f>VLOOKUP(A1996,'Anlage 2a_Letztverbrauch'!A1098:G2025,7,FALSE)</f>
        <v>295556.28375</v>
      </c>
      <c r="C1996" s="134" t="e">
        <f>VLOOKUP(A1996,'Anlage 2a_Letztverbrauch'!A2963:G2998,3,FALSE)</f>
        <v>#N/A</v>
      </c>
      <c r="D1996" s="134"/>
      <c r="E1996" s="134" t="e">
        <f t="shared" si="60"/>
        <v>#N/A</v>
      </c>
      <c r="F1996" s="134">
        <f>'Anlage 2b_Korrekturen'!E727</f>
        <v>-6.0147199999999996</v>
      </c>
      <c r="G1996" s="212" t="e">
        <f t="shared" si="61"/>
        <v>#N/A</v>
      </c>
      <c r="H1996" s="208"/>
      <c r="I1996" t="s">
        <v>607</v>
      </c>
    </row>
    <row r="1997" spans="1:9" hidden="1" outlineLevel="1">
      <c r="A1997" s="222" t="s">
        <v>608</v>
      </c>
      <c r="B1997" s="134">
        <f>VLOOKUP(A1997,'Anlage 2a_Letztverbrauch'!A1099:G2026,7,FALSE)</f>
        <v>164741.84831999999</v>
      </c>
      <c r="C1997" s="134" t="e">
        <f>VLOOKUP(A1997,'Anlage 2a_Letztverbrauch'!A2964:G2999,3,FALSE)</f>
        <v>#N/A</v>
      </c>
      <c r="D1997" s="134"/>
      <c r="E1997" s="134" t="e">
        <f t="shared" si="60"/>
        <v>#N/A</v>
      </c>
      <c r="F1997" s="134">
        <f>'Anlage 2b_Korrekturen'!E728</f>
        <v>20.914360000000002</v>
      </c>
      <c r="G1997" s="212" t="e">
        <f t="shared" si="61"/>
        <v>#N/A</v>
      </c>
      <c r="H1997" s="208"/>
      <c r="I1997" t="s">
        <v>609</v>
      </c>
    </row>
    <row r="1998" spans="1:9" hidden="1" outlineLevel="1">
      <c r="A1998" s="222" t="s">
        <v>610</v>
      </c>
      <c r="B1998" s="134">
        <f>VLOOKUP(A1998,'Anlage 2a_Letztverbrauch'!A1100:G2027,7,FALSE)</f>
        <v>1097967.0053099999</v>
      </c>
      <c r="C1998" s="134" t="e">
        <f>VLOOKUP(A1998,'Anlage 2a_Letztverbrauch'!A2965:G3000,3,FALSE)</f>
        <v>#N/A</v>
      </c>
      <c r="D1998" s="134"/>
      <c r="E1998" s="134" t="e">
        <f t="shared" si="60"/>
        <v>#N/A</v>
      </c>
      <c r="F1998" s="134">
        <f>'Anlage 2b_Korrekturen'!E729</f>
        <v>28.102559999999997</v>
      </c>
      <c r="G1998" s="212" t="e">
        <f t="shared" si="61"/>
        <v>#N/A</v>
      </c>
      <c r="H1998" s="208"/>
      <c r="I1998" t="s">
        <v>611</v>
      </c>
    </row>
    <row r="1999" spans="1:9" hidden="1" outlineLevel="1">
      <c r="A1999" s="222" t="s">
        <v>612</v>
      </c>
      <c r="B1999" s="134">
        <f>VLOOKUP(A1999,'Anlage 2a_Letztverbrauch'!A1101:G2028,7,FALSE)</f>
        <v>1356263.7614699998</v>
      </c>
      <c r="C1999" s="134" t="e">
        <f>VLOOKUP(A1999,'Anlage 2a_Letztverbrauch'!A2966:G3001,3,FALSE)</f>
        <v>#N/A</v>
      </c>
      <c r="D1999" s="134"/>
      <c r="E1999" s="134" t="e">
        <f t="shared" si="60"/>
        <v>#N/A</v>
      </c>
      <c r="F1999" s="134">
        <f>'Anlage 2b_Korrekturen'!E730</f>
        <v>-37.556440000000002</v>
      </c>
      <c r="G1999" s="212" t="e">
        <f t="shared" si="61"/>
        <v>#N/A</v>
      </c>
      <c r="H1999" s="208"/>
      <c r="I1999" t="s">
        <v>613</v>
      </c>
    </row>
    <row r="2000" spans="1:9" hidden="1" outlineLevel="1">
      <c r="A2000" s="222" t="s">
        <v>614</v>
      </c>
      <c r="B2000" s="134">
        <f>VLOOKUP(A2000,'Anlage 2a_Letztverbrauch'!A1102:G2029,7,FALSE)</f>
        <v>102208.32888</v>
      </c>
      <c r="C2000" s="134" t="e">
        <f>VLOOKUP(A2000,'Anlage 2a_Letztverbrauch'!A2967:G3002,3,FALSE)</f>
        <v>#N/A</v>
      </c>
      <c r="D2000" s="134"/>
      <c r="E2000" s="134" t="e">
        <f t="shared" si="60"/>
        <v>#N/A</v>
      </c>
      <c r="F2000" s="134">
        <f>'Anlage 2b_Korrekturen'!E731</f>
        <v>9.7053399999999996</v>
      </c>
      <c r="G2000" s="212" t="e">
        <f t="shared" si="61"/>
        <v>#N/A</v>
      </c>
      <c r="H2000" s="208"/>
      <c r="I2000" t="s">
        <v>615</v>
      </c>
    </row>
    <row r="2001" spans="1:9" hidden="1" outlineLevel="1">
      <c r="A2001" s="222" t="s">
        <v>616</v>
      </c>
      <c r="B2001" s="134">
        <f>VLOOKUP(A2001,'Anlage 2a_Letztverbrauch'!A1103:G2030,7,FALSE)</f>
        <v>423452.46552000003</v>
      </c>
      <c r="C2001" s="134" t="e">
        <f>VLOOKUP(A2001,'Anlage 2a_Letztverbrauch'!A2968:G3003,3,FALSE)</f>
        <v>#N/A</v>
      </c>
      <c r="D2001" s="134"/>
      <c r="E2001" s="134" t="e">
        <f t="shared" si="60"/>
        <v>#N/A</v>
      </c>
      <c r="F2001" s="134">
        <f>'Anlage 2b_Korrekturen'!E732</f>
        <v>-14.05636</v>
      </c>
      <c r="G2001" s="212" t="e">
        <f t="shared" si="61"/>
        <v>#N/A</v>
      </c>
      <c r="H2001" s="208"/>
      <c r="I2001" t="s">
        <v>617</v>
      </c>
    </row>
    <row r="2002" spans="1:9" hidden="1" outlineLevel="1">
      <c r="A2002" s="222" t="s">
        <v>1716</v>
      </c>
      <c r="B2002" s="134">
        <f>VLOOKUP(A2002,'Anlage 2a_Letztverbrauch'!A1104:G2031,7,FALSE)</f>
        <v>34392.048389999996</v>
      </c>
      <c r="C2002" s="134" t="e">
        <f>VLOOKUP(A2002,'Anlage 2a_Letztverbrauch'!A2969:G3004,3,FALSE)</f>
        <v>#N/A</v>
      </c>
      <c r="D2002" s="134"/>
      <c r="E2002" s="134" t="e">
        <f t="shared" si="60"/>
        <v>#N/A</v>
      </c>
      <c r="F2002" s="134">
        <f>'Anlage 2b_Korrekturen'!E733</f>
        <v>-174.66236340000003</v>
      </c>
      <c r="G2002" s="212" t="e">
        <f t="shared" si="61"/>
        <v>#N/A</v>
      </c>
      <c r="H2002" s="208"/>
      <c r="I2002" t="s">
        <v>1717</v>
      </c>
    </row>
    <row r="2003" spans="1:9" hidden="1" outlineLevel="1">
      <c r="A2003" s="222" t="s">
        <v>618</v>
      </c>
      <c r="B2003" s="134">
        <f>VLOOKUP(A2003,'Anlage 2a_Letztverbrauch'!A1105:G2032,7,FALSE)</f>
        <v>4585770.2138700001</v>
      </c>
      <c r="C2003" s="134" t="e">
        <f>VLOOKUP(A2003,'Anlage 2a_Letztverbrauch'!A2970:G3005,3,FALSE)</f>
        <v>#N/A</v>
      </c>
      <c r="D2003" s="134"/>
      <c r="E2003" s="134" t="e">
        <f t="shared" si="60"/>
        <v>#N/A</v>
      </c>
      <c r="F2003" s="134">
        <f>'Anlage 2b_Korrekturen'!E734</f>
        <v>-29.202379999999998</v>
      </c>
      <c r="G2003" s="212" t="e">
        <f t="shared" si="61"/>
        <v>#N/A</v>
      </c>
      <c r="H2003" s="208"/>
      <c r="I2003" t="s">
        <v>619</v>
      </c>
    </row>
    <row r="2004" spans="1:9" hidden="1" outlineLevel="1">
      <c r="A2004" s="222" t="s">
        <v>620</v>
      </c>
      <c r="B2004" s="134">
        <f>VLOOKUP(A2004,'Anlage 2a_Letztverbrauch'!A1106:G2033,7,FALSE)</f>
        <v>240824.08538999996</v>
      </c>
      <c r="C2004" s="134" t="e">
        <f>VLOOKUP(A2004,'Anlage 2a_Letztverbrauch'!A2971:G3006,3,FALSE)</f>
        <v>#N/A</v>
      </c>
      <c r="D2004" s="134"/>
      <c r="E2004" s="134" t="e">
        <f t="shared" si="60"/>
        <v>#N/A</v>
      </c>
      <c r="F2004" s="134">
        <f>'Anlage 2b_Korrekturen'!E735</f>
        <v>1231.61806</v>
      </c>
      <c r="G2004" s="212" t="e">
        <f t="shared" si="61"/>
        <v>#N/A</v>
      </c>
      <c r="H2004" s="208"/>
      <c r="I2004" t="s">
        <v>621</v>
      </c>
    </row>
    <row r="2005" spans="1:9" hidden="1" outlineLevel="1">
      <c r="A2005" s="222" t="s">
        <v>622</v>
      </c>
      <c r="B2005" s="134">
        <f>VLOOKUP(A2005,'Anlage 2a_Letztverbrauch'!A1107:G2034,7,FALSE)</f>
        <v>296470.67141999997</v>
      </c>
      <c r="C2005" s="134" t="e">
        <f>VLOOKUP(A2005,'Anlage 2a_Letztverbrauch'!A2972:G3007,3,FALSE)</f>
        <v>#N/A</v>
      </c>
      <c r="D2005" s="134"/>
      <c r="E2005" s="134" t="e">
        <f t="shared" si="60"/>
        <v>#N/A</v>
      </c>
      <c r="F2005" s="134">
        <f>'Anlage 2b_Korrekturen'!E736</f>
        <v>78.496160000000003</v>
      </c>
      <c r="G2005" s="212" t="e">
        <f t="shared" si="61"/>
        <v>#N/A</v>
      </c>
      <c r="H2005" s="208"/>
      <c r="I2005" t="s">
        <v>623</v>
      </c>
    </row>
    <row r="2006" spans="1:9" hidden="1" outlineLevel="1">
      <c r="A2006" s="222" t="s">
        <v>1718</v>
      </c>
      <c r="B2006" s="134">
        <f>VLOOKUP(A2006,'Anlage 2a_Letztverbrauch'!A1108:G2035,7,FALSE)</f>
        <v>105118.18946999998</v>
      </c>
      <c r="C2006" s="134" t="e">
        <f>VLOOKUP(A2006,'Anlage 2a_Letztverbrauch'!A2973:G3008,3,FALSE)</f>
        <v>#N/A</v>
      </c>
      <c r="D2006" s="134"/>
      <c r="E2006" s="134" t="e">
        <f t="shared" si="60"/>
        <v>#N/A</v>
      </c>
      <c r="F2006" s="134">
        <f>'Anlage 2b_Korrekturen'!E737</f>
        <v>-2.9743400000000002</v>
      </c>
      <c r="G2006" s="212" t="e">
        <f t="shared" si="61"/>
        <v>#N/A</v>
      </c>
      <c r="H2006" s="208"/>
      <c r="I2006" t="s">
        <v>1719</v>
      </c>
    </row>
    <row r="2007" spans="1:9" hidden="1" outlineLevel="1">
      <c r="A2007" s="222" t="s">
        <v>624</v>
      </c>
      <c r="B2007" s="134">
        <f>VLOOKUP(A2007,'Anlage 2a_Letztverbrauch'!A1109:G2036,7,FALSE)</f>
        <v>1343432.0478599998</v>
      </c>
      <c r="C2007" s="134" t="e">
        <f>VLOOKUP(A2007,'Anlage 2a_Letztverbrauch'!A2974:G3009,3,FALSE)</f>
        <v>#N/A</v>
      </c>
      <c r="D2007" s="134"/>
      <c r="E2007" s="134" t="e">
        <f t="shared" si="60"/>
        <v>#N/A</v>
      </c>
      <c r="F2007" s="134">
        <f>'Anlage 2b_Korrekturen'!E738</f>
        <v>-162.45840000000001</v>
      </c>
      <c r="G2007" s="212" t="e">
        <f t="shared" si="61"/>
        <v>#N/A</v>
      </c>
      <c r="H2007" s="208"/>
      <c r="I2007" t="s">
        <v>625</v>
      </c>
    </row>
    <row r="2008" spans="1:9" hidden="1" outlineLevel="1">
      <c r="A2008" s="222" t="s">
        <v>626</v>
      </c>
      <c r="B2008" s="134">
        <f>VLOOKUP(A2008,'Anlage 2a_Letztverbrauch'!A1110:G2037,7,FALSE)</f>
        <v>349911.30803999997</v>
      </c>
      <c r="C2008" s="134" t="e">
        <f>VLOOKUP(A2008,'Anlage 2a_Letztverbrauch'!A2975:G3010,3,FALSE)</f>
        <v>#N/A</v>
      </c>
      <c r="D2008" s="134"/>
      <c r="E2008" s="134" t="e">
        <f t="shared" si="60"/>
        <v>#N/A</v>
      </c>
      <c r="F2008" s="134">
        <f>'Anlage 2b_Korrekturen'!E739</f>
        <v>13.90142</v>
      </c>
      <c r="G2008" s="212" t="e">
        <f t="shared" si="61"/>
        <v>#N/A</v>
      </c>
      <c r="H2008" s="208"/>
      <c r="I2008" t="s">
        <v>627</v>
      </c>
    </row>
    <row r="2009" spans="1:9" hidden="1" outlineLevel="1">
      <c r="A2009" s="222" t="s">
        <v>1720</v>
      </c>
      <c r="B2009" s="134">
        <f>VLOOKUP(A2009,'Anlage 2a_Letztverbrauch'!A1111:G2038,7,FALSE)</f>
        <v>5829340.3307999996</v>
      </c>
      <c r="C2009" s="134" t="e">
        <f>VLOOKUP(A2009,'Anlage 2a_Letztverbrauch'!A2976:G3011,3,FALSE)</f>
        <v>#N/A</v>
      </c>
      <c r="D2009" s="134"/>
      <c r="E2009" s="134" t="e">
        <f t="shared" si="60"/>
        <v>#N/A</v>
      </c>
      <c r="F2009" s="134">
        <f>'Anlage 2b_Korrekturen'!E740</f>
        <v>55.209440000000001</v>
      </c>
      <c r="G2009" s="212" t="e">
        <f t="shared" si="61"/>
        <v>#N/A</v>
      </c>
      <c r="H2009" s="208"/>
      <c r="I2009" t="s">
        <v>1721</v>
      </c>
    </row>
    <row r="2010" spans="1:9" hidden="1" outlineLevel="1">
      <c r="A2010" s="222" t="s">
        <v>628</v>
      </c>
      <c r="B2010" s="134">
        <f>VLOOKUP(A2010,'Anlage 2a_Letztverbrauch'!A1112:G2039,7,FALSE)</f>
        <v>169509.77609999999</v>
      </c>
      <c r="C2010" s="134" t="e">
        <f>VLOOKUP(A2010,'Anlage 2a_Letztverbrauch'!A2977:G3012,3,FALSE)</f>
        <v>#N/A</v>
      </c>
      <c r="D2010" s="134"/>
      <c r="E2010" s="134" t="e">
        <f t="shared" si="60"/>
        <v>#N/A</v>
      </c>
      <c r="F2010" s="134">
        <f>'Anlage 2b_Korrekturen'!E741</f>
        <v>-371.38101999999998</v>
      </c>
      <c r="G2010" s="212" t="e">
        <f t="shared" si="61"/>
        <v>#N/A</v>
      </c>
      <c r="H2010" s="208"/>
      <c r="I2010" t="s">
        <v>629</v>
      </c>
    </row>
    <row r="2011" spans="1:9" hidden="1" outlineLevel="1">
      <c r="A2011" s="222" t="s">
        <v>630</v>
      </c>
      <c r="B2011" s="134">
        <f>VLOOKUP(A2011,'Anlage 2a_Letztverbrauch'!A1113:G2040,7,FALSE)</f>
        <v>671179.94915999996</v>
      </c>
      <c r="C2011" s="134" t="e">
        <f>VLOOKUP(A2011,'Anlage 2a_Letztverbrauch'!A2978:G3013,3,FALSE)</f>
        <v>#N/A</v>
      </c>
      <c r="D2011" s="134"/>
      <c r="E2011" s="134" t="e">
        <f t="shared" si="60"/>
        <v>#N/A</v>
      </c>
      <c r="F2011" s="134">
        <f>'Anlage 2b_Korrekturen'!E742</f>
        <v>-133.12648000000002</v>
      </c>
      <c r="G2011" s="212" t="e">
        <f t="shared" si="61"/>
        <v>#N/A</v>
      </c>
      <c r="H2011" s="208"/>
      <c r="I2011" t="s">
        <v>631</v>
      </c>
    </row>
    <row r="2012" spans="1:9" hidden="1" outlineLevel="1">
      <c r="A2012" s="222" t="s">
        <v>632</v>
      </c>
      <c r="B2012" s="134">
        <f>VLOOKUP(A2012,'Anlage 2a_Letztverbrauch'!A1114:G2041,7,FALSE)</f>
        <v>4446055.8124500001</v>
      </c>
      <c r="C2012" s="134" t="e">
        <f>VLOOKUP(A2012,'Anlage 2a_Letztverbrauch'!A2979:G3014,3,FALSE)</f>
        <v>#N/A</v>
      </c>
      <c r="D2012" s="134"/>
      <c r="E2012" s="134" t="e">
        <f t="shared" si="60"/>
        <v>#N/A</v>
      </c>
      <c r="F2012" s="134">
        <f>'Anlage 2b_Korrekturen'!E743</f>
        <v>668.41116</v>
      </c>
      <c r="G2012" s="212" t="e">
        <f t="shared" si="61"/>
        <v>#N/A</v>
      </c>
      <c r="H2012" s="208"/>
      <c r="I2012" t="s">
        <v>633</v>
      </c>
    </row>
    <row r="2013" spans="1:9" hidden="1" outlineLevel="1">
      <c r="A2013" s="222" t="s">
        <v>634</v>
      </c>
      <c r="B2013" s="134">
        <f>VLOOKUP(A2013,'Anlage 2a_Letztverbrauch'!A1115:G2042,7,FALSE)</f>
        <v>11877030.993659999</v>
      </c>
      <c r="C2013" s="134" t="e">
        <f>VLOOKUP(A2013,'Anlage 2a_Letztverbrauch'!A2980:G3015,3,FALSE)</f>
        <v>#N/A</v>
      </c>
      <c r="D2013" s="134"/>
      <c r="E2013" s="134" t="e">
        <f t="shared" si="60"/>
        <v>#N/A</v>
      </c>
      <c r="F2013" s="134">
        <f>'Anlage 2b_Korrekturen'!E744</f>
        <v>-13993.32228</v>
      </c>
      <c r="G2013" s="212" t="e">
        <f t="shared" si="61"/>
        <v>#N/A</v>
      </c>
      <c r="H2013" s="208"/>
      <c r="I2013" t="s">
        <v>635</v>
      </c>
    </row>
    <row r="2014" spans="1:9" hidden="1" outlineLevel="1">
      <c r="A2014" s="222" t="s">
        <v>1722</v>
      </c>
      <c r="B2014" s="134">
        <f>VLOOKUP(A2014,'Anlage 2a_Letztverbrauch'!A1116:G2043,7,FALSE)</f>
        <v>15589.70091</v>
      </c>
      <c r="C2014" s="134" t="e">
        <f>VLOOKUP(A2014,'Anlage 2a_Letztverbrauch'!A2981:G3016,3,FALSE)</f>
        <v>#N/A</v>
      </c>
      <c r="D2014" s="134"/>
      <c r="E2014" s="134" t="e">
        <f t="shared" si="60"/>
        <v>#N/A</v>
      </c>
      <c r="F2014" s="134">
        <f>'Anlage 2b_Korrekturen'!E745</f>
        <v>14360.649460000001</v>
      </c>
      <c r="G2014" s="212" t="e">
        <f t="shared" si="61"/>
        <v>#N/A</v>
      </c>
      <c r="H2014" s="208"/>
      <c r="I2014" t="s">
        <v>1723</v>
      </c>
    </row>
    <row r="2015" spans="1:9" hidden="1" outlineLevel="1">
      <c r="A2015" s="222" t="s">
        <v>636</v>
      </c>
      <c r="B2015" s="134">
        <f>VLOOKUP(A2015,'Anlage 2a_Letztverbrauch'!A1117:G2044,7,FALSE)</f>
        <v>449933.46887999994</v>
      </c>
      <c r="C2015" s="134" t="e">
        <f>VLOOKUP(A2015,'Anlage 2a_Letztverbrauch'!A2982:G3017,3,FALSE)</f>
        <v>#N/A</v>
      </c>
      <c r="D2015" s="134"/>
      <c r="E2015" s="134" t="e">
        <f t="shared" si="60"/>
        <v>#N/A</v>
      </c>
      <c r="F2015" s="134">
        <f>'Anlage 2b_Korrekturen'!E746</f>
        <v>-21122.510460000001</v>
      </c>
      <c r="G2015" s="212" t="e">
        <f t="shared" si="61"/>
        <v>#N/A</v>
      </c>
      <c r="H2015" s="208"/>
      <c r="I2015" t="s">
        <v>637</v>
      </c>
    </row>
    <row r="2016" spans="1:9" hidden="1" outlineLevel="1">
      <c r="A2016" s="222" t="s">
        <v>638</v>
      </c>
      <c r="B2016" s="134">
        <f>VLOOKUP(A2016,'Anlage 2a_Letztverbrauch'!A1118:G2045,7,FALSE)</f>
        <v>4002115.9523100001</v>
      </c>
      <c r="C2016" s="134" t="e">
        <f>VLOOKUP(A2016,'Anlage 2a_Letztverbrauch'!A2983:G3018,3,FALSE)</f>
        <v>#N/A</v>
      </c>
      <c r="D2016" s="134"/>
      <c r="E2016" s="134" t="e">
        <f t="shared" si="60"/>
        <v>#N/A</v>
      </c>
      <c r="F2016" s="134">
        <f>'Anlage 2b_Korrekturen'!E747</f>
        <v>-7778.4655200000007</v>
      </c>
      <c r="G2016" s="212" t="e">
        <f t="shared" si="61"/>
        <v>#N/A</v>
      </c>
      <c r="H2016" s="208"/>
      <c r="I2016" t="s">
        <v>639</v>
      </c>
    </row>
    <row r="2017" spans="1:9" hidden="1" outlineLevel="1">
      <c r="A2017" s="222" t="s">
        <v>640</v>
      </c>
      <c r="B2017" s="134">
        <f>VLOOKUP(A2017,'Anlage 2a_Letztverbrauch'!A1119:G2046,7,FALSE)</f>
        <v>934026.18644999992</v>
      </c>
      <c r="C2017" s="134" t="e">
        <f>VLOOKUP(A2017,'Anlage 2a_Letztverbrauch'!A2984:G3019,3,FALSE)</f>
        <v>#N/A</v>
      </c>
      <c r="D2017" s="134"/>
      <c r="E2017" s="134" t="e">
        <f t="shared" si="60"/>
        <v>#N/A</v>
      </c>
      <c r="F2017" s="134">
        <f>'Anlage 2b_Korrekturen'!E748</f>
        <v>11461.37916</v>
      </c>
      <c r="G2017" s="212" t="e">
        <f t="shared" si="61"/>
        <v>#N/A</v>
      </c>
      <c r="H2017" s="208"/>
      <c r="I2017" t="s">
        <v>641</v>
      </c>
    </row>
    <row r="2018" spans="1:9" hidden="1" outlineLevel="1">
      <c r="A2018" s="222" t="s">
        <v>642</v>
      </c>
      <c r="B2018" s="134">
        <f>VLOOKUP(A2018,'Anlage 2a_Letztverbrauch'!A1120:G2047,7,FALSE)</f>
        <v>402297.50945999997</v>
      </c>
      <c r="C2018" s="134" t="e">
        <f>VLOOKUP(A2018,'Anlage 2a_Letztverbrauch'!A2985:G3020,3,FALSE)</f>
        <v>#N/A</v>
      </c>
      <c r="D2018" s="134"/>
      <c r="E2018" s="134" t="e">
        <f t="shared" si="60"/>
        <v>#N/A</v>
      </c>
      <c r="F2018" s="134">
        <f>'Anlage 2b_Korrekturen'!E749</f>
        <v>112.86744</v>
      </c>
      <c r="G2018" s="212" t="e">
        <f t="shared" si="61"/>
        <v>#N/A</v>
      </c>
      <c r="H2018" s="208"/>
      <c r="I2018" t="s">
        <v>643</v>
      </c>
    </row>
    <row r="2019" spans="1:9" hidden="1" outlineLevel="1">
      <c r="A2019" s="222" t="s">
        <v>644</v>
      </c>
      <c r="B2019" s="134">
        <f>VLOOKUP(A2019,'Anlage 2a_Letztverbrauch'!A1121:G2048,7,FALSE)</f>
        <v>185223.74513999998</v>
      </c>
      <c r="C2019" s="134" t="e">
        <f>VLOOKUP(A2019,'Anlage 2a_Letztverbrauch'!A2986:G3021,3,FALSE)</f>
        <v>#N/A</v>
      </c>
      <c r="D2019" s="134"/>
      <c r="E2019" s="134" t="e">
        <f t="shared" si="60"/>
        <v>#N/A</v>
      </c>
      <c r="F2019" s="134">
        <f>'Anlage 2b_Korrekturen'!E750</f>
        <v>41.528999999999996</v>
      </c>
      <c r="G2019" s="212" t="e">
        <f t="shared" si="61"/>
        <v>#N/A</v>
      </c>
      <c r="H2019" s="208"/>
      <c r="I2019" t="s">
        <v>645</v>
      </c>
    </row>
    <row r="2020" spans="1:9" hidden="1" outlineLevel="1">
      <c r="A2020" s="222" t="s">
        <v>646</v>
      </c>
      <c r="B2020" s="134">
        <f>VLOOKUP(A2020,'Anlage 2a_Letztverbrauch'!A1122:G2049,7,FALSE)</f>
        <v>216467.20346999998</v>
      </c>
      <c r="C2020" s="134" t="e">
        <f>VLOOKUP(A2020,'Anlage 2a_Letztverbrauch'!A2987:G3022,3,FALSE)</f>
        <v>#N/A</v>
      </c>
      <c r="D2020" s="134"/>
      <c r="E2020" s="134" t="e">
        <f t="shared" si="60"/>
        <v>#N/A</v>
      </c>
      <c r="F2020" s="134">
        <f>'Anlage 2b_Korrekturen'!E751</f>
        <v>734.75088000000005</v>
      </c>
      <c r="G2020" s="212" t="e">
        <f t="shared" si="61"/>
        <v>#N/A</v>
      </c>
      <c r="H2020" s="208"/>
      <c r="I2020" t="s">
        <v>647</v>
      </c>
    </row>
    <row r="2021" spans="1:9" hidden="1" outlineLevel="1">
      <c r="A2021" s="222" t="s">
        <v>648</v>
      </c>
      <c r="B2021" s="134">
        <f>VLOOKUP(A2021,'Anlage 2a_Letztverbrauch'!A1123:G2050,7,FALSE)</f>
        <v>430320.17447999999</v>
      </c>
      <c r="C2021" s="134" t="e">
        <f>VLOOKUP(A2021,'Anlage 2a_Letztverbrauch'!A2988:G3023,3,FALSE)</f>
        <v>#N/A</v>
      </c>
      <c r="D2021" s="134"/>
      <c r="E2021" s="134" t="e">
        <f t="shared" si="60"/>
        <v>#N/A</v>
      </c>
      <c r="F2021" s="134">
        <f>'Anlage 2b_Korrekturen'!E752</f>
        <v>1284.51864</v>
      </c>
      <c r="G2021" s="212" t="e">
        <f t="shared" si="61"/>
        <v>#N/A</v>
      </c>
      <c r="H2021" s="208"/>
      <c r="I2021" t="s">
        <v>649</v>
      </c>
    </row>
    <row r="2022" spans="1:9" hidden="1" outlineLevel="1">
      <c r="A2022" s="222" t="s">
        <v>650</v>
      </c>
      <c r="B2022" s="134">
        <f>VLOOKUP(A2022,'Anlage 2a_Letztverbrauch'!A1124:G2051,7,FALSE)</f>
        <v>5243177.0649299994</v>
      </c>
      <c r="C2022" s="134" t="e">
        <f>VLOOKUP(A2022,'Anlage 2a_Letztverbrauch'!A2989:G3024,3,FALSE)</f>
        <v>#N/A</v>
      </c>
      <c r="D2022" s="134"/>
      <c r="E2022" s="134" t="e">
        <f t="shared" si="60"/>
        <v>#N/A</v>
      </c>
      <c r="F2022" s="134">
        <f>'Anlage 2b_Korrekturen'!E753</f>
        <v>-36.596399999999996</v>
      </c>
      <c r="G2022" s="212" t="e">
        <f t="shared" si="61"/>
        <v>#N/A</v>
      </c>
      <c r="H2022" s="208"/>
      <c r="I2022" t="s">
        <v>651</v>
      </c>
    </row>
    <row r="2023" spans="1:9" hidden="1" outlineLevel="1">
      <c r="A2023" s="222" t="s">
        <v>277</v>
      </c>
      <c r="B2023" s="134">
        <f>VLOOKUP(A2023,'Anlage 2a_Letztverbrauch'!A1125:G2052,7,FALSE)</f>
        <v>107653.73556</v>
      </c>
      <c r="C2023" s="134" t="e">
        <f>VLOOKUP(A2023,'Anlage 2a_Letztverbrauch'!A2990:G3025,3,FALSE)</f>
        <v>#N/A</v>
      </c>
      <c r="D2023" s="134"/>
      <c r="E2023" s="134" t="e">
        <f t="shared" si="60"/>
        <v>#N/A</v>
      </c>
      <c r="F2023" s="134">
        <f>'Anlage 2b_Korrekturen'!E754</f>
        <v>697.24709999999993</v>
      </c>
      <c r="G2023" s="212" t="e">
        <f t="shared" si="61"/>
        <v>#N/A</v>
      </c>
      <c r="H2023" s="208"/>
      <c r="I2023" t="s">
        <v>278</v>
      </c>
    </row>
    <row r="2024" spans="1:9" hidden="1" outlineLevel="1">
      <c r="A2024" s="222" t="s">
        <v>652</v>
      </c>
      <c r="B2024" s="134">
        <f>VLOOKUP(A2024,'Anlage 2a_Letztverbrauch'!A1126:G2053,7,FALSE)</f>
        <v>3993530.2665300001</v>
      </c>
      <c r="C2024" s="134" t="e">
        <f>VLOOKUP(A2024,'Anlage 2a_Letztverbrauch'!A2991:G3026,3,FALSE)</f>
        <v>#N/A</v>
      </c>
      <c r="D2024" s="134"/>
      <c r="E2024" s="134" t="e">
        <f t="shared" si="60"/>
        <v>#N/A</v>
      </c>
      <c r="F2024" s="134">
        <f>'Anlage 2b_Korrekturen'!E755</f>
        <v>-52.290979999999998</v>
      </c>
      <c r="G2024" s="212" t="e">
        <f t="shared" si="61"/>
        <v>#N/A</v>
      </c>
      <c r="H2024" s="208"/>
      <c r="I2024" t="s">
        <v>653</v>
      </c>
    </row>
    <row r="2025" spans="1:9" hidden="1" outlineLevel="1">
      <c r="A2025" s="222" t="s">
        <v>654</v>
      </c>
      <c r="B2025" s="134">
        <f>VLOOKUP(A2025,'Anlage 2a_Letztverbrauch'!A1127:G2054,7,FALSE)</f>
        <v>6621919.3176899999</v>
      </c>
      <c r="C2025" s="134" t="e">
        <f>VLOOKUP(A2025,'Anlage 2a_Letztverbrauch'!A2992:G3027,3,FALSE)</f>
        <v>#N/A</v>
      </c>
      <c r="D2025" s="134"/>
      <c r="E2025" s="134" t="e">
        <f t="shared" si="60"/>
        <v>#N/A</v>
      </c>
      <c r="F2025" s="134">
        <f>'Anlage 2b_Korrekturen'!E756</f>
        <v>727.04960000000005</v>
      </c>
      <c r="G2025" s="212" t="e">
        <f t="shared" si="61"/>
        <v>#N/A</v>
      </c>
      <c r="H2025" s="208"/>
      <c r="I2025" t="s">
        <v>655</v>
      </c>
    </row>
    <row r="2026" spans="1:9" hidden="1" outlineLevel="1">
      <c r="A2026" s="222" t="s">
        <v>281</v>
      </c>
      <c r="B2026" s="134">
        <f>VLOOKUP(A2026,'Anlage 2a_Letztverbrauch'!A1128:G2055,7,FALSE)</f>
        <v>33703.266869999999</v>
      </c>
      <c r="C2026" s="134" t="e">
        <f>VLOOKUP(A2026,'Anlage 2a_Letztverbrauch'!A2993:G3028,3,FALSE)</f>
        <v>#N/A</v>
      </c>
      <c r="D2026" s="134"/>
      <c r="E2026" s="134" t="e">
        <f t="shared" ref="E2026:E2067" si="62">SUM(B2026:D2026)</f>
        <v>#N/A</v>
      </c>
      <c r="F2026" s="134">
        <f>'Anlage 2b_Korrekturen'!E757</f>
        <v>-1.06426</v>
      </c>
      <c r="G2026" s="212" t="e">
        <f t="shared" si="61"/>
        <v>#N/A</v>
      </c>
      <c r="H2026" s="208"/>
      <c r="I2026" t="s">
        <v>282</v>
      </c>
    </row>
    <row r="2027" spans="1:9" hidden="1" outlineLevel="1">
      <c r="A2027" s="222" t="s">
        <v>656</v>
      </c>
      <c r="B2027" s="134">
        <f>VLOOKUP(A2027,'Anlage 2a_Letztverbrauch'!A1129:G2056,7,FALSE)</f>
        <v>447125.22119999997</v>
      </c>
      <c r="C2027" s="134" t="e">
        <f>VLOOKUP(A2027,'Anlage 2a_Letztverbrauch'!A2994:G3029,3,FALSE)</f>
        <v>#N/A</v>
      </c>
      <c r="D2027" s="134"/>
      <c r="E2027" s="134" t="e">
        <f t="shared" si="62"/>
        <v>#N/A</v>
      </c>
      <c r="F2027" s="134">
        <f>'Anlage 2b_Korrekturen'!E758</f>
        <v>-111.63554000000001</v>
      </c>
      <c r="G2027" s="212" t="e">
        <f t="shared" ref="G2027:G2067" si="63">E2027+F2027</f>
        <v>#N/A</v>
      </c>
      <c r="H2027" s="208"/>
      <c r="I2027" t="s">
        <v>657</v>
      </c>
    </row>
    <row r="2028" spans="1:9" hidden="1" outlineLevel="1">
      <c r="A2028" s="222" t="s">
        <v>658</v>
      </c>
      <c r="B2028" s="134">
        <f>VLOOKUP(A2028,'Anlage 2a_Letztverbrauch'!A1130:G2057,7,FALSE)</f>
        <v>762955.0779899999</v>
      </c>
      <c r="C2028" s="134" t="e">
        <f>VLOOKUP(A2028,'Anlage 2a_Letztverbrauch'!A2995:G3030,3,FALSE)</f>
        <v>#N/A</v>
      </c>
      <c r="D2028" s="134"/>
      <c r="E2028" s="134" t="e">
        <f t="shared" si="62"/>
        <v>#N/A</v>
      </c>
      <c r="F2028" s="134">
        <f>'Anlage 2b_Korrekturen'!E759</f>
        <v>244.11178000000001</v>
      </c>
      <c r="G2028" s="212" t="e">
        <f t="shared" si="63"/>
        <v>#N/A</v>
      </c>
      <c r="H2028" s="208"/>
      <c r="I2028" t="s">
        <v>659</v>
      </c>
    </row>
    <row r="2029" spans="1:9" hidden="1" outlineLevel="1">
      <c r="A2029" s="222" t="s">
        <v>660</v>
      </c>
      <c r="B2029" s="134">
        <f>VLOOKUP(A2029,'Anlage 2a_Letztverbrauch'!A1131:G2058,7,FALSE)</f>
        <v>238236.61364999998</v>
      </c>
      <c r="C2029" s="134" t="e">
        <f>VLOOKUP(A2029,'Anlage 2a_Letztverbrauch'!A2996:G3031,3,FALSE)</f>
        <v>#N/A</v>
      </c>
      <c r="D2029" s="134"/>
      <c r="E2029" s="134" t="e">
        <f t="shared" si="62"/>
        <v>#N/A</v>
      </c>
      <c r="F2029" s="134">
        <f>'Anlage 2b_Korrekturen'!E760</f>
        <v>-1374.64546</v>
      </c>
      <c r="G2029" s="212" t="e">
        <f t="shared" si="63"/>
        <v>#N/A</v>
      </c>
      <c r="H2029" s="208"/>
      <c r="I2029" t="s">
        <v>661</v>
      </c>
    </row>
    <row r="2030" spans="1:9" hidden="1" outlineLevel="1">
      <c r="A2030" s="222" t="s">
        <v>662</v>
      </c>
      <c r="B2030" s="134">
        <f>VLOOKUP(A2030,'Anlage 2a_Letztverbrauch'!A1132:G2059,7,FALSE)</f>
        <v>1623856.7759399998</v>
      </c>
      <c r="C2030" s="134" t="e">
        <f>VLOOKUP(A2030,'Anlage 2a_Letztverbrauch'!A2997:G3032,3,FALSE)</f>
        <v>#N/A</v>
      </c>
      <c r="D2030" s="134"/>
      <c r="E2030" s="134" t="e">
        <f t="shared" si="62"/>
        <v>#N/A</v>
      </c>
      <c r="F2030" s="134">
        <f>'Anlage 2b_Korrekturen'!E761</f>
        <v>169.65675999999999</v>
      </c>
      <c r="G2030" s="212" t="e">
        <f t="shared" si="63"/>
        <v>#N/A</v>
      </c>
      <c r="H2030" s="208"/>
      <c r="I2030" t="s">
        <v>663</v>
      </c>
    </row>
    <row r="2031" spans="1:9" hidden="1" outlineLevel="1">
      <c r="A2031" s="222" t="s">
        <v>664</v>
      </c>
      <c r="B2031" s="134">
        <f>VLOOKUP(A2031,'Anlage 2a_Letztverbrauch'!A1133:G2060,7,FALSE)</f>
        <v>538024.01498999994</v>
      </c>
      <c r="C2031" s="134" t="e">
        <f>VLOOKUP(A2031,'Anlage 2a_Letztverbrauch'!A2998:G3033,3,FALSE)</f>
        <v>#N/A</v>
      </c>
      <c r="D2031" s="134"/>
      <c r="E2031" s="134" t="e">
        <f t="shared" si="62"/>
        <v>#N/A</v>
      </c>
      <c r="F2031" s="134">
        <f>'Anlage 2b_Korrekturen'!E762</f>
        <v>49.288699999999999</v>
      </c>
      <c r="G2031" s="212" t="e">
        <f t="shared" si="63"/>
        <v>#N/A</v>
      </c>
      <c r="H2031" s="208"/>
      <c r="I2031" t="s">
        <v>665</v>
      </c>
    </row>
    <row r="2032" spans="1:9" hidden="1" outlineLevel="1">
      <c r="A2032" s="222" t="s">
        <v>1578</v>
      </c>
      <c r="B2032" s="134">
        <f>VLOOKUP(A2032,'Anlage 2a_Letztverbrauch'!A1134:G2061,7,FALSE)</f>
        <v>9741.5839499999984</v>
      </c>
      <c r="C2032" s="134" t="e">
        <f>VLOOKUP(A2032,'Anlage 2a_Letztverbrauch'!A2999:G3034,3,FALSE)</f>
        <v>#N/A</v>
      </c>
      <c r="D2032" s="134"/>
      <c r="E2032" s="134" t="e">
        <f t="shared" si="62"/>
        <v>#N/A</v>
      </c>
      <c r="F2032" s="134">
        <f>'Anlage 2b_Korrekturen'!E763</f>
        <v>316.54241999999999</v>
      </c>
      <c r="G2032" s="212" t="e">
        <f t="shared" si="63"/>
        <v>#N/A</v>
      </c>
      <c r="H2032" s="208"/>
      <c r="I2032" t="s">
        <v>1579</v>
      </c>
    </row>
    <row r="2033" spans="1:9" hidden="1" outlineLevel="1">
      <c r="A2033" s="222" t="s">
        <v>666</v>
      </c>
      <c r="B2033" s="134">
        <f>VLOOKUP(A2033,'Anlage 2a_Letztverbrauch'!A1135:G2062,7,FALSE)</f>
        <v>334571.35005000001</v>
      </c>
      <c r="C2033" s="134" t="e">
        <f>VLOOKUP(A2033,'Anlage 2a_Letztverbrauch'!A3000:G3035,3,FALSE)</f>
        <v>#N/A</v>
      </c>
      <c r="D2033" s="134">
        <v>6217</v>
      </c>
      <c r="E2033" s="134" t="e">
        <f t="shared" si="62"/>
        <v>#N/A</v>
      </c>
      <c r="F2033" s="134">
        <f>'Anlage 2b_Korrekturen'!E764</f>
        <v>691.33720000000005</v>
      </c>
      <c r="G2033" s="212" t="e">
        <f t="shared" si="63"/>
        <v>#N/A</v>
      </c>
      <c r="H2033" s="208"/>
      <c r="I2033" t="s">
        <v>667</v>
      </c>
    </row>
    <row r="2034" spans="1:9" hidden="1" outlineLevel="1">
      <c r="A2034" s="222" t="s">
        <v>668</v>
      </c>
      <c r="B2034" s="134">
        <f>VLOOKUP(A2034,'Anlage 2a_Letztverbrauch'!A1136:G2063,7,FALSE)</f>
        <v>527676.86621999997</v>
      </c>
      <c r="C2034" s="134" t="e">
        <f>VLOOKUP(A2034,'Anlage 2a_Letztverbrauch'!A3001:G3036,3,FALSE)</f>
        <v>#N/A</v>
      </c>
      <c r="D2034" s="134"/>
      <c r="E2034" s="134" t="e">
        <f t="shared" si="62"/>
        <v>#N/A</v>
      </c>
      <c r="F2034" s="134">
        <f>'Anlage 2b_Korrekturen'!E765</f>
        <v>-547.72306000000003</v>
      </c>
      <c r="G2034" s="212" t="e">
        <f t="shared" si="63"/>
        <v>#N/A</v>
      </c>
      <c r="H2034" s="208"/>
      <c r="I2034" t="s">
        <v>669</v>
      </c>
    </row>
    <row r="2035" spans="1:9" hidden="1" outlineLevel="1">
      <c r="A2035" s="222" t="s">
        <v>670</v>
      </c>
      <c r="B2035" s="134">
        <f>VLOOKUP(A2035,'Anlage 2a_Letztverbrauch'!A1137:G2064,7,FALSE)</f>
        <v>578202.28724999994</v>
      </c>
      <c r="C2035" s="134" t="e">
        <f>VLOOKUP(A2035,'Anlage 2a_Letztverbrauch'!A3002:G3037,3,FALSE)</f>
        <v>#N/A</v>
      </c>
      <c r="D2035" s="134"/>
      <c r="E2035" s="134" t="e">
        <f t="shared" si="62"/>
        <v>#N/A</v>
      </c>
      <c r="F2035" s="134">
        <f>'Anlage 2b_Korrekturen'!E766</f>
        <v>124.135769</v>
      </c>
      <c r="G2035" s="212" t="e">
        <f t="shared" si="63"/>
        <v>#N/A</v>
      </c>
      <c r="H2035" s="208"/>
      <c r="I2035" t="s">
        <v>671</v>
      </c>
    </row>
    <row r="2036" spans="1:9" hidden="1" outlineLevel="1">
      <c r="A2036" s="222" t="s">
        <v>672</v>
      </c>
      <c r="B2036" s="134">
        <f>VLOOKUP(A2036,'Anlage 2a_Letztverbrauch'!A1138:G2065,7,FALSE)</f>
        <v>131304.08592000001</v>
      </c>
      <c r="C2036" s="134" t="e">
        <f>VLOOKUP(A2036,'Anlage 2a_Letztverbrauch'!A3003:G3038,3,FALSE)</f>
        <v>#N/A</v>
      </c>
      <c r="D2036" s="134"/>
      <c r="E2036" s="134" t="e">
        <f t="shared" si="62"/>
        <v>#N/A</v>
      </c>
      <c r="F2036" s="134">
        <f>'Anlage 2b_Korrekturen'!E767</f>
        <v>-87977.050360000008</v>
      </c>
      <c r="G2036" s="212" t="e">
        <f t="shared" si="63"/>
        <v>#N/A</v>
      </c>
      <c r="H2036" s="208"/>
      <c r="I2036" t="s">
        <v>673</v>
      </c>
    </row>
    <row r="2037" spans="1:9" hidden="1" outlineLevel="1">
      <c r="A2037" s="222" t="s">
        <v>1724</v>
      </c>
      <c r="B2037" s="134">
        <f>VLOOKUP(A2037,'Anlage 2a_Letztverbrauch'!A1139:G2066,7,FALSE)</f>
        <v>61992.471659999996</v>
      </c>
      <c r="C2037" s="134" t="e">
        <f>VLOOKUP(A2037,'Anlage 2a_Letztverbrauch'!A3004:G3039,3,FALSE)</f>
        <v>#N/A</v>
      </c>
      <c r="D2037" s="134"/>
      <c r="E2037" s="134" t="e">
        <f t="shared" si="62"/>
        <v>#N/A</v>
      </c>
      <c r="F2037" s="134">
        <f>'Anlage 2b_Korrekturen'!E768</f>
        <v>-42268.058720000001</v>
      </c>
      <c r="G2037" s="212" t="e">
        <f t="shared" si="63"/>
        <v>#N/A</v>
      </c>
      <c r="H2037" s="208"/>
      <c r="I2037" t="s">
        <v>1725</v>
      </c>
    </row>
    <row r="2038" spans="1:9" hidden="1" outlineLevel="1">
      <c r="A2038" s="222" t="s">
        <v>1635</v>
      </c>
      <c r="B2038" s="134">
        <f>VLOOKUP(A2038,'Anlage 2a_Letztverbrauch'!A1140:G2067,7,FALSE)</f>
        <v>81319.46991</v>
      </c>
      <c r="C2038" s="134" t="e">
        <f>VLOOKUP(A2038,'Anlage 2a_Letztverbrauch'!A3005:G3040,3,FALSE)</f>
        <v>#N/A</v>
      </c>
      <c r="D2038" s="134"/>
      <c r="E2038" s="134" t="e">
        <f t="shared" si="62"/>
        <v>#N/A</v>
      </c>
      <c r="F2038" s="134">
        <f>'Anlage 2b_Korrekturen'!E769</f>
        <v>-60.365640000000006</v>
      </c>
      <c r="G2038" s="212" t="e">
        <f t="shared" si="63"/>
        <v>#N/A</v>
      </c>
      <c r="H2038" s="208"/>
      <c r="I2038" t="s">
        <v>1636</v>
      </c>
    </row>
    <row r="2039" spans="1:9" hidden="1" outlineLevel="1">
      <c r="A2039" s="222" t="s">
        <v>674</v>
      </c>
      <c r="B2039" s="134">
        <f>VLOOKUP(A2039,'Anlage 2a_Letztverbrauch'!A1141:G2068,7,FALSE)</f>
        <v>111149.26892999999</v>
      </c>
      <c r="C2039" s="134" t="e">
        <f>VLOOKUP(A2039,'Anlage 2a_Letztverbrauch'!A3006:G3041,3,FALSE)</f>
        <v>#N/A</v>
      </c>
      <c r="D2039" s="134"/>
      <c r="E2039" s="134" t="e">
        <f t="shared" si="62"/>
        <v>#N/A</v>
      </c>
      <c r="F2039" s="134">
        <f>'Anlage 2b_Korrekturen'!E770</f>
        <v>58.392060000000001</v>
      </c>
      <c r="G2039" s="212" t="e">
        <f t="shared" si="63"/>
        <v>#N/A</v>
      </c>
      <c r="H2039" s="208"/>
      <c r="I2039" t="s">
        <v>675</v>
      </c>
    </row>
    <row r="2040" spans="1:9" hidden="1" outlineLevel="1">
      <c r="A2040" s="222" t="s">
        <v>1726</v>
      </c>
      <c r="B2040" s="134">
        <f>VLOOKUP(A2040,'Anlage 2a_Letztverbrauch'!A1142:G2069,7,FALSE)</f>
        <v>124284.95898</v>
      </c>
      <c r="C2040" s="134" t="e">
        <f>VLOOKUP(A2040,'Anlage 2a_Letztverbrauch'!A3007:G3042,3,FALSE)</f>
        <v>#N/A</v>
      </c>
      <c r="D2040" s="134"/>
      <c r="E2040" s="134" t="e">
        <f t="shared" si="62"/>
        <v>#N/A</v>
      </c>
      <c r="F2040" s="134">
        <f>'Anlage 2b_Korrekturen'!E771</f>
        <v>-10484.75</v>
      </c>
      <c r="G2040" s="212" t="e">
        <f t="shared" si="63"/>
        <v>#N/A</v>
      </c>
      <c r="H2040" s="208"/>
      <c r="I2040" t="s">
        <v>1727</v>
      </c>
    </row>
    <row r="2041" spans="1:9" hidden="1" outlineLevel="1">
      <c r="A2041" s="222" t="s">
        <v>676</v>
      </c>
      <c r="B2041" s="134">
        <f>VLOOKUP(A2041,'Anlage 2a_Letztverbrauch'!A1143:G2070,7,FALSE)</f>
        <v>1072346.00067</v>
      </c>
      <c r="C2041" s="134" t="e">
        <f>VLOOKUP(A2041,'Anlage 2a_Letztverbrauch'!A3008:G3043,3,FALSE)</f>
        <v>#N/A</v>
      </c>
      <c r="D2041" s="134"/>
      <c r="E2041" s="134" t="e">
        <f t="shared" si="62"/>
        <v>#N/A</v>
      </c>
      <c r="F2041" s="134">
        <f>'Anlage 2b_Korrekturen'!E772</f>
        <v>-142.5249</v>
      </c>
      <c r="G2041" s="212" t="e">
        <f t="shared" si="63"/>
        <v>#N/A</v>
      </c>
      <c r="H2041" s="208"/>
      <c r="I2041" t="s">
        <v>677</v>
      </c>
    </row>
    <row r="2042" spans="1:9" hidden="1" outlineLevel="1">
      <c r="A2042" s="222" t="s">
        <v>678</v>
      </c>
      <c r="B2042" s="134">
        <f>VLOOKUP(A2042,'Anlage 2a_Letztverbrauch'!A1144:G2071,7,FALSE)</f>
        <v>502798.12169999996</v>
      </c>
      <c r="C2042" s="134" t="e">
        <f>VLOOKUP(A2042,'Anlage 2a_Letztverbrauch'!A3009:G3044,3,FALSE)</f>
        <v>#N/A</v>
      </c>
      <c r="D2042" s="134"/>
      <c r="E2042" s="134" t="e">
        <f t="shared" si="62"/>
        <v>#N/A</v>
      </c>
      <c r="F2042" s="134">
        <f>'Anlage 2b_Korrekturen'!E773</f>
        <v>5686.4467799999993</v>
      </c>
      <c r="G2042" s="212" t="e">
        <f t="shared" si="63"/>
        <v>#N/A</v>
      </c>
      <c r="H2042" s="208"/>
      <c r="I2042" t="s">
        <v>679</v>
      </c>
    </row>
    <row r="2043" spans="1:9" hidden="1" outlineLevel="1">
      <c r="A2043" s="222" t="s">
        <v>680</v>
      </c>
      <c r="B2043" s="134">
        <f>VLOOKUP(A2043,'Anlage 2a_Letztverbrauch'!A1145:G2072,7,FALSE)</f>
        <v>2966186.6334800003</v>
      </c>
      <c r="C2043" s="134" t="e">
        <f>VLOOKUP(A2043,'Anlage 2a_Letztverbrauch'!A3010:G3045,3,FALSE)</f>
        <v>#N/A</v>
      </c>
      <c r="D2043" s="134"/>
      <c r="E2043" s="134" t="e">
        <f t="shared" si="62"/>
        <v>#N/A</v>
      </c>
      <c r="F2043" s="134">
        <f>'Anlage 2b_Korrekturen'!E774</f>
        <v>98.986859999999993</v>
      </c>
      <c r="G2043" s="212" t="e">
        <f t="shared" si="63"/>
        <v>#N/A</v>
      </c>
      <c r="H2043" s="208"/>
      <c r="I2043" t="s">
        <v>681</v>
      </c>
    </row>
    <row r="2044" spans="1:9" hidden="1" outlineLevel="1">
      <c r="A2044" s="222" t="s">
        <v>682</v>
      </c>
      <c r="B2044" s="134">
        <f>VLOOKUP(A2044,'Anlage 2a_Letztverbrauch'!A1146:G2073,7,FALSE)</f>
        <v>721859.35856999992</v>
      </c>
      <c r="C2044" s="134" t="e">
        <f>VLOOKUP(A2044,'Anlage 2a_Letztverbrauch'!A3011:G3046,3,FALSE)</f>
        <v>#N/A</v>
      </c>
      <c r="D2044" s="134"/>
      <c r="E2044" s="134" t="e">
        <f t="shared" si="62"/>
        <v>#N/A</v>
      </c>
      <c r="F2044" s="134">
        <f>'Anlage 2b_Korrekturen'!E775</f>
        <v>-218.82420000000002</v>
      </c>
      <c r="G2044" s="212" t="e">
        <f t="shared" si="63"/>
        <v>#N/A</v>
      </c>
      <c r="H2044" s="208"/>
      <c r="I2044" t="s">
        <v>683</v>
      </c>
    </row>
    <row r="2045" spans="1:9" hidden="1" outlineLevel="1">
      <c r="A2045" s="222" t="s">
        <v>684</v>
      </c>
      <c r="B2045" s="134">
        <f>VLOOKUP(A2045,'Anlage 2a_Letztverbrauch'!A1147:G2074,7,FALSE)</f>
        <v>122445.78779999999</v>
      </c>
      <c r="C2045" s="134" t="e">
        <f>VLOOKUP(A2045,'Anlage 2a_Letztverbrauch'!A3012:G3047,3,FALSE)</f>
        <v>#N/A</v>
      </c>
      <c r="D2045" s="134"/>
      <c r="E2045" s="134" t="e">
        <f t="shared" si="62"/>
        <v>#N/A</v>
      </c>
      <c r="F2045" s="134">
        <f>'Anlage 2b_Korrekturen'!E776</f>
        <v>130.12649999999999</v>
      </c>
      <c r="G2045" s="212" t="e">
        <f t="shared" si="63"/>
        <v>#N/A</v>
      </c>
      <c r="H2045" s="208"/>
      <c r="I2045" t="s">
        <v>685</v>
      </c>
    </row>
    <row r="2046" spans="1:9" hidden="1" outlineLevel="1">
      <c r="A2046" s="222" t="s">
        <v>686</v>
      </c>
      <c r="B2046" s="134">
        <f>VLOOKUP(A2046,'Anlage 2a_Letztverbrauch'!A1148:G2075,7,FALSE)</f>
        <v>264739.17267</v>
      </c>
      <c r="C2046" s="134" t="e">
        <f>VLOOKUP(A2046,'Anlage 2a_Letztverbrauch'!A3013:G3048,3,FALSE)</f>
        <v>#N/A</v>
      </c>
      <c r="D2046" s="134"/>
      <c r="E2046" s="134" t="e">
        <f t="shared" si="62"/>
        <v>#N/A</v>
      </c>
      <c r="F2046" s="134">
        <f>'Anlage 2b_Korrekturen'!E777</f>
        <v>-817.19820000000004</v>
      </c>
      <c r="G2046" s="212" t="e">
        <f t="shared" si="63"/>
        <v>#N/A</v>
      </c>
      <c r="H2046" s="208"/>
      <c r="I2046" t="s">
        <v>687</v>
      </c>
    </row>
    <row r="2047" spans="1:9" hidden="1" outlineLevel="1">
      <c r="A2047" s="222" t="s">
        <v>688</v>
      </c>
      <c r="B2047" s="134">
        <f>VLOOKUP(A2047,'Anlage 2a_Letztverbrauch'!A1149:G2076,7,FALSE)</f>
        <v>603000.04989000002</v>
      </c>
      <c r="C2047" s="134" t="e">
        <f>VLOOKUP(A2047,'Anlage 2a_Letztverbrauch'!A3014:G3049,3,FALSE)</f>
        <v>#N/A</v>
      </c>
      <c r="D2047" s="134"/>
      <c r="E2047" s="134" t="e">
        <f t="shared" si="62"/>
        <v>#N/A</v>
      </c>
      <c r="F2047" s="134">
        <f>'Anlage 2b_Korrekturen'!E778</f>
        <v>1949.75424</v>
      </c>
      <c r="G2047" s="212" t="e">
        <f t="shared" si="63"/>
        <v>#N/A</v>
      </c>
      <c r="H2047" s="208"/>
      <c r="I2047" t="s">
        <v>689</v>
      </c>
    </row>
    <row r="2048" spans="1:9" hidden="1" outlineLevel="1">
      <c r="A2048" s="222" t="s">
        <v>690</v>
      </c>
      <c r="B2048" s="134">
        <f>VLOOKUP(A2048,'Anlage 2a_Letztverbrauch'!A1150:G2077,7,FALSE)</f>
        <v>36462.826889999997</v>
      </c>
      <c r="C2048" s="134" t="e">
        <f>VLOOKUP(A2048,'Anlage 2a_Letztverbrauch'!A3015:G3050,3,FALSE)</f>
        <v>#N/A</v>
      </c>
      <c r="D2048" s="134"/>
      <c r="E2048" s="134" t="e">
        <f t="shared" si="62"/>
        <v>#N/A</v>
      </c>
      <c r="F2048" s="134">
        <f>'Anlage 2b_Korrekturen'!E779</f>
        <v>560.85749999999996</v>
      </c>
      <c r="G2048" s="212" t="e">
        <f t="shared" si="63"/>
        <v>#N/A</v>
      </c>
      <c r="H2048" s="208"/>
      <c r="I2048" t="s">
        <v>691</v>
      </c>
    </row>
    <row r="2049" spans="1:9" hidden="1" outlineLevel="1">
      <c r="A2049" s="222" t="s">
        <v>1728</v>
      </c>
      <c r="B2049" s="134">
        <f>VLOOKUP(A2049,'Anlage 2a_Letztverbrauch'!A1151:G2078,7,FALSE)</f>
        <v>450893.26248749997</v>
      </c>
      <c r="C2049" s="134" t="e">
        <f>VLOOKUP(A2049,'Anlage 2a_Letztverbrauch'!A3016:G3051,3,FALSE)</f>
        <v>#N/A</v>
      </c>
      <c r="D2049" s="134"/>
      <c r="E2049" s="134" t="e">
        <f t="shared" si="62"/>
        <v>#N/A</v>
      </c>
      <c r="F2049" s="134">
        <f>'Anlage 2b_Korrekturen'!E780</f>
        <v>-556.11738000000003</v>
      </c>
      <c r="G2049" s="212" t="e">
        <f t="shared" si="63"/>
        <v>#N/A</v>
      </c>
      <c r="H2049" s="208"/>
      <c r="I2049" t="s">
        <v>1729</v>
      </c>
    </row>
    <row r="2050" spans="1:9" hidden="1" outlineLevel="1">
      <c r="A2050" s="222" t="s">
        <v>692</v>
      </c>
      <c r="B2050" s="134">
        <f>VLOOKUP(A2050,'Anlage 2a_Letztverbrauch'!A1152:G2079,7,FALSE)</f>
        <v>97736.743229999993</v>
      </c>
      <c r="C2050" s="134" t="e">
        <f>VLOOKUP(A2050,'Anlage 2a_Letztverbrauch'!A3017:G3052,3,FALSE)</f>
        <v>#N/A</v>
      </c>
      <c r="D2050" s="134"/>
      <c r="E2050" s="134" t="e">
        <f t="shared" si="62"/>
        <v>#N/A</v>
      </c>
      <c r="F2050" s="134">
        <f>'Anlage 2b_Korrekturen'!E781</f>
        <v>236.9682</v>
      </c>
      <c r="G2050" s="212" t="e">
        <f t="shared" si="63"/>
        <v>#N/A</v>
      </c>
      <c r="H2050" s="208"/>
      <c r="I2050" t="s">
        <v>693</v>
      </c>
    </row>
    <row r="2051" spans="1:9" hidden="1" outlineLevel="1">
      <c r="A2051" s="222" t="s">
        <v>694</v>
      </c>
      <c r="B2051" s="134">
        <f>VLOOKUP(A2051,'Anlage 2a_Letztverbrauch'!A1153:G2080,7,FALSE)</f>
        <v>234641.90925</v>
      </c>
      <c r="C2051" s="134" t="e">
        <f>VLOOKUP(A2051,'Anlage 2a_Letztverbrauch'!A3018:G3053,3,FALSE)</f>
        <v>#N/A</v>
      </c>
      <c r="D2051" s="134"/>
      <c r="E2051" s="134" t="e">
        <f t="shared" si="62"/>
        <v>#N/A</v>
      </c>
      <c r="F2051" s="134">
        <f>'Anlage 2b_Korrekturen'!E782</f>
        <v>3714.46614</v>
      </c>
      <c r="G2051" s="212" t="e">
        <f t="shared" si="63"/>
        <v>#N/A</v>
      </c>
      <c r="H2051" s="208"/>
      <c r="I2051" t="s">
        <v>695</v>
      </c>
    </row>
    <row r="2052" spans="1:9" hidden="1" outlineLevel="1">
      <c r="A2052" s="222" t="s">
        <v>696</v>
      </c>
      <c r="B2052" s="134">
        <f>VLOOKUP(A2052,'Anlage 2a_Letztverbrauch'!A1154:G2081,7,FALSE)</f>
        <v>113085.77258999999</v>
      </c>
      <c r="C2052" s="134" t="e">
        <f>VLOOKUP(A2052,'Anlage 2a_Letztverbrauch'!A3019:G3054,3,FALSE)</f>
        <v>#N/A</v>
      </c>
      <c r="D2052" s="134"/>
      <c r="E2052" s="134" t="e">
        <f t="shared" si="62"/>
        <v>#N/A</v>
      </c>
      <c r="F2052" s="134">
        <f>'Anlage 2b_Korrekturen'!E783</f>
        <v>232.16004000000001</v>
      </c>
      <c r="G2052" s="212" t="e">
        <f t="shared" si="63"/>
        <v>#N/A</v>
      </c>
      <c r="H2052" s="208"/>
      <c r="I2052" t="s">
        <v>697</v>
      </c>
    </row>
    <row r="2053" spans="1:9" hidden="1" outlineLevel="1">
      <c r="A2053" s="222" t="s">
        <v>698</v>
      </c>
      <c r="B2053" s="134">
        <f>VLOOKUP(A2053,'Anlage 2a_Letztverbrauch'!A1155:G2082,7,FALSE)</f>
        <v>141007.73861999999</v>
      </c>
      <c r="C2053" s="134" t="e">
        <f>VLOOKUP(A2053,'Anlage 2a_Letztverbrauch'!A3020:G3055,3,FALSE)</f>
        <v>#N/A</v>
      </c>
      <c r="D2053" s="134"/>
      <c r="E2053" s="134" t="e">
        <f t="shared" si="62"/>
        <v>#N/A</v>
      </c>
      <c r="F2053" s="134">
        <f>'Anlage 2b_Korrekturen'!E784</f>
        <v>1586.39418</v>
      </c>
      <c r="G2053" s="212" t="e">
        <f t="shared" si="63"/>
        <v>#N/A</v>
      </c>
      <c r="H2053" s="208"/>
      <c r="I2053" t="s">
        <v>699</v>
      </c>
    </row>
    <row r="2054" spans="1:9" hidden="1" outlineLevel="1">
      <c r="A2054" s="222" t="s">
        <v>1730</v>
      </c>
      <c r="B2054" s="134">
        <f>VLOOKUP(A2054,'Anlage 2a_Letztverbrauch'!A1156:G2083,7,FALSE)</f>
        <v>3621476.8867199998</v>
      </c>
      <c r="C2054" s="134" t="e">
        <f>VLOOKUP(A2054,'Anlage 2a_Letztverbrauch'!A3021:G3056,3,FALSE)</f>
        <v>#N/A</v>
      </c>
      <c r="D2054" s="134"/>
      <c r="E2054" s="134" t="e">
        <f t="shared" si="62"/>
        <v>#N/A</v>
      </c>
      <c r="F2054" s="134">
        <f>'Anlage 2b_Korrekturen'!E785</f>
        <v>-8836.1280000000006</v>
      </c>
      <c r="G2054" s="212" t="e">
        <f t="shared" si="63"/>
        <v>#N/A</v>
      </c>
      <c r="H2054" s="208"/>
      <c r="I2054" t="s">
        <v>1731</v>
      </c>
    </row>
    <row r="2055" spans="1:9" hidden="1" outlineLevel="1">
      <c r="A2055" s="222" t="s">
        <v>700</v>
      </c>
      <c r="B2055" s="134">
        <f>VLOOKUP(A2055,'Anlage 2a_Letztverbrauch'!A1157:G2084,7,FALSE)</f>
        <v>344202.31754999998</v>
      </c>
      <c r="C2055" s="134" t="e">
        <f>VLOOKUP(A2055,'Anlage 2a_Letztverbrauch'!A3022:G3057,3,FALSE)</f>
        <v>#N/A</v>
      </c>
      <c r="D2055" s="134"/>
      <c r="E2055" s="134" t="e">
        <f t="shared" si="62"/>
        <v>#N/A</v>
      </c>
      <c r="F2055" s="134">
        <f>'Anlage 2b_Korrekturen'!E786</f>
        <v>-300.15089999999998</v>
      </c>
      <c r="G2055" s="212" t="e">
        <f t="shared" si="63"/>
        <v>#N/A</v>
      </c>
      <c r="H2055" s="208"/>
      <c r="I2055" t="s">
        <v>701</v>
      </c>
    </row>
    <row r="2056" spans="1:9" hidden="1" outlineLevel="1">
      <c r="A2056" s="222" t="s">
        <v>702</v>
      </c>
      <c r="B2056" s="134">
        <f>VLOOKUP(A2056,'Anlage 2a_Letztverbrauch'!A1158:G2085,7,FALSE)</f>
        <v>1691417.2587899999</v>
      </c>
      <c r="C2056" s="134" t="e">
        <f>VLOOKUP(A2056,'Anlage 2a_Letztverbrauch'!A3023:G3058,3,FALSE)</f>
        <v>#N/A</v>
      </c>
      <c r="D2056" s="134"/>
      <c r="E2056" s="134" t="e">
        <f t="shared" si="62"/>
        <v>#N/A</v>
      </c>
      <c r="F2056" s="134">
        <f>'Anlage 2b_Korrekturen'!E787</f>
        <v>-84.509460000000004</v>
      </c>
      <c r="G2056" s="212" t="e">
        <f t="shared" si="63"/>
        <v>#N/A</v>
      </c>
      <c r="H2056" s="208"/>
      <c r="I2056" t="s">
        <v>703</v>
      </c>
    </row>
    <row r="2057" spans="1:9" hidden="1" outlineLevel="1">
      <c r="A2057" s="222" t="s">
        <v>704</v>
      </c>
      <c r="B2057" s="134">
        <f>VLOOKUP(A2057,'Anlage 2a_Letztverbrauch'!A1159:G2086,7,FALSE)</f>
        <v>134806.00602</v>
      </c>
      <c r="C2057" s="134" t="e">
        <f>VLOOKUP(A2057,'Anlage 2a_Letztverbrauch'!A3024:G3059,3,FALSE)</f>
        <v>#N/A</v>
      </c>
      <c r="D2057" s="134"/>
      <c r="E2057" s="134" t="e">
        <f t="shared" si="62"/>
        <v>#N/A</v>
      </c>
      <c r="F2057" s="134">
        <f>'Anlage 2b_Korrekturen'!E788</f>
        <v>-158.7978</v>
      </c>
      <c r="G2057" s="212" t="e">
        <f t="shared" si="63"/>
        <v>#N/A</v>
      </c>
      <c r="H2057" s="208"/>
      <c r="I2057" t="s">
        <v>705</v>
      </c>
    </row>
    <row r="2058" spans="1:9" hidden="1" outlineLevel="1">
      <c r="A2058" s="222" t="s">
        <v>706</v>
      </c>
      <c r="B2058" s="134">
        <f>VLOOKUP(A2058,'Anlage 2a_Letztverbrauch'!A1160:G2087,7,FALSE)</f>
        <v>13922.178899999999</v>
      </c>
      <c r="C2058" s="134" t="e">
        <f>VLOOKUP(A2058,'Anlage 2a_Letztverbrauch'!A3025:G3060,3,FALSE)</f>
        <v>#N/A</v>
      </c>
      <c r="D2058" s="134"/>
      <c r="E2058" s="134" t="e">
        <f t="shared" si="62"/>
        <v>#N/A</v>
      </c>
      <c r="F2058" s="134">
        <f>'Anlage 2b_Korrekturen'!E789</f>
        <v>-482.56614000000002</v>
      </c>
      <c r="G2058" s="212" t="e">
        <f t="shared" si="63"/>
        <v>#N/A</v>
      </c>
      <c r="H2058" s="208"/>
      <c r="I2058" t="s">
        <v>707</v>
      </c>
    </row>
    <row r="2059" spans="1:9" hidden="1" outlineLevel="1">
      <c r="A2059" s="222" t="s">
        <v>708</v>
      </c>
      <c r="B2059" s="134">
        <f>VLOOKUP(A2059,'Anlage 2a_Letztverbrauch'!A1161:G2088,7,FALSE)</f>
        <v>304097.25170999998</v>
      </c>
      <c r="C2059" s="134" t="e">
        <f>VLOOKUP(A2059,'Anlage 2a_Letztverbrauch'!A3026:G3061,3,FALSE)</f>
        <v>#N/A</v>
      </c>
      <c r="D2059" s="134"/>
      <c r="E2059" s="134" t="e">
        <f t="shared" si="62"/>
        <v>#N/A</v>
      </c>
      <c r="F2059" s="134">
        <f>'Anlage 2b_Korrekturen'!E790</f>
        <v>-542.05200000000002</v>
      </c>
      <c r="G2059" s="212" t="e">
        <f t="shared" si="63"/>
        <v>#N/A</v>
      </c>
      <c r="H2059" s="208"/>
      <c r="I2059" t="s">
        <v>709</v>
      </c>
    </row>
    <row r="2060" spans="1:9" hidden="1" outlineLevel="1">
      <c r="A2060" s="222" t="s">
        <v>710</v>
      </c>
      <c r="B2060" s="134">
        <f>VLOOKUP(A2060,'Anlage 2a_Letztverbrauch'!A1162:G2089,7,FALSE)</f>
        <v>233008.61283</v>
      </c>
      <c r="C2060" s="134" t="e">
        <f>VLOOKUP(A2060,'Anlage 2a_Letztverbrauch'!A3027:G3062,3,FALSE)</f>
        <v>#N/A</v>
      </c>
      <c r="D2060" s="134"/>
      <c r="E2060" s="134" t="e">
        <f t="shared" si="62"/>
        <v>#N/A</v>
      </c>
      <c r="F2060" s="134">
        <f>'Anlage 2b_Korrekturen'!E791</f>
        <v>2391.4926</v>
      </c>
      <c r="G2060" s="212" t="e">
        <f t="shared" si="63"/>
        <v>#N/A</v>
      </c>
      <c r="H2060" s="208"/>
      <c r="I2060" t="s">
        <v>711</v>
      </c>
    </row>
    <row r="2061" spans="1:9" hidden="1" outlineLevel="1">
      <c r="A2061" s="222" t="s">
        <v>712</v>
      </c>
      <c r="B2061" s="134">
        <f>VLOOKUP(A2061,'Anlage 2a_Letztverbrauch'!A1163:G2090,7,FALSE)</f>
        <v>2261110.6984000001</v>
      </c>
      <c r="C2061" s="134" t="e">
        <f>VLOOKUP(A2061,'Anlage 2a_Letztverbrauch'!A3028:G3063,3,FALSE)</f>
        <v>#N/A</v>
      </c>
      <c r="D2061" s="134"/>
      <c r="E2061" s="134" t="e">
        <f t="shared" si="62"/>
        <v>#N/A</v>
      </c>
      <c r="F2061" s="134">
        <f>'Anlage 2b_Korrekturen'!E792</f>
        <v>54.677700000000002</v>
      </c>
      <c r="G2061" s="212" t="e">
        <f t="shared" si="63"/>
        <v>#N/A</v>
      </c>
      <c r="H2061" s="208"/>
      <c r="I2061" t="s">
        <v>713</v>
      </c>
    </row>
    <row r="2062" spans="1:9" hidden="1" outlineLevel="1">
      <c r="A2062" s="222" t="s">
        <v>714</v>
      </c>
      <c r="B2062" s="134">
        <f>VLOOKUP(A2062,'Anlage 2a_Letztverbrauch'!A1164:G2091,7,FALSE)</f>
        <v>217474.25406000001</v>
      </c>
      <c r="C2062" s="134" t="e">
        <f>VLOOKUP(A2062,'Anlage 2a_Letztverbrauch'!A3029:G3064,3,FALSE)</f>
        <v>#N/A</v>
      </c>
      <c r="D2062" s="134"/>
      <c r="E2062" s="134" t="e">
        <f t="shared" si="62"/>
        <v>#N/A</v>
      </c>
      <c r="F2062" s="134">
        <f>'Anlage 2b_Korrekturen'!E793</f>
        <v>1027.9521</v>
      </c>
      <c r="G2062" s="212" t="e">
        <f t="shared" si="63"/>
        <v>#N/A</v>
      </c>
      <c r="H2062" s="208"/>
      <c r="I2062" t="s">
        <v>715</v>
      </c>
    </row>
    <row r="2063" spans="1:9" hidden="1" outlineLevel="1">
      <c r="A2063" s="222" t="s">
        <v>716</v>
      </c>
      <c r="B2063" s="134">
        <f>VLOOKUP(A2063,'Anlage 2a_Letztverbrauch'!A1165:G2092,7,FALSE)</f>
        <v>432721.37432999996</v>
      </c>
      <c r="C2063" s="134" t="e">
        <f>VLOOKUP(A2063,'Anlage 2a_Letztverbrauch'!A3030:G3065,3,FALSE)</f>
        <v>#N/A</v>
      </c>
      <c r="D2063" s="134"/>
      <c r="E2063" s="134" t="e">
        <f t="shared" si="62"/>
        <v>#N/A</v>
      </c>
      <c r="F2063" s="134">
        <f>'Anlage 2b_Korrekturen'!E794</f>
        <v>-2863.2328200000002</v>
      </c>
      <c r="G2063" s="212" t="e">
        <f t="shared" si="63"/>
        <v>#N/A</v>
      </c>
      <c r="H2063" s="208"/>
      <c r="I2063" t="s">
        <v>717</v>
      </c>
    </row>
    <row r="2064" spans="1:9" hidden="1" outlineLevel="1">
      <c r="A2064" s="222" t="s">
        <v>319</v>
      </c>
      <c r="B2064" s="134">
        <f>VLOOKUP(A2064,'Anlage 2a_Letztverbrauch'!A1166:G2093,7,FALSE)</f>
        <v>12489.83778</v>
      </c>
      <c r="C2064" s="134" t="e">
        <f>VLOOKUP(A2064,'Anlage 2a_Letztverbrauch'!A3031:G3066,3,FALSE)</f>
        <v>#N/A</v>
      </c>
      <c r="D2064" s="134"/>
      <c r="E2064" s="134" t="e">
        <f t="shared" si="62"/>
        <v>#N/A</v>
      </c>
      <c r="F2064" s="134">
        <f>'Anlage 2b_Korrekturen'!E795</f>
        <v>30.285360000000001</v>
      </c>
      <c r="G2064" s="212" t="e">
        <f t="shared" si="63"/>
        <v>#N/A</v>
      </c>
      <c r="H2064" s="208"/>
      <c r="I2064" t="s">
        <v>320</v>
      </c>
    </row>
    <row r="2065" spans="1:9" hidden="1" outlineLevel="1">
      <c r="A2065" s="222" t="s">
        <v>1732</v>
      </c>
      <c r="B2065" s="134">
        <f>VLOOKUP(A2065,'Anlage 2a_Letztverbrauch'!A1167:G2094,7,FALSE)</f>
        <v>41821.607519999998</v>
      </c>
      <c r="C2065" s="134" t="e">
        <f>VLOOKUP(A2065,'Anlage 2a_Letztverbrauch'!A3032:G3067,3,FALSE)</f>
        <v>#N/A</v>
      </c>
      <c r="D2065" s="134"/>
      <c r="E2065" s="134" t="e">
        <f t="shared" si="62"/>
        <v>#N/A</v>
      </c>
      <c r="F2065" s="134">
        <f>'Anlage 2b_Korrekturen'!E796</f>
        <v>-522.41489999999999</v>
      </c>
      <c r="G2065" s="212" t="e">
        <f t="shared" si="63"/>
        <v>#N/A</v>
      </c>
      <c r="H2065" s="208"/>
      <c r="I2065" t="s">
        <v>1733</v>
      </c>
    </row>
    <row r="2066" spans="1:9" hidden="1" outlineLevel="1">
      <c r="A2066" s="222" t="s">
        <v>718</v>
      </c>
      <c r="B2066" s="134">
        <f>VLOOKUP(A2066,'Anlage 2a_Letztverbrauch'!A1168:G2095,7,FALSE)</f>
        <v>518180.46986999997</v>
      </c>
      <c r="C2066" s="134" t="e">
        <f>VLOOKUP(A2066,'Anlage 2a_Letztverbrauch'!A3033:G3068,3,FALSE)</f>
        <v>#N/A</v>
      </c>
      <c r="D2066" s="134"/>
      <c r="E2066" s="134" t="e">
        <f t="shared" si="62"/>
        <v>#N/A</v>
      </c>
      <c r="F2066" s="134">
        <f>'Anlage 2b_Korrekturen'!E797</f>
        <v>410.30766000000006</v>
      </c>
      <c r="G2066" s="212" t="e">
        <f t="shared" si="63"/>
        <v>#N/A</v>
      </c>
      <c r="H2066" s="208"/>
      <c r="I2066" t="s">
        <v>719</v>
      </c>
    </row>
    <row r="2067" spans="1:9" hidden="1" outlineLevel="1">
      <c r="A2067" s="222" t="s">
        <v>1734</v>
      </c>
      <c r="B2067" s="134">
        <f>VLOOKUP(A2067,'Anlage 2a_Letztverbrauch'!A1169:G2096,7,FALSE)</f>
        <v>21363.715379999998</v>
      </c>
      <c r="C2067" s="134" t="e">
        <f>VLOOKUP(A2067,'Anlage 2a_Letztverbrauch'!A3034:G3069,3,FALSE)</f>
        <v>#N/A</v>
      </c>
      <c r="D2067" s="134"/>
      <c r="E2067" s="134" t="e">
        <f t="shared" si="62"/>
        <v>#N/A</v>
      </c>
      <c r="F2067" s="134">
        <f>'Anlage 2b_Korrekturen'!E798</f>
        <v>-2221.33968</v>
      </c>
      <c r="G2067" s="212" t="e">
        <f t="shared" si="63"/>
        <v>#N/A</v>
      </c>
      <c r="H2067" s="208"/>
      <c r="I2067" t="s">
        <v>1735</v>
      </c>
    </row>
    <row r="2068" spans="1:9" collapsed="1">
      <c r="A2068" s="222" t="str">
        <f>A367</f>
        <v>Regelzone TenneT (gesamt)</v>
      </c>
      <c r="B2068" s="134">
        <f t="shared" ref="B2068:G2068" si="64">SUM(B2069:B2449)</f>
        <v>383445411.16750407</v>
      </c>
      <c r="C2068" s="134">
        <f t="shared" si="64"/>
        <v>-4665419.01</v>
      </c>
      <c r="D2068" s="134">
        <f t="shared" si="64"/>
        <v>1537.74</v>
      </c>
      <c r="E2068" s="134">
        <f t="shared" si="64"/>
        <v>378781529.89750397</v>
      </c>
      <c r="F2068" s="134">
        <f t="shared" si="64"/>
        <v>-2150234.9033172</v>
      </c>
      <c r="G2068" s="212">
        <f t="shared" si="64"/>
        <v>376631294.99418676</v>
      </c>
      <c r="H2068" s="208"/>
    </row>
    <row r="2069" spans="1:9" hidden="1" outlineLevel="1">
      <c r="A2069" s="222" t="s">
        <v>764</v>
      </c>
      <c r="B2069" s="134">
        <v>21731.027003699997</v>
      </c>
      <c r="C2069" s="134">
        <v>0</v>
      </c>
      <c r="D2069" s="134">
        <v>0</v>
      </c>
      <c r="E2069" s="134">
        <f t="shared" ref="E2069:E2132" si="65">+B2069+C2069+D2069</f>
        <v>21731.027003699997</v>
      </c>
      <c r="F2069" s="134">
        <v>0</v>
      </c>
      <c r="G2069" s="212">
        <f t="shared" ref="G2069:G2132" si="66">+E2069+F2069</f>
        <v>21731.027003699997</v>
      </c>
      <c r="H2069" s="208"/>
      <c r="I2069" t="s">
        <v>765</v>
      </c>
    </row>
    <row r="2070" spans="1:9" hidden="1" outlineLevel="1">
      <c r="A2070" s="222" t="s">
        <v>862</v>
      </c>
      <c r="B2070" s="134">
        <v>63657.184079999999</v>
      </c>
      <c r="C2070" s="134">
        <v>0</v>
      </c>
      <c r="D2070" s="134">
        <v>0</v>
      </c>
      <c r="E2070" s="134">
        <f t="shared" si="65"/>
        <v>63657.184079999999</v>
      </c>
      <c r="F2070" s="134">
        <v>0</v>
      </c>
      <c r="G2070" s="212">
        <f t="shared" si="66"/>
        <v>63657.184079999999</v>
      </c>
      <c r="H2070" s="208"/>
      <c r="I2070" t="s">
        <v>863</v>
      </c>
    </row>
    <row r="2071" spans="1:9" hidden="1" outlineLevel="1">
      <c r="A2071" s="222" t="s">
        <v>844</v>
      </c>
      <c r="B2071" s="134">
        <v>112677.81440999999</v>
      </c>
      <c r="C2071" s="134">
        <v>0</v>
      </c>
      <c r="D2071" s="134">
        <v>0</v>
      </c>
      <c r="E2071" s="134">
        <f t="shared" si="65"/>
        <v>112677.81440999999</v>
      </c>
      <c r="F2071" s="134">
        <v>-84.745319999999992</v>
      </c>
      <c r="G2071" s="212">
        <f t="shared" si="66"/>
        <v>112593.06908999999</v>
      </c>
      <c r="H2071" s="208"/>
      <c r="I2071" t="s">
        <v>845</v>
      </c>
    </row>
    <row r="2072" spans="1:9" hidden="1" outlineLevel="1">
      <c r="A2072" s="222" t="s">
        <v>894</v>
      </c>
      <c r="B2072" s="134">
        <v>192210.24941999998</v>
      </c>
      <c r="C2072" s="134">
        <v>0</v>
      </c>
      <c r="D2072" s="134">
        <v>0</v>
      </c>
      <c r="E2072" s="134">
        <f t="shared" si="65"/>
        <v>192210.24941999998</v>
      </c>
      <c r="F2072" s="134">
        <v>0</v>
      </c>
      <c r="G2072" s="212">
        <f t="shared" si="66"/>
        <v>192210.24941999998</v>
      </c>
      <c r="H2072" s="208"/>
      <c r="I2072" t="s">
        <v>895</v>
      </c>
    </row>
    <row r="2073" spans="1:9" hidden="1" outlineLevel="1">
      <c r="A2073" s="222" t="s">
        <v>1027</v>
      </c>
      <c r="B2073" s="134">
        <v>84845.876639999988</v>
      </c>
      <c r="C2073" s="134">
        <v>0</v>
      </c>
      <c r="D2073" s="134">
        <v>0</v>
      </c>
      <c r="E2073" s="134">
        <f t="shared" si="65"/>
        <v>84845.876639999988</v>
      </c>
      <c r="F2073" s="134">
        <v>0</v>
      </c>
      <c r="G2073" s="212">
        <f t="shared" si="66"/>
        <v>84845.876639999988</v>
      </c>
      <c r="H2073" s="208"/>
      <c r="I2073" t="s">
        <v>1028</v>
      </c>
    </row>
    <row r="2074" spans="1:9" hidden="1" outlineLevel="1">
      <c r="A2074" s="222" t="s">
        <v>991</v>
      </c>
      <c r="B2074" s="134">
        <v>117856.43141999999</v>
      </c>
      <c r="C2074" s="134">
        <v>0</v>
      </c>
      <c r="D2074" s="134">
        <v>0</v>
      </c>
      <c r="E2074" s="134">
        <f t="shared" si="65"/>
        <v>117856.43141999999</v>
      </c>
      <c r="F2074" s="134">
        <v>5431.3756999999996</v>
      </c>
      <c r="G2074" s="212">
        <f t="shared" si="66"/>
        <v>123287.80712</v>
      </c>
      <c r="H2074" s="208"/>
      <c r="I2074" t="s">
        <v>992</v>
      </c>
    </row>
    <row r="2075" spans="1:9" hidden="1" outlineLevel="1">
      <c r="A2075" s="222" t="s">
        <v>874</v>
      </c>
      <c r="B2075" s="134">
        <v>49084.33698</v>
      </c>
      <c r="C2075" s="134">
        <v>0</v>
      </c>
      <c r="D2075" s="134">
        <v>0</v>
      </c>
      <c r="E2075" s="134">
        <f t="shared" si="65"/>
        <v>49084.33698</v>
      </c>
      <c r="F2075" s="134">
        <v>0</v>
      </c>
      <c r="G2075" s="212">
        <f t="shared" si="66"/>
        <v>49084.33698</v>
      </c>
      <c r="H2075" s="208"/>
      <c r="I2075" t="s">
        <v>875</v>
      </c>
    </row>
    <row r="2076" spans="1:9" hidden="1" outlineLevel="1">
      <c r="A2076" s="222" t="s">
        <v>1163</v>
      </c>
      <c r="B2076" s="134">
        <v>281617.24374000001</v>
      </c>
      <c r="C2076" s="134">
        <v>0</v>
      </c>
      <c r="D2076" s="134">
        <v>0</v>
      </c>
      <c r="E2076" s="134">
        <f t="shared" si="65"/>
        <v>281617.24374000001</v>
      </c>
      <c r="F2076" s="134">
        <v>0</v>
      </c>
      <c r="G2076" s="212">
        <f t="shared" si="66"/>
        <v>281617.24374000001</v>
      </c>
      <c r="H2076" s="208"/>
      <c r="I2076" t="s">
        <v>1164</v>
      </c>
    </row>
    <row r="2077" spans="1:9" hidden="1" outlineLevel="1">
      <c r="A2077" s="222" t="s">
        <v>956</v>
      </c>
      <c r="B2077" s="134">
        <v>662086.97118999995</v>
      </c>
      <c r="C2077" s="134">
        <v>0</v>
      </c>
      <c r="D2077" s="134">
        <v>0</v>
      </c>
      <c r="E2077" s="134">
        <f t="shared" si="65"/>
        <v>662086.97118999995</v>
      </c>
      <c r="F2077" s="134">
        <v>0</v>
      </c>
      <c r="G2077" s="212">
        <f t="shared" si="66"/>
        <v>662086.97118999995</v>
      </c>
      <c r="H2077" s="208"/>
      <c r="I2077" t="s">
        <v>957</v>
      </c>
    </row>
    <row r="2078" spans="1:9" hidden="1" outlineLevel="1">
      <c r="A2078" s="222" t="s">
        <v>975</v>
      </c>
      <c r="B2078" s="134">
        <v>91396.105499999991</v>
      </c>
      <c r="C2078" s="134">
        <v>0</v>
      </c>
      <c r="D2078" s="134">
        <v>0</v>
      </c>
      <c r="E2078" s="134">
        <f t="shared" si="65"/>
        <v>91396.105499999991</v>
      </c>
      <c r="F2078" s="134">
        <v>0</v>
      </c>
      <c r="G2078" s="212">
        <f t="shared" si="66"/>
        <v>91396.105499999991</v>
      </c>
      <c r="H2078" s="208"/>
      <c r="I2078" t="s">
        <v>976</v>
      </c>
    </row>
    <row r="2079" spans="1:9" hidden="1" outlineLevel="1">
      <c r="A2079" s="222" t="s">
        <v>1213</v>
      </c>
      <c r="B2079" s="134">
        <v>1736831.3287500001</v>
      </c>
      <c r="C2079" s="134">
        <v>0</v>
      </c>
      <c r="D2079" s="134">
        <v>0</v>
      </c>
      <c r="E2079" s="134">
        <f t="shared" si="65"/>
        <v>1736831.3287500001</v>
      </c>
      <c r="F2079" s="134">
        <v>0</v>
      </c>
      <c r="G2079" s="212">
        <f t="shared" si="66"/>
        <v>1736831.3287500001</v>
      </c>
      <c r="H2079" s="208"/>
      <c r="I2079" t="s">
        <v>1214</v>
      </c>
    </row>
    <row r="2080" spans="1:9" hidden="1" outlineLevel="1">
      <c r="A2080" s="222" t="s">
        <v>888</v>
      </c>
      <c r="B2080" s="134">
        <v>36992.42568</v>
      </c>
      <c r="C2080" s="134">
        <v>0</v>
      </c>
      <c r="D2080" s="134">
        <v>0</v>
      </c>
      <c r="E2080" s="134">
        <f t="shared" si="65"/>
        <v>36992.42568</v>
      </c>
      <c r="F2080" s="134">
        <v>147.43441999999999</v>
      </c>
      <c r="G2080" s="212">
        <f t="shared" si="66"/>
        <v>37139.860099999998</v>
      </c>
      <c r="H2080" s="208"/>
      <c r="I2080" t="s">
        <v>889</v>
      </c>
    </row>
    <row r="2081" spans="1:9" hidden="1" outlineLevel="1">
      <c r="A2081" s="222" t="s">
        <v>1223</v>
      </c>
      <c r="B2081" s="134">
        <v>101022.49269</v>
      </c>
      <c r="C2081" s="134">
        <v>0</v>
      </c>
      <c r="D2081" s="134">
        <v>0</v>
      </c>
      <c r="E2081" s="134">
        <f t="shared" si="65"/>
        <v>101022.49269</v>
      </c>
      <c r="F2081" s="134">
        <v>-280.97800000000001</v>
      </c>
      <c r="G2081" s="212">
        <f t="shared" si="66"/>
        <v>100741.51469</v>
      </c>
      <c r="H2081" s="208"/>
      <c r="I2081" t="s">
        <v>1224</v>
      </c>
    </row>
    <row r="2082" spans="1:9" hidden="1" outlineLevel="1">
      <c r="A2082" s="222" t="s">
        <v>768</v>
      </c>
      <c r="B2082" s="134">
        <v>99715.169399999999</v>
      </c>
      <c r="C2082" s="134">
        <v>0</v>
      </c>
      <c r="D2082" s="134">
        <v>0</v>
      </c>
      <c r="E2082" s="134">
        <f t="shared" si="65"/>
        <v>99715.169399999999</v>
      </c>
      <c r="F2082" s="134">
        <v>0</v>
      </c>
      <c r="G2082" s="212">
        <f t="shared" si="66"/>
        <v>99715.169399999999</v>
      </c>
      <c r="H2082" s="208"/>
      <c r="I2082" t="s">
        <v>769</v>
      </c>
    </row>
    <row r="2083" spans="1:9" hidden="1" outlineLevel="1">
      <c r="A2083" s="222" t="s">
        <v>243</v>
      </c>
      <c r="B2083" s="134">
        <v>151551.18383999998</v>
      </c>
      <c r="C2083" s="134">
        <v>0</v>
      </c>
      <c r="D2083" s="134">
        <v>0</v>
      </c>
      <c r="E2083" s="134">
        <f t="shared" si="65"/>
        <v>151551.18383999998</v>
      </c>
      <c r="F2083" s="134">
        <v>0</v>
      </c>
      <c r="G2083" s="212">
        <f t="shared" si="66"/>
        <v>151551.18383999998</v>
      </c>
      <c r="H2083" s="208"/>
      <c r="I2083" t="s">
        <v>1346</v>
      </c>
    </row>
    <row r="2084" spans="1:9" hidden="1" outlineLevel="1">
      <c r="A2084" s="222" t="s">
        <v>983</v>
      </c>
      <c r="B2084" s="134">
        <v>195060.96224999998</v>
      </c>
      <c r="C2084" s="134">
        <v>0</v>
      </c>
      <c r="D2084" s="134">
        <v>0</v>
      </c>
      <c r="E2084" s="134">
        <f t="shared" si="65"/>
        <v>195060.96224999998</v>
      </c>
      <c r="F2084" s="134">
        <v>124.821</v>
      </c>
      <c r="G2084" s="212">
        <f t="shared" si="66"/>
        <v>195185.78324999998</v>
      </c>
      <c r="H2084" s="208"/>
      <c r="I2084" t="s">
        <v>984</v>
      </c>
    </row>
    <row r="2085" spans="1:9" hidden="1" outlineLevel="1">
      <c r="A2085" s="222" t="s">
        <v>1071</v>
      </c>
      <c r="B2085" s="134">
        <v>656197.79798999999</v>
      </c>
      <c r="C2085" s="134">
        <v>0</v>
      </c>
      <c r="D2085" s="134">
        <v>0</v>
      </c>
      <c r="E2085" s="134">
        <f t="shared" si="65"/>
        <v>656197.79798999999</v>
      </c>
      <c r="F2085" s="134">
        <v>-784.70998000000009</v>
      </c>
      <c r="G2085" s="212">
        <f t="shared" si="66"/>
        <v>655413.08800999995</v>
      </c>
      <c r="H2085" s="208"/>
      <c r="I2085" t="s">
        <v>1072</v>
      </c>
    </row>
    <row r="2086" spans="1:9" hidden="1" outlineLevel="1">
      <c r="A2086" s="222" t="s">
        <v>1334</v>
      </c>
      <c r="B2086" s="134">
        <v>712389.2017199999</v>
      </c>
      <c r="C2086" s="134">
        <v>0</v>
      </c>
      <c r="D2086" s="134">
        <v>0</v>
      </c>
      <c r="E2086" s="134">
        <f t="shared" si="65"/>
        <v>712389.2017199999</v>
      </c>
      <c r="F2086" s="134">
        <v>3595.1551200000004</v>
      </c>
      <c r="G2086" s="212">
        <f t="shared" si="66"/>
        <v>715984.35683999991</v>
      </c>
      <c r="H2086" s="208"/>
      <c r="I2086" t="s">
        <v>1335</v>
      </c>
    </row>
    <row r="2087" spans="1:9" hidden="1" outlineLevel="1">
      <c r="A2087" s="222" t="s">
        <v>1063</v>
      </c>
      <c r="B2087" s="134">
        <v>216258.91895999998</v>
      </c>
      <c r="C2087" s="134">
        <v>0</v>
      </c>
      <c r="D2087" s="134">
        <v>0</v>
      </c>
      <c r="E2087" s="134">
        <f t="shared" si="65"/>
        <v>216258.91895999998</v>
      </c>
      <c r="F2087" s="134">
        <v>560.85749999999996</v>
      </c>
      <c r="G2087" s="212">
        <f t="shared" si="66"/>
        <v>216819.77645999999</v>
      </c>
      <c r="H2087" s="208"/>
      <c r="I2087" t="s">
        <v>1064</v>
      </c>
    </row>
    <row r="2088" spans="1:9" hidden="1" outlineLevel="1">
      <c r="A2088" s="222" t="s">
        <v>1021</v>
      </c>
      <c r="B2088" s="134">
        <v>144373.70241</v>
      </c>
      <c r="C2088" s="134">
        <v>0</v>
      </c>
      <c r="D2088" s="134">
        <v>0</v>
      </c>
      <c r="E2088" s="134">
        <f t="shared" si="65"/>
        <v>144373.70241</v>
      </c>
      <c r="F2088" s="134">
        <v>0</v>
      </c>
      <c r="G2088" s="212">
        <f t="shared" si="66"/>
        <v>144373.70241</v>
      </c>
      <c r="H2088" s="208"/>
      <c r="I2088" t="s">
        <v>1022</v>
      </c>
    </row>
    <row r="2089" spans="1:9" hidden="1" outlineLevel="1">
      <c r="A2089" s="222" t="s">
        <v>1332</v>
      </c>
      <c r="B2089" s="134">
        <v>633559.01426999993</v>
      </c>
      <c r="C2089" s="134">
        <v>0</v>
      </c>
      <c r="D2089" s="134">
        <v>0</v>
      </c>
      <c r="E2089" s="134">
        <f t="shared" si="65"/>
        <v>633559.01426999993</v>
      </c>
      <c r="F2089" s="134">
        <v>-469.30470000000003</v>
      </c>
      <c r="G2089" s="212">
        <f t="shared" si="66"/>
        <v>633089.70956999995</v>
      </c>
      <c r="H2089" s="208"/>
      <c r="I2089" t="s">
        <v>1333</v>
      </c>
    </row>
    <row r="2090" spans="1:9" hidden="1" outlineLevel="1">
      <c r="A2090" s="222" t="s">
        <v>896</v>
      </c>
      <c r="B2090" s="134">
        <v>25784.735549999998</v>
      </c>
      <c r="C2090" s="134">
        <v>0</v>
      </c>
      <c r="D2090" s="134">
        <v>0</v>
      </c>
      <c r="E2090" s="134">
        <f t="shared" si="65"/>
        <v>25784.735549999998</v>
      </c>
      <c r="F2090" s="134">
        <v>265.82767999999999</v>
      </c>
      <c r="G2090" s="212">
        <f t="shared" si="66"/>
        <v>26050.563229999996</v>
      </c>
      <c r="H2090" s="208"/>
      <c r="I2090" t="s">
        <v>897</v>
      </c>
    </row>
    <row r="2091" spans="1:9" hidden="1" outlineLevel="1">
      <c r="A2091" s="222" t="s">
        <v>914</v>
      </c>
      <c r="B2091" s="134">
        <v>344861.87861999997</v>
      </c>
      <c r="C2091" s="134">
        <v>0</v>
      </c>
      <c r="D2091" s="134">
        <v>0</v>
      </c>
      <c r="E2091" s="134">
        <f t="shared" si="65"/>
        <v>344861.87861999997</v>
      </c>
      <c r="F2091" s="134">
        <v>0</v>
      </c>
      <c r="G2091" s="212">
        <f t="shared" si="66"/>
        <v>344861.87861999997</v>
      </c>
      <c r="H2091" s="208"/>
      <c r="I2091" t="s">
        <v>915</v>
      </c>
    </row>
    <row r="2092" spans="1:9" hidden="1" outlineLevel="1">
      <c r="A2092" s="222" t="s">
        <v>1277</v>
      </c>
      <c r="B2092" s="134">
        <v>453511.90835999994</v>
      </c>
      <c r="C2092" s="134">
        <v>0</v>
      </c>
      <c r="D2092" s="134">
        <v>0</v>
      </c>
      <c r="E2092" s="134">
        <f t="shared" si="65"/>
        <v>453511.90835999994</v>
      </c>
      <c r="F2092" s="134">
        <v>3714.46614</v>
      </c>
      <c r="G2092" s="212">
        <f t="shared" si="66"/>
        <v>457226.37449999992</v>
      </c>
      <c r="H2092" s="208"/>
      <c r="I2092" t="s">
        <v>1278</v>
      </c>
    </row>
    <row r="2093" spans="1:9" hidden="1" outlineLevel="1">
      <c r="A2093" s="222" t="s">
        <v>1736</v>
      </c>
      <c r="B2093" s="134">
        <v>111846.15434999998</v>
      </c>
      <c r="C2093" s="134">
        <v>0</v>
      </c>
      <c r="D2093" s="134">
        <v>0</v>
      </c>
      <c r="E2093" s="134">
        <f t="shared" si="65"/>
        <v>111846.15434999998</v>
      </c>
      <c r="F2093" s="134">
        <v>0</v>
      </c>
      <c r="G2093" s="212">
        <f t="shared" si="66"/>
        <v>111846.15434999998</v>
      </c>
      <c r="H2093" s="208"/>
      <c r="I2093" t="s">
        <v>1737</v>
      </c>
    </row>
    <row r="2094" spans="1:9" hidden="1" outlineLevel="1">
      <c r="A2094" s="222" t="s">
        <v>1201</v>
      </c>
      <c r="B2094" s="134">
        <v>181382.02886999998</v>
      </c>
      <c r="C2094" s="134">
        <v>0</v>
      </c>
      <c r="D2094" s="134">
        <v>0</v>
      </c>
      <c r="E2094" s="134">
        <f t="shared" si="65"/>
        <v>181382.02886999998</v>
      </c>
      <c r="F2094" s="134">
        <v>0</v>
      </c>
      <c r="G2094" s="212">
        <f t="shared" si="66"/>
        <v>181382.02886999998</v>
      </c>
      <c r="H2094" s="208"/>
      <c r="I2094" t="s">
        <v>1202</v>
      </c>
    </row>
    <row r="2095" spans="1:9" hidden="1" outlineLevel="1">
      <c r="A2095" s="222" t="s">
        <v>838</v>
      </c>
      <c r="B2095" s="134">
        <v>37075.160430000004</v>
      </c>
      <c r="C2095" s="134">
        <v>0</v>
      </c>
      <c r="D2095" s="134">
        <v>0</v>
      </c>
      <c r="E2095" s="134">
        <f t="shared" si="65"/>
        <v>37075.160430000004</v>
      </c>
      <c r="F2095" s="134">
        <v>0</v>
      </c>
      <c r="G2095" s="212">
        <f t="shared" si="66"/>
        <v>37075.160430000004</v>
      </c>
      <c r="H2095" s="208"/>
      <c r="I2095" t="s">
        <v>839</v>
      </c>
    </row>
    <row r="2096" spans="1:9" hidden="1" outlineLevel="1">
      <c r="A2096" s="222" t="s">
        <v>1013</v>
      </c>
      <c r="B2096" s="134">
        <v>709227.47048999998</v>
      </c>
      <c r="C2096" s="134">
        <v>0</v>
      </c>
      <c r="D2096" s="134">
        <v>0</v>
      </c>
      <c r="E2096" s="134">
        <f t="shared" si="65"/>
        <v>709227.47048999998</v>
      </c>
      <c r="F2096" s="134">
        <v>0</v>
      </c>
      <c r="G2096" s="212">
        <f t="shared" si="66"/>
        <v>709227.47048999998</v>
      </c>
      <c r="H2096" s="208"/>
      <c r="I2096" t="s">
        <v>1014</v>
      </c>
    </row>
    <row r="2097" spans="1:9" hidden="1" outlineLevel="1">
      <c r="A2097" s="222" t="s">
        <v>800</v>
      </c>
      <c r="B2097" s="134">
        <v>788781.22910999996</v>
      </c>
      <c r="C2097" s="134">
        <v>0</v>
      </c>
      <c r="D2097" s="134">
        <v>0</v>
      </c>
      <c r="E2097" s="134">
        <f t="shared" si="65"/>
        <v>788781.22910999996</v>
      </c>
      <c r="F2097" s="134">
        <v>206.27620000000002</v>
      </c>
      <c r="G2097" s="212">
        <f t="shared" si="66"/>
        <v>788987.50530999992</v>
      </c>
      <c r="H2097" s="208"/>
      <c r="I2097" t="s">
        <v>801</v>
      </c>
    </row>
    <row r="2098" spans="1:9" hidden="1" outlineLevel="1">
      <c r="A2098" s="222" t="s">
        <v>1197</v>
      </c>
      <c r="B2098" s="134">
        <v>310895.28498</v>
      </c>
      <c r="C2098" s="134">
        <v>0</v>
      </c>
      <c r="D2098" s="134">
        <v>0</v>
      </c>
      <c r="E2098" s="134">
        <f t="shared" si="65"/>
        <v>310895.28498</v>
      </c>
      <c r="F2098" s="134">
        <v>0</v>
      </c>
      <c r="G2098" s="212">
        <f t="shared" si="66"/>
        <v>310895.28498</v>
      </c>
      <c r="H2098" s="208"/>
      <c r="I2098" t="s">
        <v>1198</v>
      </c>
    </row>
    <row r="2099" spans="1:9" hidden="1" outlineLevel="1">
      <c r="A2099" s="222" t="s">
        <v>796</v>
      </c>
      <c r="B2099" s="134">
        <v>521976.41873999999</v>
      </c>
      <c r="C2099" s="134">
        <v>0</v>
      </c>
      <c r="D2099" s="134">
        <v>0</v>
      </c>
      <c r="E2099" s="134">
        <f t="shared" si="65"/>
        <v>521976.41873999999</v>
      </c>
      <c r="F2099" s="134">
        <v>0</v>
      </c>
      <c r="G2099" s="212">
        <f t="shared" si="66"/>
        <v>521976.41873999999</v>
      </c>
      <c r="H2099" s="208"/>
      <c r="I2099" t="s">
        <v>797</v>
      </c>
    </row>
    <row r="2100" spans="1:9" hidden="1" outlineLevel="1">
      <c r="A2100" s="222" t="s">
        <v>906</v>
      </c>
      <c r="B2100" s="134">
        <v>1673490.0539699998</v>
      </c>
      <c r="C2100" s="134">
        <v>0</v>
      </c>
      <c r="D2100" s="134">
        <v>0</v>
      </c>
      <c r="E2100" s="134">
        <f t="shared" si="65"/>
        <v>1673490.0539699998</v>
      </c>
      <c r="F2100" s="134">
        <v>1532.7122400000001</v>
      </c>
      <c r="G2100" s="212">
        <f t="shared" si="66"/>
        <v>1675022.7662099998</v>
      </c>
      <c r="H2100" s="208"/>
      <c r="I2100" t="s">
        <v>907</v>
      </c>
    </row>
    <row r="2101" spans="1:9" hidden="1" outlineLevel="1">
      <c r="A2101" s="222" t="s">
        <v>1279</v>
      </c>
      <c r="B2101" s="134">
        <v>59227.949339999992</v>
      </c>
      <c r="C2101" s="134">
        <v>0</v>
      </c>
      <c r="D2101" s="134">
        <v>0</v>
      </c>
      <c r="E2101" s="134">
        <f t="shared" si="65"/>
        <v>59227.949339999992</v>
      </c>
      <c r="F2101" s="134">
        <v>0</v>
      </c>
      <c r="G2101" s="212">
        <f t="shared" si="66"/>
        <v>59227.949339999992</v>
      </c>
      <c r="H2101" s="208"/>
      <c r="I2101" t="s">
        <v>1280</v>
      </c>
    </row>
    <row r="2102" spans="1:9" hidden="1" outlineLevel="1">
      <c r="A2102" s="222" t="s">
        <v>1089</v>
      </c>
      <c r="B2102" s="134">
        <v>389547.66144</v>
      </c>
      <c r="C2102" s="134">
        <v>0</v>
      </c>
      <c r="D2102" s="134">
        <v>0</v>
      </c>
      <c r="E2102" s="134">
        <f t="shared" si="65"/>
        <v>389547.66144</v>
      </c>
      <c r="F2102" s="134">
        <v>0</v>
      </c>
      <c r="G2102" s="212">
        <f t="shared" si="66"/>
        <v>389547.66144</v>
      </c>
      <c r="H2102" s="208"/>
      <c r="I2102" t="s">
        <v>1090</v>
      </c>
    </row>
    <row r="2103" spans="1:9" hidden="1" outlineLevel="1">
      <c r="A2103" s="222" t="s">
        <v>1105</v>
      </c>
      <c r="B2103" s="134">
        <v>47623.503689999998</v>
      </c>
      <c r="C2103" s="134">
        <v>0</v>
      </c>
      <c r="D2103" s="134">
        <v>0</v>
      </c>
      <c r="E2103" s="134">
        <f t="shared" si="65"/>
        <v>47623.503689999998</v>
      </c>
      <c r="F2103" s="134">
        <v>0</v>
      </c>
      <c r="G2103" s="212">
        <f t="shared" si="66"/>
        <v>47623.503689999998</v>
      </c>
      <c r="H2103" s="208"/>
      <c r="I2103" t="s">
        <v>1106</v>
      </c>
    </row>
    <row r="2104" spans="1:9" hidden="1" outlineLevel="1">
      <c r="A2104" s="222" t="s">
        <v>1073</v>
      </c>
      <c r="B2104" s="134">
        <v>492206.40294</v>
      </c>
      <c r="C2104" s="134">
        <v>0</v>
      </c>
      <c r="D2104" s="134">
        <v>0</v>
      </c>
      <c r="E2104" s="134">
        <f t="shared" si="65"/>
        <v>492206.40294</v>
      </c>
      <c r="F2104" s="134">
        <v>0</v>
      </c>
      <c r="G2104" s="212">
        <f t="shared" si="66"/>
        <v>492206.40294</v>
      </c>
      <c r="H2104" s="208"/>
      <c r="I2104" t="s">
        <v>1074</v>
      </c>
    </row>
    <row r="2105" spans="1:9" hidden="1" outlineLevel="1">
      <c r="A2105" s="222" t="s">
        <v>1025</v>
      </c>
      <c r="B2105" s="134">
        <v>1803719.24222826</v>
      </c>
      <c r="C2105" s="134">
        <v>0</v>
      </c>
      <c r="D2105" s="134">
        <v>0</v>
      </c>
      <c r="E2105" s="134">
        <f t="shared" si="65"/>
        <v>1803719.24222826</v>
      </c>
      <c r="F2105" s="134">
        <v>0</v>
      </c>
      <c r="G2105" s="212">
        <f t="shared" si="66"/>
        <v>1803719.24222826</v>
      </c>
      <c r="H2105" s="208"/>
      <c r="I2105" t="s">
        <v>1026</v>
      </c>
    </row>
    <row r="2106" spans="1:9" hidden="1" outlineLevel="1">
      <c r="A2106" s="222" t="s">
        <v>756</v>
      </c>
      <c r="B2106" s="134">
        <v>39578.458709999999</v>
      </c>
      <c r="C2106" s="134">
        <v>0</v>
      </c>
      <c r="D2106" s="134">
        <v>0</v>
      </c>
      <c r="E2106" s="134">
        <f t="shared" si="65"/>
        <v>39578.458709999999</v>
      </c>
      <c r="F2106" s="134">
        <v>0</v>
      </c>
      <c r="G2106" s="212">
        <f t="shared" si="66"/>
        <v>39578.458709999999</v>
      </c>
      <c r="H2106" s="208"/>
      <c r="I2106" t="s">
        <v>757</v>
      </c>
    </row>
    <row r="2107" spans="1:9" hidden="1" outlineLevel="1">
      <c r="A2107" s="222" t="s">
        <v>967</v>
      </c>
      <c r="B2107" s="134">
        <v>8648.9354699999985</v>
      </c>
      <c r="C2107" s="134">
        <v>0</v>
      </c>
      <c r="D2107" s="134">
        <v>0</v>
      </c>
      <c r="E2107" s="134">
        <f t="shared" si="65"/>
        <v>8648.9354699999985</v>
      </c>
      <c r="F2107" s="134">
        <v>0</v>
      </c>
      <c r="G2107" s="212">
        <f t="shared" si="66"/>
        <v>8648.9354699999985</v>
      </c>
      <c r="H2107" s="208"/>
      <c r="I2107" t="s">
        <v>968</v>
      </c>
    </row>
    <row r="2108" spans="1:9" hidden="1" outlineLevel="1">
      <c r="A2108" s="222" t="s">
        <v>1738</v>
      </c>
      <c r="B2108" s="134">
        <v>24489.525269999998</v>
      </c>
      <c r="C2108" s="134">
        <v>0</v>
      </c>
      <c r="D2108" s="134">
        <v>0</v>
      </c>
      <c r="E2108" s="134">
        <f t="shared" si="65"/>
        <v>24489.525269999998</v>
      </c>
      <c r="F2108" s="134">
        <v>0</v>
      </c>
      <c r="G2108" s="212">
        <f t="shared" si="66"/>
        <v>24489.525269999998</v>
      </c>
      <c r="H2108" s="208"/>
      <c r="I2108" t="s">
        <v>1739</v>
      </c>
    </row>
    <row r="2109" spans="1:9" hidden="1" outlineLevel="1">
      <c r="A2109" s="222" t="s">
        <v>1109</v>
      </c>
      <c r="B2109" s="134">
        <v>812902.84445999993</v>
      </c>
      <c r="C2109" s="134">
        <v>0</v>
      </c>
      <c r="D2109" s="134">
        <v>0</v>
      </c>
      <c r="E2109" s="134">
        <f t="shared" si="65"/>
        <v>812902.84445999993</v>
      </c>
      <c r="F2109" s="134">
        <v>-9177.8514800000012</v>
      </c>
      <c r="G2109" s="212">
        <f t="shared" si="66"/>
        <v>803724.99297999998</v>
      </c>
      <c r="H2109" s="208"/>
      <c r="I2109" t="s">
        <v>1110</v>
      </c>
    </row>
    <row r="2110" spans="1:9" hidden="1" outlineLevel="1">
      <c r="A2110" s="222" t="s">
        <v>936</v>
      </c>
      <c r="B2110" s="134">
        <v>361196.34500460001</v>
      </c>
      <c r="C2110" s="134">
        <v>0</v>
      </c>
      <c r="D2110" s="134">
        <v>0</v>
      </c>
      <c r="E2110" s="134">
        <f t="shared" si="65"/>
        <v>361196.34500460001</v>
      </c>
      <c r="F2110" s="134">
        <v>0</v>
      </c>
      <c r="G2110" s="212">
        <f t="shared" si="66"/>
        <v>361196.34500460001</v>
      </c>
      <c r="H2110" s="208"/>
      <c r="I2110" t="s">
        <v>937</v>
      </c>
    </row>
    <row r="2111" spans="1:9" hidden="1" outlineLevel="1">
      <c r="A2111" s="222" t="s">
        <v>987</v>
      </c>
      <c r="B2111" s="134">
        <v>754832.64968999999</v>
      </c>
      <c r="C2111" s="134">
        <v>0</v>
      </c>
      <c r="D2111" s="134">
        <v>0</v>
      </c>
      <c r="E2111" s="134">
        <f t="shared" si="65"/>
        <v>754832.64968999999</v>
      </c>
      <c r="F2111" s="134">
        <v>0</v>
      </c>
      <c r="G2111" s="212">
        <f t="shared" si="66"/>
        <v>754832.64968999999</v>
      </c>
      <c r="H2111" s="208"/>
      <c r="I2111" t="s">
        <v>988</v>
      </c>
    </row>
    <row r="2112" spans="1:9" hidden="1" outlineLevel="1">
      <c r="A2112" s="222" t="s">
        <v>1023</v>
      </c>
      <c r="B2112" s="134">
        <v>77182.503929999992</v>
      </c>
      <c r="C2112" s="134">
        <v>0</v>
      </c>
      <c r="D2112" s="134">
        <v>0</v>
      </c>
      <c r="E2112" s="134">
        <f t="shared" si="65"/>
        <v>77182.503929999992</v>
      </c>
      <c r="F2112" s="134">
        <v>-503.65181999999993</v>
      </c>
      <c r="G2112" s="212">
        <f t="shared" si="66"/>
        <v>76678.852109999993</v>
      </c>
      <c r="H2112" s="208"/>
      <c r="I2112" t="s">
        <v>1024</v>
      </c>
    </row>
    <row r="2113" spans="1:9" hidden="1" outlineLevel="1">
      <c r="A2113" s="222" t="s">
        <v>1328</v>
      </c>
      <c r="B2113" s="134">
        <v>4658737.9319879999</v>
      </c>
      <c r="C2113" s="134">
        <v>-3316629.81</v>
      </c>
      <c r="D2113" s="134">
        <v>0</v>
      </c>
      <c r="E2113" s="134">
        <f t="shared" si="65"/>
        <v>1342108.1219879999</v>
      </c>
      <c r="F2113" s="134">
        <v>0</v>
      </c>
      <c r="G2113" s="212">
        <f t="shared" si="66"/>
        <v>1342108.1219879999</v>
      </c>
      <c r="H2113" s="208"/>
      <c r="I2113" t="s">
        <v>1329</v>
      </c>
    </row>
    <row r="2114" spans="1:9" hidden="1" outlineLevel="1">
      <c r="A2114" s="222" t="s">
        <v>944</v>
      </c>
      <c r="B2114" s="134">
        <v>2233434.0492378599</v>
      </c>
      <c r="C2114" s="134">
        <v>0</v>
      </c>
      <c r="D2114" s="134">
        <v>0</v>
      </c>
      <c r="E2114" s="134">
        <f t="shared" si="65"/>
        <v>2233434.0492378599</v>
      </c>
      <c r="F2114" s="134">
        <v>0</v>
      </c>
      <c r="G2114" s="212">
        <f t="shared" si="66"/>
        <v>2233434.0492378599</v>
      </c>
      <c r="H2114" s="208"/>
      <c r="I2114" t="s">
        <v>945</v>
      </c>
    </row>
    <row r="2115" spans="1:9" hidden="1" outlineLevel="1">
      <c r="A2115" s="222" t="s">
        <v>766</v>
      </c>
      <c r="B2115" s="134">
        <v>116944.59273</v>
      </c>
      <c r="C2115" s="134">
        <v>0</v>
      </c>
      <c r="D2115" s="134">
        <v>0</v>
      </c>
      <c r="E2115" s="134">
        <f t="shared" si="65"/>
        <v>116944.59273</v>
      </c>
      <c r="F2115" s="134">
        <v>-33.906599999999997</v>
      </c>
      <c r="G2115" s="212">
        <f t="shared" si="66"/>
        <v>116910.68613</v>
      </c>
      <c r="H2115" s="208"/>
      <c r="I2115" t="s">
        <v>767</v>
      </c>
    </row>
    <row r="2116" spans="1:9" hidden="1" outlineLevel="1">
      <c r="A2116" s="222" t="s">
        <v>1153</v>
      </c>
      <c r="B2116" s="134">
        <v>167020.11878999998</v>
      </c>
      <c r="C2116" s="134">
        <v>0</v>
      </c>
      <c r="D2116" s="134">
        <v>0</v>
      </c>
      <c r="E2116" s="134">
        <f t="shared" si="65"/>
        <v>167020.11878999998</v>
      </c>
      <c r="F2116" s="134">
        <v>0</v>
      </c>
      <c r="G2116" s="212">
        <f t="shared" si="66"/>
        <v>167020.11878999998</v>
      </c>
      <c r="H2116" s="208"/>
      <c r="I2116" t="s">
        <v>1154</v>
      </c>
    </row>
    <row r="2117" spans="1:9" hidden="1" outlineLevel="1">
      <c r="A2117" s="222" t="s">
        <v>1351</v>
      </c>
      <c r="B2117" s="134">
        <v>56099.611889999993</v>
      </c>
      <c r="C2117" s="134">
        <v>0</v>
      </c>
      <c r="D2117" s="134">
        <v>0</v>
      </c>
      <c r="E2117" s="134">
        <f t="shared" si="65"/>
        <v>56099.611889999993</v>
      </c>
      <c r="F2117" s="134">
        <v>0</v>
      </c>
      <c r="G2117" s="212">
        <f t="shared" si="66"/>
        <v>56099.611889999993</v>
      </c>
      <c r="H2117" s="208"/>
      <c r="I2117" t="s">
        <v>1352</v>
      </c>
    </row>
    <row r="2118" spans="1:9" hidden="1" outlineLevel="1">
      <c r="A2118" s="222" t="s">
        <v>131</v>
      </c>
      <c r="B2118" s="134">
        <v>1017911.48676</v>
      </c>
      <c r="C2118" s="134">
        <v>0</v>
      </c>
      <c r="D2118" s="134">
        <v>0</v>
      </c>
      <c r="E2118" s="134">
        <f t="shared" si="65"/>
        <v>1017911.48676</v>
      </c>
      <c r="F2118" s="134">
        <v>0</v>
      </c>
      <c r="G2118" s="212">
        <f t="shared" si="66"/>
        <v>1017911.48676</v>
      </c>
      <c r="H2118" s="208"/>
      <c r="I2118" t="s">
        <v>132</v>
      </c>
    </row>
    <row r="2119" spans="1:9" hidden="1" outlineLevel="1">
      <c r="A2119" s="222" t="s">
        <v>1243</v>
      </c>
      <c r="B2119" s="134">
        <v>446126.65292999998</v>
      </c>
      <c r="C2119" s="134">
        <v>0</v>
      </c>
      <c r="D2119" s="134">
        <v>0</v>
      </c>
      <c r="E2119" s="134">
        <f t="shared" si="65"/>
        <v>446126.65292999998</v>
      </c>
      <c r="F2119" s="134">
        <v>-15.04074</v>
      </c>
      <c r="G2119" s="212">
        <f t="shared" si="66"/>
        <v>446111.61218999996</v>
      </c>
      <c r="H2119" s="208"/>
      <c r="I2119" t="s">
        <v>1244</v>
      </c>
    </row>
    <row r="2120" spans="1:9" hidden="1" outlineLevel="1">
      <c r="A2120" s="222" t="s">
        <v>1155</v>
      </c>
      <c r="B2120" s="134">
        <v>121595.87789999999</v>
      </c>
      <c r="C2120" s="134">
        <v>0</v>
      </c>
      <c r="D2120" s="134">
        <v>0</v>
      </c>
      <c r="E2120" s="134">
        <f t="shared" si="65"/>
        <v>121595.87789999999</v>
      </c>
      <c r="F2120" s="134">
        <v>0</v>
      </c>
      <c r="G2120" s="212">
        <f t="shared" si="66"/>
        <v>121595.87789999999</v>
      </c>
      <c r="H2120" s="208"/>
      <c r="I2120" t="s">
        <v>1156</v>
      </c>
    </row>
    <row r="2121" spans="1:9" hidden="1" outlineLevel="1">
      <c r="A2121" s="222" t="s">
        <v>1203</v>
      </c>
      <c r="B2121" s="134">
        <v>41593.234619999996</v>
      </c>
      <c r="C2121" s="134">
        <v>0</v>
      </c>
      <c r="D2121" s="134">
        <v>0</v>
      </c>
      <c r="E2121" s="134">
        <f t="shared" si="65"/>
        <v>41593.234619999996</v>
      </c>
      <c r="F2121" s="134">
        <v>-261.98784000000001</v>
      </c>
      <c r="G2121" s="212">
        <f t="shared" si="66"/>
        <v>41331.246779999994</v>
      </c>
      <c r="H2121" s="208"/>
      <c r="I2121" t="s">
        <v>1204</v>
      </c>
    </row>
    <row r="2122" spans="1:9" hidden="1" outlineLevel="1">
      <c r="A2122" s="222" t="s">
        <v>1167</v>
      </c>
      <c r="B2122" s="134">
        <v>80285.533649999998</v>
      </c>
      <c r="C2122" s="134">
        <v>0</v>
      </c>
      <c r="D2122" s="134">
        <v>0</v>
      </c>
      <c r="E2122" s="134">
        <f t="shared" si="65"/>
        <v>80285.533649999998</v>
      </c>
      <c r="F2122" s="134">
        <v>-715.65967999999998</v>
      </c>
      <c r="G2122" s="212">
        <f t="shared" si="66"/>
        <v>79569.873970000001</v>
      </c>
      <c r="H2122" s="208"/>
      <c r="I2122" t="s">
        <v>1168</v>
      </c>
    </row>
    <row r="2123" spans="1:9" hidden="1" outlineLevel="1">
      <c r="A2123" s="222" t="s">
        <v>1317</v>
      </c>
      <c r="B2123" s="134">
        <v>243706.08926999997</v>
      </c>
      <c r="C2123" s="134">
        <v>0</v>
      </c>
      <c r="D2123" s="134">
        <v>0</v>
      </c>
      <c r="E2123" s="134">
        <f t="shared" si="65"/>
        <v>243706.08926999997</v>
      </c>
      <c r="F2123" s="134">
        <v>0</v>
      </c>
      <c r="G2123" s="212">
        <f t="shared" si="66"/>
        <v>243706.08926999997</v>
      </c>
      <c r="H2123" s="208"/>
      <c r="I2123" t="s">
        <v>1318</v>
      </c>
    </row>
    <row r="2124" spans="1:9" hidden="1" outlineLevel="1">
      <c r="A2124" s="222" t="s">
        <v>1189</v>
      </c>
      <c r="B2124" s="134">
        <v>426694.65383999998</v>
      </c>
      <c r="C2124" s="134">
        <v>0</v>
      </c>
      <c r="D2124" s="134">
        <v>0</v>
      </c>
      <c r="E2124" s="134">
        <f t="shared" si="65"/>
        <v>426694.65383999998</v>
      </c>
      <c r="F2124" s="134">
        <v>0</v>
      </c>
      <c r="G2124" s="212">
        <f t="shared" si="66"/>
        <v>426694.65383999998</v>
      </c>
      <c r="H2124" s="208"/>
      <c r="I2124" t="s">
        <v>1190</v>
      </c>
    </row>
    <row r="2125" spans="1:9" hidden="1" outlineLevel="1">
      <c r="A2125" s="222" t="s">
        <v>890</v>
      </c>
      <c r="B2125" s="134">
        <v>138377.58038999999</v>
      </c>
      <c r="C2125" s="134">
        <v>0</v>
      </c>
      <c r="D2125" s="134">
        <v>0</v>
      </c>
      <c r="E2125" s="134">
        <f t="shared" si="65"/>
        <v>138377.58038999999</v>
      </c>
      <c r="F2125" s="134">
        <v>0</v>
      </c>
      <c r="G2125" s="212">
        <f t="shared" si="66"/>
        <v>138377.58038999999</v>
      </c>
      <c r="H2125" s="208"/>
      <c r="I2125" t="s">
        <v>891</v>
      </c>
    </row>
    <row r="2126" spans="1:9" hidden="1" outlineLevel="1">
      <c r="A2126" s="222" t="s">
        <v>1191</v>
      </c>
      <c r="B2126" s="134">
        <v>358578.54689999996</v>
      </c>
      <c r="C2126" s="134">
        <v>0</v>
      </c>
      <c r="D2126" s="134">
        <v>0</v>
      </c>
      <c r="E2126" s="134">
        <f t="shared" si="65"/>
        <v>358578.54689999996</v>
      </c>
      <c r="F2126" s="134">
        <v>-550.19402000000002</v>
      </c>
      <c r="G2126" s="212">
        <f t="shared" si="66"/>
        <v>358028.35287999996</v>
      </c>
      <c r="H2126" s="208"/>
      <c r="I2126" t="s">
        <v>1192</v>
      </c>
    </row>
    <row r="2127" spans="1:9" hidden="1" outlineLevel="1">
      <c r="A2127" s="222" t="s">
        <v>1035</v>
      </c>
      <c r="B2127" s="134">
        <v>389142.27008999995</v>
      </c>
      <c r="C2127" s="134">
        <v>0</v>
      </c>
      <c r="D2127" s="134">
        <v>0</v>
      </c>
      <c r="E2127" s="134">
        <f t="shared" si="65"/>
        <v>389142.27008999995</v>
      </c>
      <c r="F2127" s="134">
        <v>0</v>
      </c>
      <c r="G2127" s="212">
        <f t="shared" si="66"/>
        <v>389142.27008999995</v>
      </c>
      <c r="H2127" s="208"/>
      <c r="I2127" t="s">
        <v>1036</v>
      </c>
    </row>
    <row r="2128" spans="1:9" hidden="1" outlineLevel="1">
      <c r="A2128" s="222" t="s">
        <v>1137</v>
      </c>
      <c r="B2128" s="134">
        <v>549221.05223999999</v>
      </c>
      <c r="C2128" s="134">
        <v>0</v>
      </c>
      <c r="D2128" s="134">
        <v>0</v>
      </c>
      <c r="E2128" s="134">
        <f t="shared" si="65"/>
        <v>549221.05223999999</v>
      </c>
      <c r="F2128" s="134">
        <v>2607.6911799999998</v>
      </c>
      <c r="G2128" s="212">
        <f t="shared" si="66"/>
        <v>551828.74341999996</v>
      </c>
      <c r="H2128" s="208"/>
      <c r="I2128" t="s">
        <v>1138</v>
      </c>
    </row>
    <row r="2129" spans="1:9" hidden="1" outlineLevel="1">
      <c r="A2129" s="222" t="s">
        <v>1740</v>
      </c>
      <c r="B2129" s="134">
        <v>16080.785540399998</v>
      </c>
      <c r="C2129" s="134">
        <v>0</v>
      </c>
      <c r="D2129" s="134">
        <v>0</v>
      </c>
      <c r="E2129" s="134">
        <f t="shared" si="65"/>
        <v>16080.785540399998</v>
      </c>
      <c r="F2129" s="134">
        <v>0</v>
      </c>
      <c r="G2129" s="212">
        <f t="shared" si="66"/>
        <v>16080.785540399998</v>
      </c>
      <c r="H2129" s="208"/>
      <c r="I2129" t="s">
        <v>1741</v>
      </c>
    </row>
    <row r="2130" spans="1:9" hidden="1" outlineLevel="1">
      <c r="A2130" s="222" t="s">
        <v>1177</v>
      </c>
      <c r="B2130" s="134">
        <v>1013503.87551</v>
      </c>
      <c r="C2130" s="134">
        <v>0</v>
      </c>
      <c r="D2130" s="134">
        <v>0</v>
      </c>
      <c r="E2130" s="134">
        <f t="shared" si="65"/>
        <v>1013503.87551</v>
      </c>
      <c r="F2130" s="134">
        <v>0</v>
      </c>
      <c r="G2130" s="212">
        <f t="shared" si="66"/>
        <v>1013503.87551</v>
      </c>
      <c r="H2130" s="208"/>
      <c r="I2130" t="s">
        <v>1178</v>
      </c>
    </row>
    <row r="2131" spans="1:9" hidden="1" outlineLevel="1">
      <c r="A2131" s="222" t="s">
        <v>826</v>
      </c>
      <c r="B2131" s="134">
        <v>15642.740400000001</v>
      </c>
      <c r="C2131" s="134">
        <v>0</v>
      </c>
      <c r="D2131" s="134">
        <v>0</v>
      </c>
      <c r="E2131" s="134">
        <f t="shared" si="65"/>
        <v>15642.740400000001</v>
      </c>
      <c r="F2131" s="134">
        <v>0</v>
      </c>
      <c r="G2131" s="212">
        <f t="shared" si="66"/>
        <v>15642.740400000001</v>
      </c>
      <c r="H2131" s="208"/>
      <c r="I2131" t="s">
        <v>827</v>
      </c>
    </row>
    <row r="2132" spans="1:9" hidden="1" outlineLevel="1">
      <c r="A2132" s="222" t="s">
        <v>852</v>
      </c>
      <c r="B2132" s="134">
        <v>57763.513919999998</v>
      </c>
      <c r="C2132" s="134">
        <v>0</v>
      </c>
      <c r="D2132" s="134">
        <v>0</v>
      </c>
      <c r="E2132" s="134">
        <f t="shared" si="65"/>
        <v>57763.513919999998</v>
      </c>
      <c r="F2132" s="134">
        <v>116.096</v>
      </c>
      <c r="G2132" s="212">
        <f t="shared" si="66"/>
        <v>57879.609919999995</v>
      </c>
      <c r="H2132" s="208"/>
      <c r="I2132" t="s">
        <v>853</v>
      </c>
    </row>
    <row r="2133" spans="1:9" hidden="1" outlineLevel="1">
      <c r="A2133" s="222" t="s">
        <v>832</v>
      </c>
      <c r="B2133" s="134">
        <v>160457.40206999998</v>
      </c>
      <c r="C2133" s="134">
        <v>0</v>
      </c>
      <c r="D2133" s="134">
        <v>0</v>
      </c>
      <c r="E2133" s="134">
        <f t="shared" ref="E2133:E2196" si="67">+B2133+C2133+D2133</f>
        <v>160457.40206999998</v>
      </c>
      <c r="F2133" s="134">
        <v>0</v>
      </c>
      <c r="G2133" s="212">
        <f t="shared" ref="G2133:G2196" si="68">+E2133+F2133</f>
        <v>160457.40206999998</v>
      </c>
      <c r="H2133" s="208"/>
      <c r="I2133" t="s">
        <v>833</v>
      </c>
    </row>
    <row r="2134" spans="1:9" hidden="1" outlineLevel="1">
      <c r="A2134" s="222" t="s">
        <v>1742</v>
      </c>
      <c r="B2134" s="134">
        <v>22228.505039999996</v>
      </c>
      <c r="C2134" s="134">
        <v>0</v>
      </c>
      <c r="D2134" s="134">
        <v>0</v>
      </c>
      <c r="E2134" s="134">
        <f t="shared" si="67"/>
        <v>22228.505039999996</v>
      </c>
      <c r="F2134" s="134">
        <v>0</v>
      </c>
      <c r="G2134" s="212">
        <f t="shared" si="68"/>
        <v>22228.505039999996</v>
      </c>
      <c r="H2134" s="208"/>
      <c r="I2134" t="s">
        <v>1743</v>
      </c>
    </row>
    <row r="2135" spans="1:9" hidden="1" outlineLevel="1">
      <c r="A2135" s="222" t="s">
        <v>860</v>
      </c>
      <c r="B2135" s="134">
        <v>90543.350309999994</v>
      </c>
      <c r="C2135" s="134">
        <v>0</v>
      </c>
      <c r="D2135" s="134">
        <v>0</v>
      </c>
      <c r="E2135" s="134">
        <f t="shared" si="67"/>
        <v>90543.350309999994</v>
      </c>
      <c r="F2135" s="134">
        <v>0</v>
      </c>
      <c r="G2135" s="212">
        <f t="shared" si="68"/>
        <v>90543.350309999994</v>
      </c>
      <c r="H2135" s="208"/>
      <c r="I2135" t="s">
        <v>861</v>
      </c>
    </row>
    <row r="2136" spans="1:9" hidden="1" outlineLevel="1">
      <c r="A2136" s="222" t="s">
        <v>1117</v>
      </c>
      <c r="B2136" s="134">
        <v>1794196.7305499997</v>
      </c>
      <c r="C2136" s="134">
        <v>0</v>
      </c>
      <c r="D2136" s="134">
        <v>0</v>
      </c>
      <c r="E2136" s="134">
        <f t="shared" si="67"/>
        <v>1794196.7305499997</v>
      </c>
      <c r="F2136" s="134">
        <v>0</v>
      </c>
      <c r="G2136" s="212">
        <f t="shared" si="68"/>
        <v>1794196.7305499997</v>
      </c>
      <c r="H2136" s="208"/>
      <c r="I2136" t="s">
        <v>1118</v>
      </c>
    </row>
    <row r="2137" spans="1:9" hidden="1" outlineLevel="1">
      <c r="A2137" s="222" t="s">
        <v>961</v>
      </c>
      <c r="B2137" s="134">
        <v>4214866.0146599999</v>
      </c>
      <c r="C2137" s="134">
        <v>0</v>
      </c>
      <c r="D2137" s="134">
        <v>0</v>
      </c>
      <c r="E2137" s="134">
        <f t="shared" si="67"/>
        <v>4214866.0146599999</v>
      </c>
      <c r="F2137" s="134">
        <v>0</v>
      </c>
      <c r="G2137" s="212">
        <f t="shared" si="68"/>
        <v>4214866.0146599999</v>
      </c>
      <c r="H2137" s="208"/>
      <c r="I2137" t="s">
        <v>962</v>
      </c>
    </row>
    <row r="2138" spans="1:9" hidden="1" outlineLevel="1">
      <c r="A2138" s="222" t="s">
        <v>790</v>
      </c>
      <c r="B2138" s="134">
        <v>393817.47068999999</v>
      </c>
      <c r="C2138" s="134">
        <v>0</v>
      </c>
      <c r="D2138" s="134">
        <v>0</v>
      </c>
      <c r="E2138" s="134">
        <f t="shared" si="67"/>
        <v>393817.47068999999</v>
      </c>
      <c r="F2138" s="134">
        <v>4296.3199399999994</v>
      </c>
      <c r="G2138" s="212">
        <f t="shared" si="68"/>
        <v>398113.79063</v>
      </c>
      <c r="H2138" s="208"/>
      <c r="I2138" t="s">
        <v>791</v>
      </c>
    </row>
    <row r="2139" spans="1:9" hidden="1" outlineLevel="1">
      <c r="A2139" s="222" t="s">
        <v>1183</v>
      </c>
      <c r="B2139" s="134">
        <v>523200.53603999992</v>
      </c>
      <c r="C2139" s="134">
        <v>0</v>
      </c>
      <c r="D2139" s="134">
        <v>0</v>
      </c>
      <c r="E2139" s="134">
        <f t="shared" si="67"/>
        <v>523200.53603999992</v>
      </c>
      <c r="F2139" s="134">
        <v>-3624.5634600000003</v>
      </c>
      <c r="G2139" s="212">
        <f t="shared" si="68"/>
        <v>519575.97257999994</v>
      </c>
      <c r="H2139" s="208"/>
      <c r="I2139" t="s">
        <v>1184</v>
      </c>
    </row>
    <row r="2140" spans="1:9" hidden="1" outlineLevel="1">
      <c r="A2140" s="222" t="s">
        <v>1141</v>
      </c>
      <c r="B2140" s="134">
        <v>1010034.5066699999</v>
      </c>
      <c r="C2140" s="134">
        <v>0</v>
      </c>
      <c r="D2140" s="134">
        <v>0</v>
      </c>
      <c r="E2140" s="134">
        <f t="shared" si="67"/>
        <v>1010034.5066699999</v>
      </c>
      <c r="F2140" s="134">
        <v>0</v>
      </c>
      <c r="G2140" s="212">
        <f t="shared" si="68"/>
        <v>1010034.5066699999</v>
      </c>
      <c r="H2140" s="208"/>
      <c r="I2140" t="s">
        <v>1142</v>
      </c>
    </row>
    <row r="2141" spans="1:9" hidden="1" outlineLevel="1">
      <c r="A2141" s="222" t="s">
        <v>1175</v>
      </c>
      <c r="B2141" s="134">
        <v>89822.960009999995</v>
      </c>
      <c r="C2141" s="134">
        <v>0</v>
      </c>
      <c r="D2141" s="134">
        <v>0</v>
      </c>
      <c r="E2141" s="134">
        <f t="shared" si="67"/>
        <v>89822.960009999995</v>
      </c>
      <c r="F2141" s="134">
        <v>30.285360000000001</v>
      </c>
      <c r="G2141" s="212">
        <f t="shared" si="68"/>
        <v>89853.24536999999</v>
      </c>
      <c r="H2141" s="208"/>
      <c r="I2141" t="s">
        <v>1176</v>
      </c>
    </row>
    <row r="2142" spans="1:9" hidden="1" outlineLevel="1">
      <c r="A2142" s="222" t="s">
        <v>902</v>
      </c>
      <c r="B2142" s="134">
        <v>576154.83155999996</v>
      </c>
      <c r="C2142" s="134">
        <v>0</v>
      </c>
      <c r="D2142" s="134">
        <v>0</v>
      </c>
      <c r="E2142" s="134">
        <f t="shared" si="67"/>
        <v>576154.83155999996</v>
      </c>
      <c r="F2142" s="134">
        <v>-427.50644</v>
      </c>
      <c r="G2142" s="212">
        <f t="shared" si="68"/>
        <v>575727.32511999994</v>
      </c>
      <c r="H2142" s="208"/>
      <c r="I2142" t="s">
        <v>903</v>
      </c>
    </row>
    <row r="2143" spans="1:9" hidden="1" outlineLevel="1">
      <c r="A2143" s="222" t="s">
        <v>1061</v>
      </c>
      <c r="B2143" s="134">
        <v>181860.93009000001</v>
      </c>
      <c r="C2143" s="134">
        <v>0</v>
      </c>
      <c r="D2143" s="134">
        <v>0</v>
      </c>
      <c r="E2143" s="134">
        <f t="shared" si="67"/>
        <v>181860.93009000001</v>
      </c>
      <c r="F2143" s="134">
        <v>623.50510000000008</v>
      </c>
      <c r="G2143" s="212">
        <f t="shared" si="68"/>
        <v>182484.43519000002</v>
      </c>
      <c r="H2143" s="208"/>
      <c r="I2143" t="s">
        <v>1062</v>
      </c>
    </row>
    <row r="2144" spans="1:9" hidden="1" outlineLevel="1">
      <c r="A2144" s="222" t="s">
        <v>985</v>
      </c>
      <c r="B2144" s="134">
        <v>729083.0465099999</v>
      </c>
      <c r="C2144" s="134">
        <v>0</v>
      </c>
      <c r="D2144" s="134">
        <v>0</v>
      </c>
      <c r="E2144" s="134">
        <f t="shared" si="67"/>
        <v>729083.0465099999</v>
      </c>
      <c r="F2144" s="134">
        <v>0</v>
      </c>
      <c r="G2144" s="212">
        <f t="shared" si="68"/>
        <v>729083.0465099999</v>
      </c>
      <c r="H2144" s="208"/>
      <c r="I2144" t="s">
        <v>986</v>
      </c>
    </row>
    <row r="2145" spans="1:9" hidden="1" outlineLevel="1">
      <c r="A2145" s="222" t="s">
        <v>1181</v>
      </c>
      <c r="B2145" s="134">
        <v>144012.61119</v>
      </c>
      <c r="C2145" s="134">
        <v>0</v>
      </c>
      <c r="D2145" s="134">
        <v>0</v>
      </c>
      <c r="E2145" s="134">
        <f t="shared" si="67"/>
        <v>144012.61119</v>
      </c>
      <c r="F2145" s="134">
        <v>0</v>
      </c>
      <c r="G2145" s="212">
        <f t="shared" si="68"/>
        <v>144012.61119</v>
      </c>
      <c r="H2145" s="208"/>
      <c r="I2145" t="s">
        <v>1182</v>
      </c>
    </row>
    <row r="2146" spans="1:9" hidden="1" outlineLevel="1">
      <c r="A2146" s="222" t="s">
        <v>1093</v>
      </c>
      <c r="B2146" s="134">
        <v>225244.58039999998</v>
      </c>
      <c r="C2146" s="134">
        <v>0</v>
      </c>
      <c r="D2146" s="134">
        <v>0</v>
      </c>
      <c r="E2146" s="134">
        <f t="shared" si="67"/>
        <v>225244.58039999998</v>
      </c>
      <c r="F2146" s="134">
        <v>0</v>
      </c>
      <c r="G2146" s="212">
        <f t="shared" si="68"/>
        <v>225244.58039999998</v>
      </c>
      <c r="H2146" s="208"/>
      <c r="I2146" t="s">
        <v>1094</v>
      </c>
    </row>
    <row r="2147" spans="1:9" hidden="1" outlineLevel="1">
      <c r="A2147" s="222" t="s">
        <v>854</v>
      </c>
      <c r="B2147" s="134">
        <v>134958.29507999998</v>
      </c>
      <c r="C2147" s="134">
        <v>0</v>
      </c>
      <c r="D2147" s="134">
        <v>0</v>
      </c>
      <c r="E2147" s="134">
        <f t="shared" si="67"/>
        <v>134958.29507999998</v>
      </c>
      <c r="F2147" s="134">
        <v>0</v>
      </c>
      <c r="G2147" s="212">
        <f t="shared" si="68"/>
        <v>134958.29507999998</v>
      </c>
      <c r="H2147" s="208"/>
      <c r="I2147" t="s">
        <v>855</v>
      </c>
    </row>
    <row r="2148" spans="1:9" hidden="1" outlineLevel="1">
      <c r="A2148" s="222" t="s">
        <v>1055</v>
      </c>
      <c r="B2148" s="134">
        <v>48846.085889999995</v>
      </c>
      <c r="C2148" s="134">
        <v>0</v>
      </c>
      <c r="D2148" s="134">
        <v>0</v>
      </c>
      <c r="E2148" s="134">
        <f t="shared" si="67"/>
        <v>48846.085889999995</v>
      </c>
      <c r="F2148" s="134">
        <v>0</v>
      </c>
      <c r="G2148" s="212">
        <f t="shared" si="68"/>
        <v>48846.085889999995</v>
      </c>
      <c r="H2148" s="208"/>
      <c r="I2148" t="s">
        <v>1056</v>
      </c>
    </row>
    <row r="2149" spans="1:9" hidden="1" outlineLevel="1">
      <c r="A2149" s="222" t="s">
        <v>1269</v>
      </c>
      <c r="B2149" s="134">
        <v>41752.417349999996</v>
      </c>
      <c r="C2149" s="134">
        <v>0</v>
      </c>
      <c r="D2149" s="134">
        <v>0</v>
      </c>
      <c r="E2149" s="134">
        <f t="shared" si="67"/>
        <v>41752.417349999996</v>
      </c>
      <c r="F2149" s="134">
        <v>-2235.32098</v>
      </c>
      <c r="G2149" s="212">
        <f t="shared" si="68"/>
        <v>39517.096369999999</v>
      </c>
      <c r="H2149" s="208"/>
      <c r="I2149" t="s">
        <v>1270</v>
      </c>
    </row>
    <row r="2150" spans="1:9" hidden="1" outlineLevel="1">
      <c r="A2150" s="222" t="s">
        <v>993</v>
      </c>
      <c r="B2150" s="134">
        <v>74507.274449999997</v>
      </c>
      <c r="C2150" s="134">
        <v>0</v>
      </c>
      <c r="D2150" s="134">
        <v>0</v>
      </c>
      <c r="E2150" s="134">
        <f t="shared" si="67"/>
        <v>74507.274449999997</v>
      </c>
      <c r="F2150" s="134">
        <v>0</v>
      </c>
      <c r="G2150" s="212">
        <f t="shared" si="68"/>
        <v>74507.274449999997</v>
      </c>
      <c r="H2150" s="208"/>
      <c r="I2150" t="s">
        <v>994</v>
      </c>
    </row>
    <row r="2151" spans="1:9" hidden="1" outlineLevel="1">
      <c r="A2151" s="222" t="s">
        <v>1261</v>
      </c>
      <c r="B2151" s="134">
        <v>332465.94261069002</v>
      </c>
      <c r="C2151" s="134">
        <v>0</v>
      </c>
      <c r="D2151" s="134">
        <v>0</v>
      </c>
      <c r="E2151" s="134">
        <f t="shared" si="67"/>
        <v>332465.94261069002</v>
      </c>
      <c r="F2151" s="134">
        <v>-1570.4336853999998</v>
      </c>
      <c r="G2151" s="212">
        <f t="shared" si="68"/>
        <v>330895.50892529002</v>
      </c>
      <c r="H2151" s="208"/>
      <c r="I2151" t="s">
        <v>1262</v>
      </c>
    </row>
    <row r="2152" spans="1:9" hidden="1" outlineLevel="1">
      <c r="A2152" s="222" t="s">
        <v>776</v>
      </c>
      <c r="B2152" s="134">
        <v>159650.32502999998</v>
      </c>
      <c r="C2152" s="134">
        <v>0</v>
      </c>
      <c r="D2152" s="134">
        <v>0</v>
      </c>
      <c r="E2152" s="134">
        <f t="shared" si="67"/>
        <v>159650.32502999998</v>
      </c>
      <c r="F2152" s="134">
        <v>0</v>
      </c>
      <c r="G2152" s="212">
        <f t="shared" si="68"/>
        <v>159650.32502999998</v>
      </c>
      <c r="H2152" s="208"/>
      <c r="I2152" t="s">
        <v>777</v>
      </c>
    </row>
    <row r="2153" spans="1:9" hidden="1" outlineLevel="1">
      <c r="A2153" s="222" t="s">
        <v>1245</v>
      </c>
      <c r="B2153" s="134">
        <v>191136.79682999998</v>
      </c>
      <c r="C2153" s="134">
        <v>0</v>
      </c>
      <c r="D2153" s="134">
        <v>0</v>
      </c>
      <c r="E2153" s="134">
        <f t="shared" si="67"/>
        <v>191136.79682999998</v>
      </c>
      <c r="F2153" s="134">
        <v>-4.5359999999999998E-2</v>
      </c>
      <c r="G2153" s="212">
        <f t="shared" si="68"/>
        <v>191136.75146999999</v>
      </c>
      <c r="H2153" s="208"/>
      <c r="I2153" t="s">
        <v>1246</v>
      </c>
    </row>
    <row r="2154" spans="1:9" hidden="1" outlineLevel="1">
      <c r="A2154" s="222" t="s">
        <v>1255</v>
      </c>
      <c r="B2154" s="134">
        <v>50182.176240000001</v>
      </c>
      <c r="C2154" s="134">
        <v>0</v>
      </c>
      <c r="D2154" s="134">
        <v>0</v>
      </c>
      <c r="E2154" s="134">
        <f t="shared" si="67"/>
        <v>50182.176240000001</v>
      </c>
      <c r="F2154" s="134">
        <v>-28.846319999999999</v>
      </c>
      <c r="G2154" s="212">
        <f t="shared" si="68"/>
        <v>50153.329920000004</v>
      </c>
      <c r="H2154" s="208"/>
      <c r="I2154" t="s">
        <v>1256</v>
      </c>
    </row>
    <row r="2155" spans="1:9" hidden="1" outlineLevel="1">
      <c r="A2155" s="222" t="s">
        <v>856</v>
      </c>
      <c r="B2155" s="134">
        <v>60982.968479999996</v>
      </c>
      <c r="C2155" s="134">
        <v>0</v>
      </c>
      <c r="D2155" s="134">
        <v>0</v>
      </c>
      <c r="E2155" s="134">
        <f t="shared" si="67"/>
        <v>60982.968479999996</v>
      </c>
      <c r="F2155" s="134">
        <v>0</v>
      </c>
      <c r="G2155" s="212">
        <f t="shared" si="68"/>
        <v>60982.968479999996</v>
      </c>
      <c r="H2155" s="208"/>
      <c r="I2155" t="s">
        <v>857</v>
      </c>
    </row>
    <row r="2156" spans="1:9" hidden="1" outlineLevel="1">
      <c r="A2156" s="222" t="s">
        <v>866</v>
      </c>
      <c r="B2156" s="134">
        <v>21254.44125</v>
      </c>
      <c r="C2156" s="134">
        <v>0</v>
      </c>
      <c r="D2156" s="134">
        <v>0</v>
      </c>
      <c r="E2156" s="134">
        <f t="shared" si="67"/>
        <v>21254.44125</v>
      </c>
      <c r="F2156" s="134">
        <v>0</v>
      </c>
      <c r="G2156" s="212">
        <f t="shared" si="68"/>
        <v>21254.44125</v>
      </c>
      <c r="H2156" s="208"/>
      <c r="I2156" t="s">
        <v>867</v>
      </c>
    </row>
    <row r="2157" spans="1:9" hidden="1" outlineLevel="1">
      <c r="A2157" s="222" t="s">
        <v>1123</v>
      </c>
      <c r="B2157" s="134">
        <v>183878.79048</v>
      </c>
      <c r="C2157" s="134">
        <v>0</v>
      </c>
      <c r="D2157" s="134">
        <v>0</v>
      </c>
      <c r="E2157" s="134">
        <f t="shared" si="67"/>
        <v>183878.79048</v>
      </c>
      <c r="F2157" s="134">
        <v>1776.20686</v>
      </c>
      <c r="G2157" s="212">
        <f t="shared" si="68"/>
        <v>185654.99734</v>
      </c>
      <c r="H2157" s="208"/>
      <c r="I2157" t="s">
        <v>1124</v>
      </c>
    </row>
    <row r="2158" spans="1:9" hidden="1" outlineLevel="1">
      <c r="A2158" s="222" t="s">
        <v>864</v>
      </c>
      <c r="B2158" s="134">
        <v>26402.481209999998</v>
      </c>
      <c r="C2158" s="134">
        <v>0</v>
      </c>
      <c r="D2158" s="134">
        <v>0</v>
      </c>
      <c r="E2158" s="134">
        <f t="shared" si="67"/>
        <v>26402.481209999998</v>
      </c>
      <c r="F2158" s="134">
        <v>0</v>
      </c>
      <c r="G2158" s="212">
        <f t="shared" si="68"/>
        <v>26402.481209999998</v>
      </c>
      <c r="H2158" s="208"/>
      <c r="I2158" t="s">
        <v>865</v>
      </c>
    </row>
    <row r="2159" spans="1:9" hidden="1" outlineLevel="1">
      <c r="A2159" s="222" t="s">
        <v>1101</v>
      </c>
      <c r="B2159" s="134">
        <v>273144.09863999998</v>
      </c>
      <c r="C2159" s="134">
        <v>0</v>
      </c>
      <c r="D2159" s="134">
        <v>0</v>
      </c>
      <c r="E2159" s="134">
        <f t="shared" si="67"/>
        <v>273144.09863999998</v>
      </c>
      <c r="F2159" s="134">
        <v>0</v>
      </c>
      <c r="G2159" s="212">
        <f t="shared" si="68"/>
        <v>273144.09863999998</v>
      </c>
      <c r="H2159" s="208"/>
      <c r="I2159" t="s">
        <v>1102</v>
      </c>
    </row>
    <row r="2160" spans="1:9" hidden="1" outlineLevel="1">
      <c r="A2160" s="222" t="s">
        <v>930</v>
      </c>
      <c r="B2160" s="134">
        <v>315397.53693</v>
      </c>
      <c r="C2160" s="134">
        <v>0</v>
      </c>
      <c r="D2160" s="134">
        <v>0</v>
      </c>
      <c r="E2160" s="134">
        <f t="shared" si="67"/>
        <v>315397.53693</v>
      </c>
      <c r="F2160" s="134">
        <v>0</v>
      </c>
      <c r="G2160" s="212">
        <f t="shared" si="68"/>
        <v>315397.53693</v>
      </c>
      <c r="H2160" s="208"/>
      <c r="I2160" t="s">
        <v>931</v>
      </c>
    </row>
    <row r="2161" spans="1:9" hidden="1" outlineLevel="1">
      <c r="A2161" s="222" t="s">
        <v>1085</v>
      </c>
      <c r="B2161" s="134">
        <v>839397.22103999997</v>
      </c>
      <c r="C2161" s="134">
        <v>-428.24</v>
      </c>
      <c r="D2161" s="134">
        <v>0</v>
      </c>
      <c r="E2161" s="134">
        <f t="shared" si="67"/>
        <v>838968.98103999998</v>
      </c>
      <c r="F2161" s="134">
        <v>2446.605</v>
      </c>
      <c r="G2161" s="212">
        <f t="shared" si="68"/>
        <v>841415.58603999997</v>
      </c>
      <c r="H2161" s="208"/>
      <c r="I2161" t="s">
        <v>1086</v>
      </c>
    </row>
    <row r="2162" spans="1:9" hidden="1" outlineLevel="1">
      <c r="A2162" s="222" t="s">
        <v>977</v>
      </c>
      <c r="B2162" s="134">
        <v>2871817.5046186899</v>
      </c>
      <c r="C2162" s="134">
        <v>0</v>
      </c>
      <c r="D2162" s="134">
        <v>0</v>
      </c>
      <c r="E2162" s="134">
        <f t="shared" si="67"/>
        <v>2871817.5046186899</v>
      </c>
      <c r="F2162" s="134">
        <v>-7759.7220529999995</v>
      </c>
      <c r="G2162" s="212">
        <f t="shared" si="68"/>
        <v>2864057.7825656901</v>
      </c>
      <c r="H2162" s="208"/>
      <c r="I2162" t="s">
        <v>978</v>
      </c>
    </row>
    <row r="2163" spans="1:9" hidden="1" outlineLevel="1">
      <c r="A2163" s="222" t="s">
        <v>1001</v>
      </c>
      <c r="B2163" s="134">
        <v>290100.56114444998</v>
      </c>
      <c r="C2163" s="134">
        <v>0</v>
      </c>
      <c r="D2163" s="134">
        <v>0</v>
      </c>
      <c r="E2163" s="134">
        <f t="shared" si="67"/>
        <v>290100.56114444998</v>
      </c>
      <c r="F2163" s="134">
        <v>0</v>
      </c>
      <c r="G2163" s="212">
        <f t="shared" si="68"/>
        <v>290100.56114444998</v>
      </c>
      <c r="H2163" s="208"/>
      <c r="I2163" t="s">
        <v>1002</v>
      </c>
    </row>
    <row r="2164" spans="1:9" hidden="1" outlineLevel="1">
      <c r="A2164" s="222" t="s">
        <v>910</v>
      </c>
      <c r="B2164" s="134">
        <v>63515.005259999998</v>
      </c>
      <c r="C2164" s="134">
        <v>0</v>
      </c>
      <c r="D2164" s="134">
        <v>0</v>
      </c>
      <c r="E2164" s="134">
        <f t="shared" si="67"/>
        <v>63515.005259999998</v>
      </c>
      <c r="F2164" s="134">
        <v>0</v>
      </c>
      <c r="G2164" s="212">
        <f t="shared" si="68"/>
        <v>63515.005259999998</v>
      </c>
      <c r="H2164" s="208"/>
      <c r="I2164" t="s">
        <v>911</v>
      </c>
    </row>
    <row r="2165" spans="1:9" hidden="1" outlineLevel="1">
      <c r="A2165" s="222" t="s">
        <v>784</v>
      </c>
      <c r="B2165" s="134">
        <v>2341061.48997</v>
      </c>
      <c r="C2165" s="134">
        <v>0</v>
      </c>
      <c r="D2165" s="134">
        <v>0</v>
      </c>
      <c r="E2165" s="134">
        <f t="shared" si="67"/>
        <v>2341061.48997</v>
      </c>
      <c r="F2165" s="134">
        <v>-311976.42934000003</v>
      </c>
      <c r="G2165" s="212">
        <f t="shared" si="68"/>
        <v>2029085.06063</v>
      </c>
      <c r="H2165" s="208"/>
      <c r="I2165" t="s">
        <v>785</v>
      </c>
    </row>
    <row r="2166" spans="1:9" hidden="1" outlineLevel="1">
      <c r="A2166" s="222" t="s">
        <v>942</v>
      </c>
      <c r="B2166" s="134">
        <v>35272.828079999999</v>
      </c>
      <c r="C2166" s="134">
        <v>0</v>
      </c>
      <c r="D2166" s="134">
        <v>0</v>
      </c>
      <c r="E2166" s="134">
        <f t="shared" si="67"/>
        <v>35272.828079999999</v>
      </c>
      <c r="F2166" s="134">
        <v>0</v>
      </c>
      <c r="G2166" s="212">
        <f t="shared" si="68"/>
        <v>35272.828079999999</v>
      </c>
      <c r="H2166" s="208"/>
      <c r="I2166" t="s">
        <v>943</v>
      </c>
    </row>
    <row r="2167" spans="1:9" hidden="1" outlineLevel="1">
      <c r="A2167" s="222" t="s">
        <v>840</v>
      </c>
      <c r="B2167" s="134">
        <v>28095.77505</v>
      </c>
      <c r="C2167" s="134">
        <v>0</v>
      </c>
      <c r="D2167" s="134">
        <v>0</v>
      </c>
      <c r="E2167" s="134">
        <f t="shared" si="67"/>
        <v>28095.77505</v>
      </c>
      <c r="F2167" s="134">
        <v>-1.3381200000000002</v>
      </c>
      <c r="G2167" s="212">
        <f t="shared" si="68"/>
        <v>28094.43693</v>
      </c>
      <c r="H2167" s="208"/>
      <c r="I2167" t="s">
        <v>841</v>
      </c>
    </row>
    <row r="2168" spans="1:9" hidden="1" outlineLevel="1">
      <c r="A2168" s="222" t="s">
        <v>1231</v>
      </c>
      <c r="B2168" s="134">
        <v>323330.50533000001</v>
      </c>
      <c r="C2168" s="134">
        <v>0</v>
      </c>
      <c r="D2168" s="134">
        <v>0</v>
      </c>
      <c r="E2168" s="134">
        <f t="shared" si="67"/>
        <v>323330.50533000001</v>
      </c>
      <c r="F2168" s="134">
        <v>0</v>
      </c>
      <c r="G2168" s="212">
        <f t="shared" si="68"/>
        <v>323330.50533000001</v>
      </c>
      <c r="H2168" s="208"/>
      <c r="I2168" t="s">
        <v>1232</v>
      </c>
    </row>
    <row r="2169" spans="1:9" hidden="1" outlineLevel="1">
      <c r="A2169" s="222" t="s">
        <v>965</v>
      </c>
      <c r="B2169" s="134">
        <v>78462.091889999996</v>
      </c>
      <c r="C2169" s="134">
        <v>0</v>
      </c>
      <c r="D2169" s="134">
        <v>0</v>
      </c>
      <c r="E2169" s="134">
        <f t="shared" si="67"/>
        <v>78462.091889999996</v>
      </c>
      <c r="F2169" s="134">
        <v>0</v>
      </c>
      <c r="G2169" s="212">
        <f t="shared" si="68"/>
        <v>78462.091889999996</v>
      </c>
      <c r="H2169" s="208"/>
      <c r="I2169" t="s">
        <v>966</v>
      </c>
    </row>
    <row r="2170" spans="1:9" hidden="1" outlineLevel="1">
      <c r="A2170" s="222" t="s">
        <v>762</v>
      </c>
      <c r="B2170" s="134">
        <v>158343.51581999997</v>
      </c>
      <c r="C2170" s="134">
        <v>0</v>
      </c>
      <c r="D2170" s="134">
        <v>0</v>
      </c>
      <c r="E2170" s="134">
        <f t="shared" si="67"/>
        <v>158343.51581999997</v>
      </c>
      <c r="F2170" s="134">
        <v>0</v>
      </c>
      <c r="G2170" s="212">
        <f t="shared" si="68"/>
        <v>158343.51581999997</v>
      </c>
      <c r="H2170" s="208"/>
      <c r="I2170" t="s">
        <v>763</v>
      </c>
    </row>
    <row r="2171" spans="1:9" hidden="1" outlineLevel="1">
      <c r="A2171" s="222" t="s">
        <v>1087</v>
      </c>
      <c r="B2171" s="134">
        <v>90336.797250000003</v>
      </c>
      <c r="C2171" s="134">
        <v>0</v>
      </c>
      <c r="D2171" s="134">
        <v>0</v>
      </c>
      <c r="E2171" s="134">
        <f t="shared" si="67"/>
        <v>90336.797250000003</v>
      </c>
      <c r="F2171" s="134">
        <v>0</v>
      </c>
      <c r="G2171" s="212">
        <f t="shared" si="68"/>
        <v>90336.797250000003</v>
      </c>
      <c r="H2171" s="208"/>
      <c r="I2171" t="s">
        <v>1088</v>
      </c>
    </row>
    <row r="2172" spans="1:9" hidden="1" outlineLevel="1">
      <c r="A2172" s="222" t="s">
        <v>742</v>
      </c>
      <c r="B2172" s="134">
        <v>154812.35384999998</v>
      </c>
      <c r="C2172" s="134">
        <v>0</v>
      </c>
      <c r="D2172" s="134">
        <v>0</v>
      </c>
      <c r="E2172" s="134">
        <f t="shared" si="67"/>
        <v>154812.35384999998</v>
      </c>
      <c r="F2172" s="134">
        <v>0</v>
      </c>
      <c r="G2172" s="212">
        <f t="shared" si="68"/>
        <v>154812.35384999998</v>
      </c>
      <c r="H2172" s="208"/>
      <c r="I2172" t="s">
        <v>743</v>
      </c>
    </row>
    <row r="2173" spans="1:9" hidden="1" outlineLevel="1">
      <c r="A2173" s="222" t="s">
        <v>876</v>
      </c>
      <c r="B2173" s="134">
        <v>82857.725789999997</v>
      </c>
      <c r="C2173" s="134">
        <v>0</v>
      </c>
      <c r="D2173" s="134">
        <v>0</v>
      </c>
      <c r="E2173" s="134">
        <f t="shared" si="67"/>
        <v>82857.725789999997</v>
      </c>
      <c r="F2173" s="134">
        <v>-222.19234</v>
      </c>
      <c r="G2173" s="212">
        <f t="shared" si="68"/>
        <v>82635.533450000003</v>
      </c>
      <c r="H2173" s="208"/>
      <c r="I2173" t="s">
        <v>877</v>
      </c>
    </row>
    <row r="2174" spans="1:9" hidden="1" outlineLevel="1">
      <c r="A2174" s="222" t="s">
        <v>820</v>
      </c>
      <c r="B2174" s="134">
        <v>140711.65709999998</v>
      </c>
      <c r="C2174" s="134">
        <v>0</v>
      </c>
      <c r="D2174" s="134">
        <v>0</v>
      </c>
      <c r="E2174" s="134">
        <f t="shared" si="67"/>
        <v>140711.65709999998</v>
      </c>
      <c r="F2174" s="134">
        <v>0</v>
      </c>
      <c r="G2174" s="212">
        <f t="shared" si="68"/>
        <v>140711.65709999998</v>
      </c>
      <c r="H2174" s="208"/>
      <c r="I2174" t="s">
        <v>821</v>
      </c>
    </row>
    <row r="2175" spans="1:9" hidden="1" outlineLevel="1">
      <c r="A2175" s="222" t="s">
        <v>1107</v>
      </c>
      <c r="B2175" s="134">
        <v>207189.87302999999</v>
      </c>
      <c r="C2175" s="134">
        <v>0</v>
      </c>
      <c r="D2175" s="134">
        <v>0</v>
      </c>
      <c r="E2175" s="134">
        <f t="shared" si="67"/>
        <v>207189.87302999999</v>
      </c>
      <c r="F2175" s="134">
        <v>0</v>
      </c>
      <c r="G2175" s="212">
        <f t="shared" si="68"/>
        <v>207189.87302999999</v>
      </c>
      <c r="H2175" s="208"/>
      <c r="I2175" t="s">
        <v>1108</v>
      </c>
    </row>
    <row r="2176" spans="1:9" hidden="1" outlineLevel="1">
      <c r="A2176" s="222" t="s">
        <v>1321</v>
      </c>
      <c r="B2176" s="134">
        <v>335522.36592000001</v>
      </c>
      <c r="C2176" s="134">
        <v>0</v>
      </c>
      <c r="D2176" s="134">
        <v>0</v>
      </c>
      <c r="E2176" s="134">
        <f t="shared" si="67"/>
        <v>335522.36592000001</v>
      </c>
      <c r="F2176" s="134">
        <v>0</v>
      </c>
      <c r="G2176" s="212">
        <f t="shared" si="68"/>
        <v>335522.36592000001</v>
      </c>
      <c r="H2176" s="208"/>
      <c r="I2176" t="s">
        <v>1322</v>
      </c>
    </row>
    <row r="2177" spans="1:9" hidden="1" outlineLevel="1">
      <c r="A2177" s="222" t="s">
        <v>1179</v>
      </c>
      <c r="B2177" s="134">
        <v>633765.19604999991</v>
      </c>
      <c r="C2177" s="134">
        <v>0</v>
      </c>
      <c r="D2177" s="134">
        <v>0</v>
      </c>
      <c r="E2177" s="134">
        <f t="shared" si="67"/>
        <v>633765.19604999991</v>
      </c>
      <c r="F2177" s="134">
        <v>-10664.15868</v>
      </c>
      <c r="G2177" s="212">
        <f t="shared" si="68"/>
        <v>623101.03736999992</v>
      </c>
      <c r="H2177" s="208"/>
      <c r="I2177" t="s">
        <v>1180</v>
      </c>
    </row>
    <row r="2178" spans="1:9" hidden="1" outlineLevel="1">
      <c r="A2178" s="222" t="s">
        <v>1129</v>
      </c>
      <c r="B2178" s="134">
        <v>93427.021380000006</v>
      </c>
      <c r="C2178" s="134">
        <v>0</v>
      </c>
      <c r="D2178" s="134">
        <v>0</v>
      </c>
      <c r="E2178" s="134">
        <f t="shared" si="67"/>
        <v>93427.021380000006</v>
      </c>
      <c r="F2178" s="134">
        <v>0</v>
      </c>
      <c r="G2178" s="212">
        <f t="shared" si="68"/>
        <v>93427.021380000006</v>
      </c>
      <c r="H2178" s="208"/>
      <c r="I2178" t="s">
        <v>1130</v>
      </c>
    </row>
    <row r="2179" spans="1:9" hidden="1" outlineLevel="1">
      <c r="A2179" s="222" t="s">
        <v>1083</v>
      </c>
      <c r="B2179" s="134">
        <v>590581.24439999997</v>
      </c>
      <c r="C2179" s="134">
        <v>0</v>
      </c>
      <c r="D2179" s="134">
        <v>0</v>
      </c>
      <c r="E2179" s="134">
        <f t="shared" si="67"/>
        <v>590581.24439999997</v>
      </c>
      <c r="F2179" s="134">
        <v>-623.97231999999997</v>
      </c>
      <c r="G2179" s="212">
        <f t="shared" si="68"/>
        <v>589957.27208000002</v>
      </c>
      <c r="H2179" s="208"/>
      <c r="I2179" t="s">
        <v>1084</v>
      </c>
    </row>
    <row r="2180" spans="1:9" hidden="1" outlineLevel="1">
      <c r="A2180" s="222" t="s">
        <v>1273</v>
      </c>
      <c r="B2180" s="134">
        <v>419116.70765999996</v>
      </c>
      <c r="C2180" s="134">
        <v>0</v>
      </c>
      <c r="D2180" s="134">
        <v>0</v>
      </c>
      <c r="E2180" s="134">
        <f t="shared" si="67"/>
        <v>419116.70765999996</v>
      </c>
      <c r="F2180" s="134">
        <v>0</v>
      </c>
      <c r="G2180" s="212">
        <f t="shared" si="68"/>
        <v>419116.70765999996</v>
      </c>
      <c r="H2180" s="208"/>
      <c r="I2180" t="s">
        <v>1274</v>
      </c>
    </row>
    <row r="2181" spans="1:9" hidden="1" outlineLevel="1">
      <c r="A2181" s="222" t="s">
        <v>1253</v>
      </c>
      <c r="B2181" s="134">
        <v>417901.89734999998</v>
      </c>
      <c r="C2181" s="134">
        <v>0</v>
      </c>
      <c r="D2181" s="134">
        <v>0</v>
      </c>
      <c r="E2181" s="134">
        <f t="shared" si="67"/>
        <v>417901.89734999998</v>
      </c>
      <c r="F2181" s="134">
        <v>0</v>
      </c>
      <c r="G2181" s="212">
        <f t="shared" si="68"/>
        <v>417901.89734999998</v>
      </c>
      <c r="H2181" s="208"/>
      <c r="I2181" t="s">
        <v>1254</v>
      </c>
    </row>
    <row r="2182" spans="1:9" hidden="1" outlineLevel="1">
      <c r="A2182" s="222" t="s">
        <v>1209</v>
      </c>
      <c r="B2182" s="134">
        <v>518667.73202999996</v>
      </c>
      <c r="C2182" s="134">
        <v>0</v>
      </c>
      <c r="D2182" s="134">
        <v>0</v>
      </c>
      <c r="E2182" s="134">
        <f t="shared" si="67"/>
        <v>518667.73202999996</v>
      </c>
      <c r="F2182" s="134">
        <v>797.89648</v>
      </c>
      <c r="G2182" s="212">
        <f t="shared" si="68"/>
        <v>519465.62850999995</v>
      </c>
      <c r="H2182" s="208"/>
      <c r="I2182" t="s">
        <v>1210</v>
      </c>
    </row>
    <row r="2183" spans="1:9" hidden="1" outlineLevel="1">
      <c r="A2183" s="222" t="s">
        <v>1111</v>
      </c>
      <c r="B2183" s="134">
        <v>28581.573509999998</v>
      </c>
      <c r="C2183" s="134">
        <v>0</v>
      </c>
      <c r="D2183" s="134">
        <v>0</v>
      </c>
      <c r="E2183" s="134">
        <f t="shared" si="67"/>
        <v>28581.573509999998</v>
      </c>
      <c r="F2183" s="134">
        <v>-98.049420000000012</v>
      </c>
      <c r="G2183" s="212">
        <f t="shared" si="68"/>
        <v>28483.524089999999</v>
      </c>
      <c r="H2183" s="208"/>
      <c r="I2183" t="s">
        <v>1112</v>
      </c>
    </row>
    <row r="2184" spans="1:9" hidden="1" outlineLevel="1">
      <c r="A2184" s="222" t="s">
        <v>1217</v>
      </c>
      <c r="B2184" s="134">
        <v>408068.24309999996</v>
      </c>
      <c r="C2184" s="134">
        <v>0</v>
      </c>
      <c r="D2184" s="134">
        <v>0</v>
      </c>
      <c r="E2184" s="134">
        <f t="shared" si="67"/>
        <v>408068.24309999996</v>
      </c>
      <c r="F2184" s="134">
        <v>0</v>
      </c>
      <c r="G2184" s="212">
        <f t="shared" si="68"/>
        <v>408068.24309999996</v>
      </c>
      <c r="H2184" s="208"/>
      <c r="I2184" t="s">
        <v>1218</v>
      </c>
    </row>
    <row r="2185" spans="1:9" hidden="1" outlineLevel="1">
      <c r="A2185" s="222" t="s">
        <v>1207</v>
      </c>
      <c r="B2185" s="134">
        <v>275318.77484999999</v>
      </c>
      <c r="C2185" s="134">
        <v>0</v>
      </c>
      <c r="D2185" s="134">
        <v>0</v>
      </c>
      <c r="E2185" s="134">
        <f t="shared" si="67"/>
        <v>275318.77484999999</v>
      </c>
      <c r="F2185" s="134">
        <v>1097.33266</v>
      </c>
      <c r="G2185" s="212">
        <f t="shared" si="68"/>
        <v>276416.10751</v>
      </c>
      <c r="H2185" s="208"/>
      <c r="I2185" t="s">
        <v>1208</v>
      </c>
    </row>
    <row r="2186" spans="1:9" hidden="1" outlineLevel="1">
      <c r="A2186" s="222" t="s">
        <v>1125</v>
      </c>
      <c r="B2186" s="134">
        <v>216161.88279</v>
      </c>
      <c r="C2186" s="134">
        <v>0</v>
      </c>
      <c r="D2186" s="134">
        <v>0</v>
      </c>
      <c r="E2186" s="134">
        <f t="shared" si="67"/>
        <v>216161.88279</v>
      </c>
      <c r="F2186" s="134">
        <v>0</v>
      </c>
      <c r="G2186" s="212">
        <f t="shared" si="68"/>
        <v>216161.88279</v>
      </c>
      <c r="H2186" s="208"/>
      <c r="I2186" t="s">
        <v>1126</v>
      </c>
    </row>
    <row r="2187" spans="1:9" hidden="1" outlineLevel="1">
      <c r="A2187" s="222" t="s">
        <v>1053</v>
      </c>
      <c r="B2187" s="134">
        <v>857454.21320999996</v>
      </c>
      <c r="C2187" s="134">
        <v>0</v>
      </c>
      <c r="D2187" s="134">
        <v>0</v>
      </c>
      <c r="E2187" s="134">
        <f t="shared" si="67"/>
        <v>857454.21320999996</v>
      </c>
      <c r="F2187" s="134">
        <v>-1552.43498</v>
      </c>
      <c r="G2187" s="212">
        <f t="shared" si="68"/>
        <v>855901.77822999994</v>
      </c>
      <c r="H2187" s="208"/>
      <c r="I2187" t="s">
        <v>1054</v>
      </c>
    </row>
    <row r="2188" spans="1:9" hidden="1" outlineLevel="1">
      <c r="A2188" s="222" t="s">
        <v>904</v>
      </c>
      <c r="B2188" s="134">
        <v>134447.70653999998</v>
      </c>
      <c r="C2188" s="134">
        <v>0</v>
      </c>
      <c r="D2188" s="134">
        <v>0</v>
      </c>
      <c r="E2188" s="134">
        <f t="shared" si="67"/>
        <v>134447.70653999998</v>
      </c>
      <c r="F2188" s="134">
        <v>0</v>
      </c>
      <c r="G2188" s="212">
        <f t="shared" si="68"/>
        <v>134447.70653999998</v>
      </c>
      <c r="H2188" s="208"/>
      <c r="I2188" t="s">
        <v>905</v>
      </c>
    </row>
    <row r="2189" spans="1:9" hidden="1" outlineLevel="1">
      <c r="A2189" s="222" t="s">
        <v>792</v>
      </c>
      <c r="B2189" s="134">
        <v>210837.77757000001</v>
      </c>
      <c r="C2189" s="134">
        <v>0</v>
      </c>
      <c r="D2189" s="134">
        <v>0</v>
      </c>
      <c r="E2189" s="134">
        <f t="shared" si="67"/>
        <v>210837.77757000001</v>
      </c>
      <c r="F2189" s="134">
        <v>0</v>
      </c>
      <c r="G2189" s="212">
        <f t="shared" si="68"/>
        <v>210837.77757000001</v>
      </c>
      <c r="H2189" s="208"/>
      <c r="I2189" t="s">
        <v>793</v>
      </c>
    </row>
    <row r="2190" spans="1:9" hidden="1" outlineLevel="1">
      <c r="A2190" s="222" t="s">
        <v>1039</v>
      </c>
      <c r="B2190" s="134">
        <v>378173.55932999996</v>
      </c>
      <c r="C2190" s="134">
        <v>0</v>
      </c>
      <c r="D2190" s="134">
        <v>0</v>
      </c>
      <c r="E2190" s="134">
        <f t="shared" si="67"/>
        <v>378173.55932999996</v>
      </c>
      <c r="F2190" s="134">
        <v>0</v>
      </c>
      <c r="G2190" s="212">
        <f t="shared" si="68"/>
        <v>378173.55932999996</v>
      </c>
      <c r="H2190" s="208"/>
      <c r="I2190" t="s">
        <v>1040</v>
      </c>
    </row>
    <row r="2191" spans="1:9" hidden="1" outlineLevel="1">
      <c r="A2191" s="222" t="s">
        <v>1031</v>
      </c>
      <c r="B2191" s="134">
        <v>145804.6905</v>
      </c>
      <c r="C2191" s="134">
        <v>0</v>
      </c>
      <c r="D2191" s="134">
        <v>0</v>
      </c>
      <c r="E2191" s="134">
        <f t="shared" si="67"/>
        <v>145804.6905</v>
      </c>
      <c r="F2191" s="134">
        <v>0</v>
      </c>
      <c r="G2191" s="212">
        <f t="shared" si="68"/>
        <v>145804.6905</v>
      </c>
      <c r="H2191" s="208"/>
      <c r="I2191" t="s">
        <v>1032</v>
      </c>
    </row>
    <row r="2192" spans="1:9" hidden="1" outlineLevel="1">
      <c r="A2192" s="222" t="s">
        <v>999</v>
      </c>
      <c r="B2192" s="134">
        <v>260265.65564999997</v>
      </c>
      <c r="C2192" s="134">
        <v>0</v>
      </c>
      <c r="D2192" s="134">
        <v>0</v>
      </c>
      <c r="E2192" s="134">
        <f t="shared" si="67"/>
        <v>260265.65564999997</v>
      </c>
      <c r="F2192" s="134">
        <v>1276.0146</v>
      </c>
      <c r="G2192" s="212">
        <f t="shared" si="68"/>
        <v>261541.67024999997</v>
      </c>
      <c r="H2192" s="208"/>
      <c r="I2192" t="s">
        <v>1000</v>
      </c>
    </row>
    <row r="2193" spans="1:9" hidden="1" outlineLevel="1">
      <c r="A2193" s="222" t="s">
        <v>1019</v>
      </c>
      <c r="B2193" s="134">
        <v>374298.76343999995</v>
      </c>
      <c r="C2193" s="134">
        <v>0</v>
      </c>
      <c r="D2193" s="134">
        <v>0</v>
      </c>
      <c r="E2193" s="134">
        <f t="shared" si="67"/>
        <v>374298.76343999995</v>
      </c>
      <c r="F2193" s="134">
        <v>-3343.0476600000002</v>
      </c>
      <c r="G2193" s="212">
        <f t="shared" si="68"/>
        <v>370955.71577999997</v>
      </c>
      <c r="H2193" s="208"/>
      <c r="I2193" t="s">
        <v>1020</v>
      </c>
    </row>
    <row r="2194" spans="1:9" hidden="1" outlineLevel="1">
      <c r="A2194" s="222" t="s">
        <v>1075</v>
      </c>
      <c r="B2194" s="134">
        <v>369604.50975000003</v>
      </c>
      <c r="C2194" s="134">
        <v>0</v>
      </c>
      <c r="D2194" s="134">
        <v>0</v>
      </c>
      <c r="E2194" s="134">
        <f t="shared" si="67"/>
        <v>369604.50975000003</v>
      </c>
      <c r="F2194" s="134">
        <v>0</v>
      </c>
      <c r="G2194" s="212">
        <f t="shared" si="68"/>
        <v>369604.50975000003</v>
      </c>
      <c r="H2194" s="208"/>
      <c r="I2194" t="s">
        <v>1076</v>
      </c>
    </row>
    <row r="2195" spans="1:9" hidden="1" outlineLevel="1">
      <c r="A2195" s="222" t="s">
        <v>979</v>
      </c>
      <c r="B2195" s="134">
        <v>240562.13973518996</v>
      </c>
      <c r="C2195" s="134">
        <v>0</v>
      </c>
      <c r="D2195" s="134">
        <v>0</v>
      </c>
      <c r="E2195" s="134">
        <f t="shared" si="67"/>
        <v>240562.13973518996</v>
      </c>
      <c r="F2195" s="134">
        <v>0</v>
      </c>
      <c r="G2195" s="212">
        <f t="shared" si="68"/>
        <v>240562.13973518996</v>
      </c>
      <c r="H2195" s="208"/>
      <c r="I2195" t="s">
        <v>980</v>
      </c>
    </row>
    <row r="2196" spans="1:9" hidden="1" outlineLevel="1">
      <c r="A2196" s="222" t="s">
        <v>1195</v>
      </c>
      <c r="B2196" s="134">
        <v>330937.38992999995</v>
      </c>
      <c r="C2196" s="134">
        <v>0</v>
      </c>
      <c r="D2196" s="134">
        <v>0</v>
      </c>
      <c r="E2196" s="134">
        <f t="shared" si="67"/>
        <v>330937.38992999995</v>
      </c>
      <c r="F2196" s="134">
        <v>0</v>
      </c>
      <c r="G2196" s="212">
        <f t="shared" si="68"/>
        <v>330937.38992999995</v>
      </c>
      <c r="H2196" s="208"/>
      <c r="I2196" t="s">
        <v>1196</v>
      </c>
    </row>
    <row r="2197" spans="1:9" hidden="1" outlineLevel="1">
      <c r="A2197" s="222" t="s">
        <v>1067</v>
      </c>
      <c r="B2197" s="134">
        <v>438609.86085</v>
      </c>
      <c r="C2197" s="134">
        <v>0</v>
      </c>
      <c r="D2197" s="134">
        <v>0</v>
      </c>
      <c r="E2197" s="134">
        <f t="shared" ref="E2197:E2260" si="69">+B2197+C2197+D2197</f>
        <v>438609.86085</v>
      </c>
      <c r="F2197" s="134">
        <v>0</v>
      </c>
      <c r="G2197" s="212">
        <f t="shared" ref="G2197:G2260" si="70">+E2197+F2197</f>
        <v>438609.86085</v>
      </c>
      <c r="H2197" s="208"/>
      <c r="I2197" t="s">
        <v>1068</v>
      </c>
    </row>
    <row r="2198" spans="1:9" hidden="1" outlineLevel="1">
      <c r="A2198" s="222" t="s">
        <v>1113</v>
      </c>
      <c r="B2198" s="134">
        <v>266488.81896</v>
      </c>
      <c r="C2198" s="134">
        <v>0</v>
      </c>
      <c r="D2198" s="134">
        <v>0</v>
      </c>
      <c r="E2198" s="134">
        <f t="shared" si="69"/>
        <v>266488.81896</v>
      </c>
      <c r="F2198" s="134">
        <v>0</v>
      </c>
      <c r="G2198" s="212">
        <f t="shared" si="70"/>
        <v>266488.81896</v>
      </c>
      <c r="H2198" s="208"/>
      <c r="I2198" t="s">
        <v>1114</v>
      </c>
    </row>
    <row r="2199" spans="1:9" hidden="1" outlineLevel="1">
      <c r="A2199" s="222" t="s">
        <v>842</v>
      </c>
      <c r="B2199" s="134">
        <v>103640.53434</v>
      </c>
      <c r="C2199" s="134">
        <v>0</v>
      </c>
      <c r="D2199" s="134">
        <v>0</v>
      </c>
      <c r="E2199" s="134">
        <f t="shared" si="69"/>
        <v>103640.53434</v>
      </c>
      <c r="F2199" s="134">
        <v>-77.072060000000022</v>
      </c>
      <c r="G2199" s="212">
        <f t="shared" si="70"/>
        <v>103563.46227999999</v>
      </c>
      <c r="H2199" s="208"/>
      <c r="I2199" t="s">
        <v>843</v>
      </c>
    </row>
    <row r="2200" spans="1:9" hidden="1" outlineLevel="1">
      <c r="A2200" s="222" t="s">
        <v>1344</v>
      </c>
      <c r="B2200" s="134">
        <v>83940.999450000003</v>
      </c>
      <c r="C2200" s="134">
        <v>0</v>
      </c>
      <c r="D2200" s="134">
        <v>0</v>
      </c>
      <c r="E2200" s="134">
        <f t="shared" si="69"/>
        <v>83940.999450000003</v>
      </c>
      <c r="F2200" s="134">
        <v>0</v>
      </c>
      <c r="G2200" s="212">
        <f t="shared" si="70"/>
        <v>83940.999450000003</v>
      </c>
      <c r="H2200" s="208"/>
      <c r="I2200" t="s">
        <v>1345</v>
      </c>
    </row>
    <row r="2201" spans="1:9" hidden="1" outlineLevel="1">
      <c r="A2201" s="222" t="s">
        <v>1330</v>
      </c>
      <c r="B2201" s="134">
        <v>3710112.1693267799</v>
      </c>
      <c r="C2201" s="134">
        <v>0</v>
      </c>
      <c r="D2201" s="134">
        <v>0</v>
      </c>
      <c r="E2201" s="134">
        <f t="shared" si="69"/>
        <v>3710112.1693267799</v>
      </c>
      <c r="F2201" s="134">
        <v>0</v>
      </c>
      <c r="G2201" s="212">
        <f t="shared" si="70"/>
        <v>3710112.1693267799</v>
      </c>
      <c r="H2201" s="208"/>
      <c r="I2201" t="s">
        <v>1331</v>
      </c>
    </row>
    <row r="2202" spans="1:9" hidden="1" outlineLevel="1">
      <c r="A2202" s="222" t="s">
        <v>432</v>
      </c>
      <c r="B2202" s="134">
        <v>76444.48139999999</v>
      </c>
      <c r="C2202" s="134">
        <v>0</v>
      </c>
      <c r="D2202" s="134">
        <v>0</v>
      </c>
      <c r="E2202" s="134">
        <f t="shared" si="69"/>
        <v>76444.48139999999</v>
      </c>
      <c r="F2202" s="134">
        <v>0</v>
      </c>
      <c r="G2202" s="212">
        <f t="shared" si="70"/>
        <v>76444.48139999999</v>
      </c>
      <c r="H2202" s="208"/>
      <c r="I2202" t="s">
        <v>433</v>
      </c>
    </row>
    <row r="2203" spans="1:9" hidden="1" outlineLevel="1">
      <c r="A2203" s="222" t="s">
        <v>1059</v>
      </c>
      <c r="B2203" s="134">
        <v>124314.66494999999</v>
      </c>
      <c r="C2203" s="134">
        <v>0</v>
      </c>
      <c r="D2203" s="134">
        <v>0</v>
      </c>
      <c r="E2203" s="134">
        <f t="shared" si="69"/>
        <v>124314.66494999999</v>
      </c>
      <c r="F2203" s="134">
        <v>-742.83168000000001</v>
      </c>
      <c r="G2203" s="212">
        <f t="shared" si="70"/>
        <v>123571.83326999999</v>
      </c>
      <c r="H2203" s="208"/>
      <c r="I2203" t="s">
        <v>1060</v>
      </c>
    </row>
    <row r="2204" spans="1:9" hidden="1" outlineLevel="1">
      <c r="A2204" s="222" t="s">
        <v>1143</v>
      </c>
      <c r="B2204" s="134">
        <v>117496.39692</v>
      </c>
      <c r="C2204" s="134">
        <v>0</v>
      </c>
      <c r="D2204" s="134">
        <v>0</v>
      </c>
      <c r="E2204" s="134">
        <f t="shared" si="69"/>
        <v>117496.39692</v>
      </c>
      <c r="F2204" s="134">
        <v>0</v>
      </c>
      <c r="G2204" s="212">
        <f t="shared" si="70"/>
        <v>117496.39692</v>
      </c>
      <c r="H2204" s="208"/>
      <c r="I2204" t="s">
        <v>1144</v>
      </c>
    </row>
    <row r="2205" spans="1:9" hidden="1" outlineLevel="1">
      <c r="A2205" s="222" t="s">
        <v>969</v>
      </c>
      <c r="B2205" s="134">
        <v>279712.38098999998</v>
      </c>
      <c r="C2205" s="134">
        <v>0</v>
      </c>
      <c r="D2205" s="134">
        <v>0</v>
      </c>
      <c r="E2205" s="134">
        <f t="shared" si="69"/>
        <v>279712.38098999998</v>
      </c>
      <c r="F2205" s="134">
        <v>-1344.8865199999998</v>
      </c>
      <c r="G2205" s="212">
        <f t="shared" si="70"/>
        <v>278367.49446999998</v>
      </c>
      <c r="H2205" s="208"/>
      <c r="I2205" t="s">
        <v>970</v>
      </c>
    </row>
    <row r="2206" spans="1:9" hidden="1" outlineLevel="1">
      <c r="A2206" s="222" t="s">
        <v>1259</v>
      </c>
      <c r="B2206" s="134">
        <v>176584.70213999998</v>
      </c>
      <c r="C2206" s="134">
        <v>0</v>
      </c>
      <c r="D2206" s="134">
        <v>0</v>
      </c>
      <c r="E2206" s="134">
        <f t="shared" si="69"/>
        <v>176584.70213999998</v>
      </c>
      <c r="F2206" s="134">
        <v>0</v>
      </c>
      <c r="G2206" s="212">
        <f t="shared" si="70"/>
        <v>176584.70213999998</v>
      </c>
      <c r="H2206" s="208"/>
      <c r="I2206" t="s">
        <v>1260</v>
      </c>
    </row>
    <row r="2207" spans="1:9" hidden="1" outlineLevel="1">
      <c r="A2207" s="222" t="s">
        <v>997</v>
      </c>
      <c r="B2207" s="134">
        <v>431158.90670999995</v>
      </c>
      <c r="C2207" s="134">
        <v>0</v>
      </c>
      <c r="D2207" s="134">
        <v>0</v>
      </c>
      <c r="E2207" s="134">
        <f t="shared" si="69"/>
        <v>431158.90670999995</v>
      </c>
      <c r="F2207" s="134">
        <v>0</v>
      </c>
      <c r="G2207" s="212">
        <f t="shared" si="70"/>
        <v>431158.90670999995</v>
      </c>
      <c r="H2207" s="208"/>
      <c r="I2207" t="s">
        <v>998</v>
      </c>
    </row>
    <row r="2208" spans="1:9" hidden="1" outlineLevel="1">
      <c r="A2208" s="222" t="s">
        <v>1187</v>
      </c>
      <c r="B2208" s="134">
        <v>265455.00050999998</v>
      </c>
      <c r="C2208" s="134">
        <v>0</v>
      </c>
      <c r="D2208" s="134">
        <v>0</v>
      </c>
      <c r="E2208" s="134">
        <f t="shared" si="69"/>
        <v>265455.00050999998</v>
      </c>
      <c r="F2208" s="134">
        <v>0</v>
      </c>
      <c r="G2208" s="212">
        <f t="shared" si="70"/>
        <v>265455.00050999998</v>
      </c>
      <c r="H2208" s="208"/>
      <c r="I2208" t="s">
        <v>1188</v>
      </c>
    </row>
    <row r="2209" spans="1:9" hidden="1" outlineLevel="1">
      <c r="A2209" s="222" t="s">
        <v>1007</v>
      </c>
      <c r="B2209" s="134">
        <v>216638.54204999999</v>
      </c>
      <c r="C2209" s="134">
        <v>0</v>
      </c>
      <c r="D2209" s="134">
        <v>0</v>
      </c>
      <c r="E2209" s="134">
        <f t="shared" si="69"/>
        <v>216638.54204999999</v>
      </c>
      <c r="F2209" s="134">
        <v>-77.367899999999992</v>
      </c>
      <c r="G2209" s="212">
        <f t="shared" si="70"/>
        <v>216561.17414999998</v>
      </c>
      <c r="H2209" s="208"/>
      <c r="I2209" t="s">
        <v>1008</v>
      </c>
    </row>
    <row r="2210" spans="1:9" hidden="1" outlineLevel="1">
      <c r="A2210" s="222" t="s">
        <v>1049</v>
      </c>
      <c r="B2210" s="134">
        <v>504988.58802000002</v>
      </c>
      <c r="C2210" s="134">
        <v>0</v>
      </c>
      <c r="D2210" s="134">
        <v>0</v>
      </c>
      <c r="E2210" s="134">
        <f t="shared" si="69"/>
        <v>504988.58802000002</v>
      </c>
      <c r="F2210" s="134">
        <v>0</v>
      </c>
      <c r="G2210" s="212">
        <f t="shared" si="70"/>
        <v>504988.58802000002</v>
      </c>
      <c r="H2210" s="208"/>
      <c r="I2210" t="s">
        <v>1050</v>
      </c>
    </row>
    <row r="2211" spans="1:9" hidden="1" outlineLevel="1">
      <c r="A2211" s="222" t="s">
        <v>1251</v>
      </c>
      <c r="B2211" s="134">
        <v>59568.655859999999</v>
      </c>
      <c r="C2211" s="134">
        <v>0</v>
      </c>
      <c r="D2211" s="134">
        <v>0</v>
      </c>
      <c r="E2211" s="134">
        <f t="shared" si="69"/>
        <v>59568.655859999999</v>
      </c>
      <c r="F2211" s="134">
        <v>0</v>
      </c>
      <c r="G2211" s="212">
        <f t="shared" si="70"/>
        <v>59568.655859999999</v>
      </c>
      <c r="H2211" s="208"/>
      <c r="I2211" t="s">
        <v>1252</v>
      </c>
    </row>
    <row r="2212" spans="1:9" hidden="1" outlineLevel="1">
      <c r="A2212" s="222" t="s">
        <v>780</v>
      </c>
      <c r="B2212" s="134">
        <v>9540912.1107599996</v>
      </c>
      <c r="C2212" s="134">
        <v>-32036.53</v>
      </c>
      <c r="D2212" s="134">
        <v>0</v>
      </c>
      <c r="E2212" s="134">
        <f t="shared" si="69"/>
        <v>9508875.5807600003</v>
      </c>
      <c r="F2212" s="134">
        <v>0</v>
      </c>
      <c r="G2212" s="212">
        <f t="shared" si="70"/>
        <v>9508875.5807600003</v>
      </c>
      <c r="H2212" s="208"/>
      <c r="I2212" t="s">
        <v>781</v>
      </c>
    </row>
    <row r="2213" spans="1:9" hidden="1" outlineLevel="1">
      <c r="A2213" s="222" t="s">
        <v>818</v>
      </c>
      <c r="B2213" s="134">
        <v>1009922.46222</v>
      </c>
      <c r="C2213" s="134">
        <v>0</v>
      </c>
      <c r="D2213" s="134">
        <v>0</v>
      </c>
      <c r="E2213" s="134">
        <f t="shared" si="69"/>
        <v>1009922.46222</v>
      </c>
      <c r="F2213" s="134">
        <v>0</v>
      </c>
      <c r="G2213" s="212">
        <f t="shared" si="70"/>
        <v>1009922.46222</v>
      </c>
      <c r="H2213" s="208"/>
      <c r="I2213" t="s">
        <v>819</v>
      </c>
    </row>
    <row r="2214" spans="1:9" hidden="1" outlineLevel="1">
      <c r="A2214" s="222" t="s">
        <v>1744</v>
      </c>
      <c r="B2214" s="134">
        <v>8393.5448099999994</v>
      </c>
      <c r="C2214" s="134">
        <v>0</v>
      </c>
      <c r="D2214" s="134">
        <v>545.55999999999995</v>
      </c>
      <c r="E2214" s="134">
        <f t="shared" si="69"/>
        <v>8939.1048099999989</v>
      </c>
      <c r="F2214" s="134">
        <v>0</v>
      </c>
      <c r="G2214" s="212">
        <f t="shared" si="70"/>
        <v>8939.1048099999989</v>
      </c>
      <c r="H2214" s="208"/>
      <c r="I2214" t="s">
        <v>1745</v>
      </c>
    </row>
    <row r="2215" spans="1:9" hidden="1" outlineLevel="1">
      <c r="A2215" s="222" t="s">
        <v>752</v>
      </c>
      <c r="B2215" s="134">
        <v>240979.03052999999</v>
      </c>
      <c r="C2215" s="134">
        <v>0</v>
      </c>
      <c r="D2215" s="134">
        <v>0</v>
      </c>
      <c r="E2215" s="134">
        <f t="shared" si="69"/>
        <v>240979.03052999999</v>
      </c>
      <c r="F2215" s="134">
        <v>0</v>
      </c>
      <c r="G2215" s="212">
        <f t="shared" si="70"/>
        <v>240979.03052999999</v>
      </c>
      <c r="H2215" s="208"/>
      <c r="I2215" t="s">
        <v>753</v>
      </c>
    </row>
    <row r="2216" spans="1:9" hidden="1" outlineLevel="1">
      <c r="A2216" s="222" t="s">
        <v>1145</v>
      </c>
      <c r="B2216" s="134">
        <v>357325.10133599996</v>
      </c>
      <c r="C2216" s="134">
        <v>0</v>
      </c>
      <c r="D2216" s="134">
        <v>0</v>
      </c>
      <c r="E2216" s="134">
        <f t="shared" si="69"/>
        <v>357325.10133599996</v>
      </c>
      <c r="F2216" s="134">
        <v>0</v>
      </c>
      <c r="G2216" s="212">
        <f t="shared" si="70"/>
        <v>357325.10133599996</v>
      </c>
      <c r="H2216" s="208"/>
      <c r="I2216" t="s">
        <v>1146</v>
      </c>
    </row>
    <row r="2217" spans="1:9" hidden="1" outlineLevel="1">
      <c r="A2217" s="222" t="s">
        <v>794</v>
      </c>
      <c r="B2217" s="134">
        <v>93078.760739999998</v>
      </c>
      <c r="C2217" s="134">
        <v>0</v>
      </c>
      <c r="D2217" s="134">
        <v>0</v>
      </c>
      <c r="E2217" s="134">
        <f t="shared" si="69"/>
        <v>93078.760739999998</v>
      </c>
      <c r="F2217" s="134">
        <v>0</v>
      </c>
      <c r="G2217" s="212">
        <f t="shared" si="70"/>
        <v>93078.760739999998</v>
      </c>
      <c r="H2217" s="208"/>
      <c r="I2217" t="s">
        <v>795</v>
      </c>
    </row>
    <row r="2218" spans="1:9" hidden="1" outlineLevel="1">
      <c r="A2218" s="222" t="s">
        <v>1237</v>
      </c>
      <c r="B2218" s="134">
        <v>487122.54086999997</v>
      </c>
      <c r="C2218" s="134">
        <v>0</v>
      </c>
      <c r="D2218" s="134">
        <v>0</v>
      </c>
      <c r="E2218" s="134">
        <f t="shared" si="69"/>
        <v>487122.54086999997</v>
      </c>
      <c r="F2218" s="134">
        <v>-1529.3680400000001</v>
      </c>
      <c r="G2218" s="212">
        <f t="shared" si="70"/>
        <v>485593.17283</v>
      </c>
      <c r="H2218" s="208"/>
      <c r="I2218" t="s">
        <v>1238</v>
      </c>
    </row>
    <row r="2219" spans="1:9" hidden="1" outlineLevel="1">
      <c r="A2219" s="222" t="s">
        <v>1267</v>
      </c>
      <c r="B2219" s="134">
        <v>73140.482099999994</v>
      </c>
      <c r="C2219" s="134">
        <v>0</v>
      </c>
      <c r="D2219" s="134">
        <v>0</v>
      </c>
      <c r="E2219" s="134">
        <f t="shared" si="69"/>
        <v>73140.482099999994</v>
      </c>
      <c r="F2219" s="134">
        <v>0</v>
      </c>
      <c r="G2219" s="212">
        <f t="shared" si="70"/>
        <v>73140.482099999994</v>
      </c>
      <c r="H2219" s="208"/>
      <c r="I2219" t="s">
        <v>1268</v>
      </c>
    </row>
    <row r="2220" spans="1:9" hidden="1" outlineLevel="1">
      <c r="A2220" s="222" t="s">
        <v>1185</v>
      </c>
      <c r="B2220" s="134">
        <v>338030.38016999996</v>
      </c>
      <c r="C2220" s="134">
        <v>0</v>
      </c>
      <c r="D2220" s="134">
        <v>0</v>
      </c>
      <c r="E2220" s="134">
        <f t="shared" si="69"/>
        <v>338030.38016999996</v>
      </c>
      <c r="F2220" s="134">
        <v>-230.97274000000002</v>
      </c>
      <c r="G2220" s="212">
        <f t="shared" si="70"/>
        <v>337799.40742999996</v>
      </c>
      <c r="H2220" s="208"/>
      <c r="I2220" t="s">
        <v>1186</v>
      </c>
    </row>
    <row r="2221" spans="1:9" hidden="1" outlineLevel="1">
      <c r="A2221" s="222" t="s">
        <v>736</v>
      </c>
      <c r="B2221" s="134">
        <v>59501.739780000004</v>
      </c>
      <c r="C2221" s="134">
        <v>0</v>
      </c>
      <c r="D2221" s="134">
        <v>0</v>
      </c>
      <c r="E2221" s="134">
        <f t="shared" si="69"/>
        <v>59501.739780000004</v>
      </c>
      <c r="F2221" s="134">
        <v>0</v>
      </c>
      <c r="G2221" s="212">
        <f t="shared" si="70"/>
        <v>59501.739780000004</v>
      </c>
      <c r="H2221" s="208"/>
      <c r="I2221" t="s">
        <v>737</v>
      </c>
    </row>
    <row r="2222" spans="1:9" hidden="1" outlineLevel="1">
      <c r="A2222" s="222" t="s">
        <v>822</v>
      </c>
      <c r="B2222" s="134">
        <v>36498.298410000003</v>
      </c>
      <c r="C2222" s="134">
        <v>0</v>
      </c>
      <c r="D2222" s="134">
        <v>0</v>
      </c>
      <c r="E2222" s="134">
        <f t="shared" si="69"/>
        <v>36498.298410000003</v>
      </c>
      <c r="F2222" s="134">
        <v>-160.45972</v>
      </c>
      <c r="G2222" s="212">
        <f t="shared" si="70"/>
        <v>36337.838690000004</v>
      </c>
      <c r="H2222" s="208"/>
      <c r="I2222" t="s">
        <v>1746</v>
      </c>
    </row>
    <row r="2223" spans="1:9" hidden="1" outlineLevel="1">
      <c r="A2223" s="222" t="s">
        <v>1221</v>
      </c>
      <c r="B2223" s="134">
        <v>651443.25413999998</v>
      </c>
      <c r="C2223" s="134">
        <v>0</v>
      </c>
      <c r="D2223" s="134">
        <v>0</v>
      </c>
      <c r="E2223" s="134">
        <f t="shared" si="69"/>
        <v>651443.25413999998</v>
      </c>
      <c r="F2223" s="134">
        <v>0</v>
      </c>
      <c r="G2223" s="212">
        <f t="shared" si="70"/>
        <v>651443.25413999998</v>
      </c>
      <c r="H2223" s="208"/>
      <c r="I2223" t="s">
        <v>1222</v>
      </c>
    </row>
    <row r="2224" spans="1:9" hidden="1" outlineLevel="1">
      <c r="A2224" s="222" t="s">
        <v>1285</v>
      </c>
      <c r="B2224" s="134">
        <v>109412.54247</v>
      </c>
      <c r="C2224" s="134">
        <v>0</v>
      </c>
      <c r="D2224" s="134">
        <v>0</v>
      </c>
      <c r="E2224" s="134">
        <f t="shared" si="69"/>
        <v>109412.54247</v>
      </c>
      <c r="F2224" s="134">
        <v>0</v>
      </c>
      <c r="G2224" s="212">
        <f t="shared" si="70"/>
        <v>109412.54247</v>
      </c>
      <c r="H2224" s="208"/>
      <c r="I2224" t="s">
        <v>1286</v>
      </c>
    </row>
    <row r="2225" spans="1:9" hidden="1" outlineLevel="1">
      <c r="A2225" s="222" t="s">
        <v>1103</v>
      </c>
      <c r="B2225" s="134">
        <v>135845.45435999997</v>
      </c>
      <c r="C2225" s="134">
        <v>0</v>
      </c>
      <c r="D2225" s="134">
        <v>0</v>
      </c>
      <c r="E2225" s="134">
        <f t="shared" si="69"/>
        <v>135845.45435999997</v>
      </c>
      <c r="F2225" s="134">
        <v>0</v>
      </c>
      <c r="G2225" s="212">
        <f t="shared" si="70"/>
        <v>135845.45435999997</v>
      </c>
      <c r="H2225" s="208"/>
      <c r="I2225" t="s">
        <v>1104</v>
      </c>
    </row>
    <row r="2226" spans="1:9" hidden="1" outlineLevel="1">
      <c r="A2226" s="222" t="s">
        <v>1011</v>
      </c>
      <c r="B2226" s="134">
        <v>60128.878109999998</v>
      </c>
      <c r="C2226" s="134">
        <v>0</v>
      </c>
      <c r="D2226" s="134">
        <v>0</v>
      </c>
      <c r="E2226" s="134">
        <f t="shared" si="69"/>
        <v>60128.878109999998</v>
      </c>
      <c r="F2226" s="134">
        <v>0</v>
      </c>
      <c r="G2226" s="212">
        <f t="shared" si="70"/>
        <v>60128.878109999998</v>
      </c>
      <c r="H2226" s="208"/>
      <c r="I2226" t="s">
        <v>1012</v>
      </c>
    </row>
    <row r="2227" spans="1:9" hidden="1" outlineLevel="1">
      <c r="A2227" s="222" t="s">
        <v>744</v>
      </c>
      <c r="B2227" s="134">
        <v>22155.587790000001</v>
      </c>
      <c r="C2227" s="134">
        <v>0</v>
      </c>
      <c r="D2227" s="134">
        <v>0</v>
      </c>
      <c r="E2227" s="134">
        <f t="shared" si="69"/>
        <v>22155.587790000001</v>
      </c>
      <c r="F2227" s="134">
        <v>0</v>
      </c>
      <c r="G2227" s="212">
        <f t="shared" si="70"/>
        <v>22155.587790000001</v>
      </c>
      <c r="H2227" s="208"/>
      <c r="I2227" t="s">
        <v>745</v>
      </c>
    </row>
    <row r="2228" spans="1:9" hidden="1" outlineLevel="1">
      <c r="A2228" s="222" t="s">
        <v>1091</v>
      </c>
      <c r="B2228" s="134">
        <v>115118.35208999999</v>
      </c>
      <c r="C2228" s="134">
        <v>0</v>
      </c>
      <c r="D2228" s="134">
        <v>0</v>
      </c>
      <c r="E2228" s="134">
        <f t="shared" si="69"/>
        <v>115118.35208999999</v>
      </c>
      <c r="F2228" s="134">
        <v>-432.64974000000001</v>
      </c>
      <c r="G2228" s="212">
        <f t="shared" si="70"/>
        <v>114685.70234999999</v>
      </c>
      <c r="H2228" s="208"/>
      <c r="I2228" t="s">
        <v>1092</v>
      </c>
    </row>
    <row r="2229" spans="1:9" hidden="1" outlineLevel="1">
      <c r="A2229" s="222" t="s">
        <v>1099</v>
      </c>
      <c r="B2229" s="134">
        <v>61834.085039999998</v>
      </c>
      <c r="C2229" s="134">
        <v>0</v>
      </c>
      <c r="D2229" s="134">
        <v>0</v>
      </c>
      <c r="E2229" s="134">
        <f t="shared" si="69"/>
        <v>61834.085039999998</v>
      </c>
      <c r="F2229" s="134">
        <v>0</v>
      </c>
      <c r="G2229" s="212">
        <f t="shared" si="70"/>
        <v>61834.085039999998</v>
      </c>
      <c r="H2229" s="208"/>
      <c r="I2229" t="s">
        <v>1100</v>
      </c>
    </row>
    <row r="2230" spans="1:9" hidden="1" outlineLevel="1">
      <c r="A2230" s="222" t="s">
        <v>918</v>
      </c>
      <c r="B2230" s="134">
        <v>29298.904320000001</v>
      </c>
      <c r="C2230" s="134">
        <v>0</v>
      </c>
      <c r="D2230" s="134">
        <v>0</v>
      </c>
      <c r="E2230" s="134">
        <f t="shared" si="69"/>
        <v>29298.904320000001</v>
      </c>
      <c r="F2230" s="134">
        <v>0</v>
      </c>
      <c r="G2230" s="212">
        <f t="shared" si="70"/>
        <v>29298.904320000001</v>
      </c>
      <c r="H2230" s="208"/>
      <c r="I2230" t="s">
        <v>919</v>
      </c>
    </row>
    <row r="2231" spans="1:9" hidden="1" outlineLevel="1">
      <c r="A2231" s="222" t="s">
        <v>1227</v>
      </c>
      <c r="B2231" s="134">
        <v>107125.07567999999</v>
      </c>
      <c r="C2231" s="134">
        <v>0</v>
      </c>
      <c r="D2231" s="134">
        <v>0</v>
      </c>
      <c r="E2231" s="134">
        <f t="shared" si="69"/>
        <v>107125.07567999999</v>
      </c>
      <c r="F2231" s="134">
        <v>-259.45920000000001</v>
      </c>
      <c r="G2231" s="212">
        <f t="shared" si="70"/>
        <v>106865.61648</v>
      </c>
      <c r="H2231" s="208"/>
      <c r="I2231" t="s">
        <v>1228</v>
      </c>
    </row>
    <row r="2232" spans="1:9" hidden="1" outlineLevel="1">
      <c r="A2232" s="222" t="s">
        <v>1241</v>
      </c>
      <c r="B2232" s="134">
        <v>74472.441959999996</v>
      </c>
      <c r="C2232" s="134">
        <v>0</v>
      </c>
      <c r="D2232" s="134">
        <v>0</v>
      </c>
      <c r="E2232" s="134">
        <f t="shared" si="69"/>
        <v>74472.441959999996</v>
      </c>
      <c r="F2232" s="134">
        <v>0</v>
      </c>
      <c r="G2232" s="212">
        <f t="shared" si="70"/>
        <v>74472.441959999996</v>
      </c>
      <c r="H2232" s="208"/>
      <c r="I2232" t="s">
        <v>1242</v>
      </c>
    </row>
    <row r="2233" spans="1:9" hidden="1" outlineLevel="1">
      <c r="A2233" s="222" t="s">
        <v>1081</v>
      </c>
      <c r="B2233" s="134">
        <v>1338500.69976</v>
      </c>
      <c r="C2233" s="134">
        <v>0</v>
      </c>
      <c r="D2233" s="134">
        <v>0</v>
      </c>
      <c r="E2233" s="134">
        <f t="shared" si="69"/>
        <v>1338500.69976</v>
      </c>
      <c r="F2233" s="134">
        <v>-3380.1578</v>
      </c>
      <c r="G2233" s="212">
        <f t="shared" si="70"/>
        <v>1335120.5419600001</v>
      </c>
      <c r="H2233" s="208"/>
      <c r="I2233" t="s">
        <v>1082</v>
      </c>
    </row>
    <row r="2234" spans="1:9" hidden="1" outlineLevel="1">
      <c r="A2234" s="222" t="s">
        <v>1347</v>
      </c>
      <c r="B2234" s="134">
        <v>297978.21101999999</v>
      </c>
      <c r="C2234" s="134">
        <v>0</v>
      </c>
      <c r="D2234" s="134">
        <v>0</v>
      </c>
      <c r="E2234" s="134">
        <f t="shared" si="69"/>
        <v>297978.21101999999</v>
      </c>
      <c r="F2234" s="134">
        <v>0</v>
      </c>
      <c r="G2234" s="212">
        <f t="shared" si="70"/>
        <v>297978.21101999999</v>
      </c>
      <c r="H2234" s="208"/>
      <c r="I2234" t="s">
        <v>1348</v>
      </c>
    </row>
    <row r="2235" spans="1:9" hidden="1" outlineLevel="1">
      <c r="A2235" s="222" t="s">
        <v>1119</v>
      </c>
      <c r="B2235" s="134">
        <v>653195.78856000002</v>
      </c>
      <c r="C2235" s="134">
        <v>0</v>
      </c>
      <c r="D2235" s="134">
        <v>0</v>
      </c>
      <c r="E2235" s="134">
        <f t="shared" si="69"/>
        <v>653195.78856000002</v>
      </c>
      <c r="F2235" s="134">
        <v>-1516.1876000000002</v>
      </c>
      <c r="G2235" s="212">
        <f t="shared" si="70"/>
        <v>651679.60096000007</v>
      </c>
      <c r="H2235" s="208"/>
      <c r="I2235" t="s">
        <v>1120</v>
      </c>
    </row>
    <row r="2236" spans="1:9" hidden="1" outlineLevel="1">
      <c r="A2236" s="222" t="s">
        <v>1747</v>
      </c>
      <c r="B2236" s="134">
        <v>11972.55192</v>
      </c>
      <c r="C2236" s="134">
        <v>0</v>
      </c>
      <c r="D2236" s="134">
        <v>0</v>
      </c>
      <c r="E2236" s="134">
        <f t="shared" si="69"/>
        <v>11972.55192</v>
      </c>
      <c r="F2236" s="134">
        <v>0</v>
      </c>
      <c r="G2236" s="212">
        <f t="shared" si="70"/>
        <v>11972.55192</v>
      </c>
      <c r="H2236" s="208"/>
      <c r="I2236" t="s">
        <v>1748</v>
      </c>
    </row>
    <row r="2237" spans="1:9" hidden="1" outlineLevel="1">
      <c r="A2237" s="222" t="s">
        <v>1003</v>
      </c>
      <c r="B2237" s="134">
        <v>103955.09060999998</v>
      </c>
      <c r="C2237" s="134">
        <v>0</v>
      </c>
      <c r="D2237" s="134">
        <v>0</v>
      </c>
      <c r="E2237" s="134">
        <f t="shared" si="69"/>
        <v>103955.09060999998</v>
      </c>
      <c r="F2237" s="134">
        <v>0</v>
      </c>
      <c r="G2237" s="212">
        <f t="shared" si="70"/>
        <v>103955.09060999998</v>
      </c>
      <c r="H2237" s="208"/>
      <c r="I2237" t="s">
        <v>1004</v>
      </c>
    </row>
    <row r="2238" spans="1:9" hidden="1" outlineLevel="1">
      <c r="A2238" s="222" t="s">
        <v>1247</v>
      </c>
      <c r="B2238" s="134">
        <v>197149.83708</v>
      </c>
      <c r="C2238" s="134">
        <v>0</v>
      </c>
      <c r="D2238" s="134">
        <v>0</v>
      </c>
      <c r="E2238" s="134">
        <f t="shared" si="69"/>
        <v>197149.83708</v>
      </c>
      <c r="F2238" s="134">
        <v>0</v>
      </c>
      <c r="G2238" s="212">
        <f t="shared" si="70"/>
        <v>197149.83708</v>
      </c>
      <c r="H2238" s="208"/>
      <c r="I2238" t="s">
        <v>1248</v>
      </c>
    </row>
    <row r="2239" spans="1:9" hidden="1" outlineLevel="1">
      <c r="A2239" s="222" t="s">
        <v>850</v>
      </c>
      <c r="B2239" s="134">
        <v>136091.67012</v>
      </c>
      <c r="C2239" s="134">
        <v>0</v>
      </c>
      <c r="D2239" s="134">
        <v>0</v>
      </c>
      <c r="E2239" s="134">
        <f t="shared" si="69"/>
        <v>136091.67012</v>
      </c>
      <c r="F2239" s="134">
        <v>0</v>
      </c>
      <c r="G2239" s="212">
        <f t="shared" si="70"/>
        <v>136091.67012</v>
      </c>
      <c r="H2239" s="208"/>
      <c r="I2239" t="s">
        <v>851</v>
      </c>
    </row>
    <row r="2240" spans="1:9" hidden="1" outlineLevel="1">
      <c r="A2240" s="222" t="s">
        <v>1161</v>
      </c>
      <c r="B2240" s="134">
        <v>1216702.03158</v>
      </c>
      <c r="C2240" s="134">
        <v>0</v>
      </c>
      <c r="D2240" s="134">
        <v>0</v>
      </c>
      <c r="E2240" s="134">
        <f t="shared" si="69"/>
        <v>1216702.03158</v>
      </c>
      <c r="F2240" s="134">
        <v>-512.56823999999995</v>
      </c>
      <c r="G2240" s="212">
        <f t="shared" si="70"/>
        <v>1216189.46334</v>
      </c>
      <c r="H2240" s="208"/>
      <c r="I2240" t="s">
        <v>1162</v>
      </c>
    </row>
    <row r="2241" spans="1:9" hidden="1" outlineLevel="1">
      <c r="A2241" s="222" t="s">
        <v>1029</v>
      </c>
      <c r="B2241" s="134">
        <v>1403778.10335</v>
      </c>
      <c r="C2241" s="134">
        <v>0</v>
      </c>
      <c r="D2241" s="134">
        <v>0</v>
      </c>
      <c r="E2241" s="134">
        <f t="shared" si="69"/>
        <v>1403778.10335</v>
      </c>
      <c r="F2241" s="134">
        <v>-5503.2623399999993</v>
      </c>
      <c r="G2241" s="212">
        <f t="shared" si="70"/>
        <v>1398274.8410100001</v>
      </c>
      <c r="H2241" s="208"/>
      <c r="I2241" t="s">
        <v>1030</v>
      </c>
    </row>
    <row r="2242" spans="1:9" hidden="1" outlineLevel="1">
      <c r="A2242" s="222" t="s">
        <v>786</v>
      </c>
      <c r="B2242" s="134">
        <v>64810.947390000001</v>
      </c>
      <c r="C2242" s="134">
        <v>0</v>
      </c>
      <c r="D2242" s="134">
        <v>0</v>
      </c>
      <c r="E2242" s="134">
        <f t="shared" si="69"/>
        <v>64810.947390000001</v>
      </c>
      <c r="F2242" s="134">
        <v>-343.53276</v>
      </c>
      <c r="G2242" s="212">
        <f t="shared" si="70"/>
        <v>64467.414629999999</v>
      </c>
      <c r="H2242" s="208"/>
      <c r="I2242" t="s">
        <v>787</v>
      </c>
    </row>
    <row r="2243" spans="1:9" hidden="1" outlineLevel="1">
      <c r="A2243" s="222" t="s">
        <v>740</v>
      </c>
      <c r="B2243" s="134">
        <v>11123.968846199999</v>
      </c>
      <c r="C2243" s="134">
        <v>0</v>
      </c>
      <c r="D2243" s="134">
        <v>0</v>
      </c>
      <c r="E2243" s="134">
        <f t="shared" si="69"/>
        <v>11123.968846199999</v>
      </c>
      <c r="F2243" s="134">
        <v>0</v>
      </c>
      <c r="G2243" s="212">
        <f t="shared" si="70"/>
        <v>11123.968846199999</v>
      </c>
      <c r="H2243" s="208"/>
      <c r="I2243" t="s">
        <v>741</v>
      </c>
    </row>
    <row r="2244" spans="1:9" hidden="1" outlineLevel="1">
      <c r="A2244" s="222" t="s">
        <v>1293</v>
      </c>
      <c r="B2244" s="134">
        <v>58147.670910000001</v>
      </c>
      <c r="C2244" s="134">
        <v>0</v>
      </c>
      <c r="D2244" s="134">
        <v>0</v>
      </c>
      <c r="E2244" s="134">
        <f t="shared" si="69"/>
        <v>58147.670910000001</v>
      </c>
      <c r="F2244" s="134">
        <v>0</v>
      </c>
      <c r="G2244" s="212">
        <f t="shared" si="70"/>
        <v>58147.670910000001</v>
      </c>
      <c r="H2244" s="208"/>
      <c r="I2244" t="s">
        <v>1294</v>
      </c>
    </row>
    <row r="2245" spans="1:9" hidden="1" outlineLevel="1">
      <c r="A2245" s="222" t="s">
        <v>1015</v>
      </c>
      <c r="B2245" s="134">
        <v>77437.423349999997</v>
      </c>
      <c r="C2245" s="134">
        <v>0</v>
      </c>
      <c r="D2245" s="134">
        <v>0</v>
      </c>
      <c r="E2245" s="134">
        <f t="shared" si="69"/>
        <v>77437.423349999997</v>
      </c>
      <c r="F2245" s="134">
        <v>-34.957439999999998</v>
      </c>
      <c r="G2245" s="212">
        <f t="shared" si="70"/>
        <v>77402.465909999999</v>
      </c>
      <c r="H2245" s="208"/>
      <c r="I2245" t="s">
        <v>1016</v>
      </c>
    </row>
    <row r="2246" spans="1:9" hidden="1" outlineLevel="1">
      <c r="A2246" s="222" t="s">
        <v>1051</v>
      </c>
      <c r="B2246" s="134">
        <v>521846.20298999996</v>
      </c>
      <c r="C2246" s="134">
        <v>0</v>
      </c>
      <c r="D2246" s="134">
        <v>0</v>
      </c>
      <c r="E2246" s="134">
        <f t="shared" si="69"/>
        <v>521846.20298999996</v>
      </c>
      <c r="F2246" s="134">
        <v>0</v>
      </c>
      <c r="G2246" s="212">
        <f t="shared" si="70"/>
        <v>521846.20298999996</v>
      </c>
      <c r="H2246" s="208"/>
      <c r="I2246" t="s">
        <v>1052</v>
      </c>
    </row>
    <row r="2247" spans="1:9" hidden="1" outlineLevel="1">
      <c r="A2247" s="222" t="s">
        <v>1165</v>
      </c>
      <c r="B2247" s="134">
        <v>372597.02298000001</v>
      </c>
      <c r="C2247" s="134">
        <v>0</v>
      </c>
      <c r="D2247" s="134">
        <v>0</v>
      </c>
      <c r="E2247" s="134">
        <f t="shared" si="69"/>
        <v>372597.02298000001</v>
      </c>
      <c r="F2247" s="134">
        <v>173.00569999999999</v>
      </c>
      <c r="G2247" s="212">
        <f t="shared" si="70"/>
        <v>372770.02867999999</v>
      </c>
      <c r="H2247" s="208"/>
      <c r="I2247" t="s">
        <v>1166</v>
      </c>
    </row>
    <row r="2248" spans="1:9" hidden="1" outlineLevel="1">
      <c r="A2248" s="222" t="s">
        <v>1199</v>
      </c>
      <c r="B2248" s="134">
        <v>85871.90178</v>
      </c>
      <c r="C2248" s="134">
        <v>0</v>
      </c>
      <c r="D2248" s="134">
        <v>0</v>
      </c>
      <c r="E2248" s="134">
        <f t="shared" si="69"/>
        <v>85871.90178</v>
      </c>
      <c r="F2248" s="134">
        <v>0</v>
      </c>
      <c r="G2248" s="212">
        <f t="shared" si="70"/>
        <v>85871.90178</v>
      </c>
      <c r="H2248" s="208"/>
      <c r="I2248" t="s">
        <v>1200</v>
      </c>
    </row>
    <row r="2249" spans="1:9" hidden="1" outlineLevel="1">
      <c r="A2249" s="222" t="s">
        <v>924</v>
      </c>
      <c r="B2249" s="134">
        <v>316942.38624299999</v>
      </c>
      <c r="C2249" s="134">
        <v>0</v>
      </c>
      <c r="D2249" s="134">
        <v>0</v>
      </c>
      <c r="E2249" s="134">
        <f t="shared" si="69"/>
        <v>316942.38624299999</v>
      </c>
      <c r="F2249" s="134">
        <v>-1715.6316472000001</v>
      </c>
      <c r="G2249" s="212">
        <f t="shared" si="70"/>
        <v>315226.75459580001</v>
      </c>
      <c r="H2249" s="208"/>
      <c r="I2249" t="s">
        <v>925</v>
      </c>
    </row>
    <row r="2250" spans="1:9" hidden="1" outlineLevel="1">
      <c r="A2250" s="222" t="s">
        <v>834</v>
      </c>
      <c r="B2250" s="134">
        <v>402149.08313999994</v>
      </c>
      <c r="C2250" s="134">
        <v>0</v>
      </c>
      <c r="D2250" s="134">
        <v>0</v>
      </c>
      <c r="E2250" s="134">
        <f t="shared" si="69"/>
        <v>402149.08313999994</v>
      </c>
      <c r="F2250" s="134">
        <v>0</v>
      </c>
      <c r="G2250" s="212">
        <f t="shared" si="70"/>
        <v>402149.08313999994</v>
      </c>
      <c r="H2250" s="208"/>
      <c r="I2250" t="s">
        <v>835</v>
      </c>
    </row>
    <row r="2251" spans="1:9" hidden="1" outlineLevel="1">
      <c r="A2251" s="222" t="s">
        <v>884</v>
      </c>
      <c r="B2251" s="134">
        <v>162729.38219999999</v>
      </c>
      <c r="C2251" s="134">
        <v>0</v>
      </c>
      <c r="D2251" s="134">
        <v>0</v>
      </c>
      <c r="E2251" s="134">
        <f t="shared" si="69"/>
        <v>162729.38219999999</v>
      </c>
      <c r="F2251" s="134">
        <v>-1693.4145000000001</v>
      </c>
      <c r="G2251" s="212">
        <f t="shared" si="70"/>
        <v>161035.96769999998</v>
      </c>
      <c r="H2251" s="208"/>
      <c r="I2251" t="s">
        <v>885</v>
      </c>
    </row>
    <row r="2252" spans="1:9" hidden="1" outlineLevel="1">
      <c r="A2252" s="222" t="s">
        <v>770</v>
      </c>
      <c r="B2252" s="134">
        <v>346060.92738000001</v>
      </c>
      <c r="C2252" s="134">
        <v>0</v>
      </c>
      <c r="D2252" s="134">
        <v>0</v>
      </c>
      <c r="E2252" s="134">
        <f t="shared" si="69"/>
        <v>346060.92738000001</v>
      </c>
      <c r="F2252" s="134">
        <v>0</v>
      </c>
      <c r="G2252" s="212">
        <f t="shared" si="70"/>
        <v>346060.92738000001</v>
      </c>
      <c r="H2252" s="208"/>
      <c r="I2252" t="s">
        <v>771</v>
      </c>
    </row>
    <row r="2253" spans="1:9" hidden="1" outlineLevel="1">
      <c r="A2253" s="222" t="s">
        <v>1355</v>
      </c>
      <c r="B2253" s="134">
        <v>7387742.274029999</v>
      </c>
      <c r="C2253" s="134">
        <v>0</v>
      </c>
      <c r="D2253" s="134">
        <v>0</v>
      </c>
      <c r="E2253" s="134">
        <f t="shared" si="69"/>
        <v>7387742.274029999</v>
      </c>
      <c r="F2253" s="134">
        <v>0</v>
      </c>
      <c r="G2253" s="212">
        <f t="shared" si="70"/>
        <v>7387742.274029999</v>
      </c>
      <c r="H2253" s="208"/>
      <c r="I2253" t="s">
        <v>1356</v>
      </c>
    </row>
    <row r="2254" spans="1:9" hidden="1" outlineLevel="1">
      <c r="A2254" s="222" t="s">
        <v>1225</v>
      </c>
      <c r="B2254" s="134">
        <v>854630.80016999994</v>
      </c>
      <c r="C2254" s="134">
        <v>0</v>
      </c>
      <c r="D2254" s="134">
        <v>0</v>
      </c>
      <c r="E2254" s="134">
        <f t="shared" si="69"/>
        <v>854630.80016999994</v>
      </c>
      <c r="F2254" s="134">
        <v>-934.72947999999997</v>
      </c>
      <c r="G2254" s="212">
        <f t="shared" si="70"/>
        <v>853696.07068999996</v>
      </c>
      <c r="H2254" s="208"/>
      <c r="I2254" t="s">
        <v>1226</v>
      </c>
    </row>
    <row r="2255" spans="1:9" hidden="1" outlineLevel="1">
      <c r="A2255" s="222" t="s">
        <v>1205</v>
      </c>
      <c r="B2255" s="134">
        <v>75381.03551999999</v>
      </c>
      <c r="C2255" s="134">
        <v>0</v>
      </c>
      <c r="D2255" s="134">
        <v>0</v>
      </c>
      <c r="E2255" s="134">
        <f t="shared" si="69"/>
        <v>75381.03551999999</v>
      </c>
      <c r="F2255" s="134">
        <v>0</v>
      </c>
      <c r="G2255" s="212">
        <f t="shared" si="70"/>
        <v>75381.03551999999</v>
      </c>
      <c r="H2255" s="208"/>
      <c r="I2255" t="s">
        <v>1206</v>
      </c>
    </row>
    <row r="2256" spans="1:9" hidden="1" outlineLevel="1">
      <c r="A2256" s="222" t="s">
        <v>1319</v>
      </c>
      <c r="B2256" s="134">
        <v>21831132.35176</v>
      </c>
      <c r="C2256" s="134">
        <v>-12006.61</v>
      </c>
      <c r="D2256" s="134">
        <v>0</v>
      </c>
      <c r="E2256" s="134">
        <f t="shared" si="69"/>
        <v>21819125.741760001</v>
      </c>
      <c r="F2256" s="134">
        <v>472546.60638000001</v>
      </c>
      <c r="G2256" s="212">
        <f t="shared" si="70"/>
        <v>22291672.348140001</v>
      </c>
      <c r="H2256" s="208"/>
      <c r="I2256" t="s">
        <v>1320</v>
      </c>
    </row>
    <row r="2257" spans="1:9" hidden="1" outlineLevel="1">
      <c r="A2257" s="222" t="s">
        <v>1229</v>
      </c>
      <c r="B2257" s="134">
        <v>192442.33154999997</v>
      </c>
      <c r="C2257" s="134">
        <v>0</v>
      </c>
      <c r="D2257" s="134">
        <v>0</v>
      </c>
      <c r="E2257" s="134">
        <f t="shared" si="69"/>
        <v>192442.33154999997</v>
      </c>
      <c r="F2257" s="134">
        <v>6795.4207800000004</v>
      </c>
      <c r="G2257" s="212">
        <f t="shared" si="70"/>
        <v>199237.75232999999</v>
      </c>
      <c r="H2257" s="208"/>
      <c r="I2257" t="s">
        <v>1230</v>
      </c>
    </row>
    <row r="2258" spans="1:9" hidden="1" outlineLevel="1">
      <c r="A2258" s="222" t="s">
        <v>1169</v>
      </c>
      <c r="B2258" s="134">
        <v>197424.30938999998</v>
      </c>
      <c r="C2258" s="134">
        <v>0</v>
      </c>
      <c r="D2258" s="134">
        <v>0</v>
      </c>
      <c r="E2258" s="134">
        <f t="shared" si="69"/>
        <v>197424.30938999998</v>
      </c>
      <c r="F2258" s="134">
        <v>0</v>
      </c>
      <c r="G2258" s="212">
        <f t="shared" si="70"/>
        <v>197424.30938999998</v>
      </c>
      <c r="H2258" s="208"/>
      <c r="I2258" t="s">
        <v>1170</v>
      </c>
    </row>
    <row r="2259" spans="1:9" hidden="1" outlineLevel="1">
      <c r="A2259" s="222" t="s">
        <v>730</v>
      </c>
      <c r="B2259" s="134">
        <v>3609480.9714099998</v>
      </c>
      <c r="C2259" s="134">
        <v>0</v>
      </c>
      <c r="D2259" s="134">
        <v>0</v>
      </c>
      <c r="E2259" s="134">
        <f t="shared" si="69"/>
        <v>3609480.9714099998</v>
      </c>
      <c r="F2259" s="134">
        <v>0</v>
      </c>
      <c r="G2259" s="212">
        <f t="shared" si="70"/>
        <v>3609480.9714099998</v>
      </c>
      <c r="H2259" s="208"/>
      <c r="I2259" t="s">
        <v>731</v>
      </c>
    </row>
    <row r="2260" spans="1:9" hidden="1" outlineLevel="1">
      <c r="A2260" s="222" t="s">
        <v>995</v>
      </c>
      <c r="B2260" s="134">
        <v>232708.83635999999</v>
      </c>
      <c r="C2260" s="134">
        <v>0</v>
      </c>
      <c r="D2260" s="134">
        <v>0</v>
      </c>
      <c r="E2260" s="134">
        <f t="shared" si="69"/>
        <v>232708.83635999999</v>
      </c>
      <c r="F2260" s="134">
        <v>-544.31957999999997</v>
      </c>
      <c r="G2260" s="212">
        <f t="shared" si="70"/>
        <v>232164.51677999998</v>
      </c>
      <c r="H2260" s="208"/>
      <c r="I2260" t="s">
        <v>996</v>
      </c>
    </row>
    <row r="2261" spans="1:9" hidden="1" outlineLevel="1">
      <c r="A2261" s="222" t="s">
        <v>1349</v>
      </c>
      <c r="B2261" s="134">
        <v>94584.897329999993</v>
      </c>
      <c r="C2261" s="134">
        <v>0</v>
      </c>
      <c r="D2261" s="134">
        <v>0</v>
      </c>
      <c r="E2261" s="134">
        <f t="shared" ref="E2261:E2324" si="71">+B2261+C2261+D2261</f>
        <v>94584.897329999993</v>
      </c>
      <c r="F2261" s="134">
        <v>0</v>
      </c>
      <c r="G2261" s="212">
        <f t="shared" ref="G2261:G2324" si="72">+E2261+F2261</f>
        <v>94584.897329999993</v>
      </c>
      <c r="H2261" s="208"/>
      <c r="I2261" t="s">
        <v>1350</v>
      </c>
    </row>
    <row r="2262" spans="1:9" hidden="1" outlineLevel="1">
      <c r="A2262" s="222" t="s">
        <v>908</v>
      </c>
      <c r="B2262" s="134">
        <v>132710.28750000001</v>
      </c>
      <c r="C2262" s="134">
        <v>0</v>
      </c>
      <c r="D2262" s="134">
        <v>0</v>
      </c>
      <c r="E2262" s="134">
        <f t="shared" si="71"/>
        <v>132710.28750000001</v>
      </c>
      <c r="F2262" s="134">
        <v>1665.2109599999999</v>
      </c>
      <c r="G2262" s="212">
        <f t="shared" si="72"/>
        <v>134375.49846</v>
      </c>
      <c r="H2262" s="208"/>
      <c r="I2262" t="s">
        <v>909</v>
      </c>
    </row>
    <row r="2263" spans="1:9" hidden="1" outlineLevel="1">
      <c r="A2263" s="222" t="s">
        <v>1360</v>
      </c>
      <c r="B2263" s="134">
        <v>209391.02792999998</v>
      </c>
      <c r="C2263" s="134">
        <v>0</v>
      </c>
      <c r="D2263" s="134">
        <v>0</v>
      </c>
      <c r="E2263" s="134">
        <f t="shared" si="71"/>
        <v>209391.02792999998</v>
      </c>
      <c r="F2263" s="134">
        <v>0</v>
      </c>
      <c r="G2263" s="212">
        <f t="shared" si="72"/>
        <v>209391.02792999998</v>
      </c>
      <c r="H2263" s="208"/>
      <c r="I2263" t="s">
        <v>1361</v>
      </c>
    </row>
    <row r="2264" spans="1:9" hidden="1" outlineLevel="1">
      <c r="A2264" s="222" t="s">
        <v>1057</v>
      </c>
      <c r="B2264" s="134">
        <v>222931.24539</v>
      </c>
      <c r="C2264" s="134">
        <v>0</v>
      </c>
      <c r="D2264" s="134">
        <v>0</v>
      </c>
      <c r="E2264" s="134">
        <f t="shared" si="71"/>
        <v>222931.24539</v>
      </c>
      <c r="F2264" s="134">
        <v>0</v>
      </c>
      <c r="G2264" s="212">
        <f t="shared" si="72"/>
        <v>222931.24539</v>
      </c>
      <c r="H2264" s="208"/>
      <c r="I2264" t="s">
        <v>1058</v>
      </c>
    </row>
    <row r="2265" spans="1:9" hidden="1" outlineLevel="1">
      <c r="A2265" s="222" t="s">
        <v>1193</v>
      </c>
      <c r="B2265" s="134">
        <v>850637.15916207002</v>
      </c>
      <c r="C2265" s="134">
        <v>0</v>
      </c>
      <c r="D2265" s="134">
        <v>0</v>
      </c>
      <c r="E2265" s="134">
        <f t="shared" si="71"/>
        <v>850637.15916207002</v>
      </c>
      <c r="F2265" s="134">
        <v>2329.9241800000004</v>
      </c>
      <c r="G2265" s="212">
        <f t="shared" si="72"/>
        <v>852967.08334206999</v>
      </c>
      <c r="H2265" s="208"/>
      <c r="I2265" t="s">
        <v>1194</v>
      </c>
    </row>
    <row r="2266" spans="1:9" hidden="1" outlineLevel="1">
      <c r="A2266" s="222" t="s">
        <v>1151</v>
      </c>
      <c r="B2266" s="134">
        <v>138207.62340000001</v>
      </c>
      <c r="C2266" s="134">
        <v>0</v>
      </c>
      <c r="D2266" s="134">
        <v>0</v>
      </c>
      <c r="E2266" s="134">
        <f t="shared" si="71"/>
        <v>138207.62340000001</v>
      </c>
      <c r="F2266" s="134">
        <v>0</v>
      </c>
      <c r="G2266" s="212">
        <f t="shared" si="72"/>
        <v>138207.62340000001</v>
      </c>
      <c r="H2266" s="208"/>
      <c r="I2266" t="s">
        <v>1152</v>
      </c>
    </row>
    <row r="2267" spans="1:9" hidden="1" outlineLevel="1">
      <c r="A2267" s="222" t="s">
        <v>989</v>
      </c>
      <c r="B2267" s="134">
        <v>215262.91037999999</v>
      </c>
      <c r="C2267" s="134">
        <v>0</v>
      </c>
      <c r="D2267" s="134">
        <v>0</v>
      </c>
      <c r="E2267" s="134">
        <f t="shared" si="71"/>
        <v>215262.91037999999</v>
      </c>
      <c r="F2267" s="134">
        <v>0</v>
      </c>
      <c r="G2267" s="212">
        <f t="shared" si="72"/>
        <v>215262.91037999999</v>
      </c>
      <c r="H2267" s="208"/>
      <c r="I2267" t="s">
        <v>990</v>
      </c>
    </row>
    <row r="2268" spans="1:9" hidden="1" outlineLevel="1">
      <c r="A2268" s="222" t="s">
        <v>1309</v>
      </c>
      <c r="B2268" s="134">
        <v>200458.20606</v>
      </c>
      <c r="C2268" s="134">
        <v>0</v>
      </c>
      <c r="D2268" s="134">
        <v>0</v>
      </c>
      <c r="E2268" s="134">
        <f t="shared" si="71"/>
        <v>200458.20606</v>
      </c>
      <c r="F2268" s="134">
        <v>0</v>
      </c>
      <c r="G2268" s="212">
        <f t="shared" si="72"/>
        <v>200458.20606</v>
      </c>
      <c r="H2268" s="208"/>
      <c r="I2268" t="s">
        <v>1310</v>
      </c>
    </row>
    <row r="2269" spans="1:9" hidden="1" outlineLevel="1">
      <c r="A2269" s="222" t="s">
        <v>1149</v>
      </c>
      <c r="B2269" s="134">
        <v>524281.79978999996</v>
      </c>
      <c r="C2269" s="134">
        <v>0</v>
      </c>
      <c r="D2269" s="134">
        <v>0</v>
      </c>
      <c r="E2269" s="134">
        <f t="shared" si="71"/>
        <v>524281.79978999996</v>
      </c>
      <c r="F2269" s="134">
        <v>-803.86811999999998</v>
      </c>
      <c r="G2269" s="212">
        <f t="shared" si="72"/>
        <v>523477.93166999996</v>
      </c>
      <c r="H2269" s="208"/>
      <c r="I2269" t="s">
        <v>1150</v>
      </c>
    </row>
    <row r="2270" spans="1:9" hidden="1" outlineLevel="1">
      <c r="A2270" s="222" t="s">
        <v>928</v>
      </c>
      <c r="B2270" s="134">
        <v>178954.83585</v>
      </c>
      <c r="C2270" s="134">
        <v>0</v>
      </c>
      <c r="D2270" s="134">
        <v>0</v>
      </c>
      <c r="E2270" s="134">
        <f t="shared" si="71"/>
        <v>178954.83585</v>
      </c>
      <c r="F2270" s="134">
        <v>-13.214880000000001</v>
      </c>
      <c r="G2270" s="212">
        <f t="shared" si="72"/>
        <v>178941.62096999999</v>
      </c>
      <c r="H2270" s="208"/>
      <c r="I2270" t="s">
        <v>929</v>
      </c>
    </row>
    <row r="2271" spans="1:9" hidden="1" outlineLevel="1">
      <c r="A2271" s="222" t="s">
        <v>1303</v>
      </c>
      <c r="B2271" s="134">
        <v>113174.45495999999</v>
      </c>
      <c r="C2271" s="134">
        <v>0</v>
      </c>
      <c r="D2271" s="134">
        <v>0</v>
      </c>
      <c r="E2271" s="134">
        <f t="shared" si="71"/>
        <v>113174.45495999999</v>
      </c>
      <c r="F2271" s="134">
        <v>0</v>
      </c>
      <c r="G2271" s="212">
        <f t="shared" si="72"/>
        <v>113174.45495999999</v>
      </c>
      <c r="H2271" s="208"/>
      <c r="I2271" t="s">
        <v>1304</v>
      </c>
    </row>
    <row r="2272" spans="1:9" hidden="1" outlineLevel="1">
      <c r="A2272" s="222" t="s">
        <v>1299</v>
      </c>
      <c r="B2272" s="134">
        <v>165626.98358849998</v>
      </c>
      <c r="C2272" s="134">
        <v>0</v>
      </c>
      <c r="D2272" s="134">
        <v>0</v>
      </c>
      <c r="E2272" s="134">
        <f t="shared" si="71"/>
        <v>165626.98358849998</v>
      </c>
      <c r="F2272" s="134">
        <v>0</v>
      </c>
      <c r="G2272" s="212">
        <f t="shared" si="72"/>
        <v>165626.98358849998</v>
      </c>
      <c r="H2272" s="208"/>
      <c r="I2272" t="s">
        <v>1300</v>
      </c>
    </row>
    <row r="2273" spans="1:9" hidden="1" outlineLevel="1">
      <c r="A2273" s="222" t="s">
        <v>1157</v>
      </c>
      <c r="B2273" s="134">
        <v>191152.99748999998</v>
      </c>
      <c r="C2273" s="134">
        <v>0</v>
      </c>
      <c r="D2273" s="134">
        <v>0</v>
      </c>
      <c r="E2273" s="134">
        <f t="shared" si="71"/>
        <v>191152.99748999998</v>
      </c>
      <c r="F2273" s="134">
        <v>0</v>
      </c>
      <c r="G2273" s="212">
        <f t="shared" si="72"/>
        <v>191152.99748999998</v>
      </c>
      <c r="H2273" s="208"/>
      <c r="I2273" t="s">
        <v>1158</v>
      </c>
    </row>
    <row r="2274" spans="1:9" hidden="1" outlineLevel="1">
      <c r="A2274" s="222" t="s">
        <v>1313</v>
      </c>
      <c r="B2274" s="134">
        <v>3370741.2175714201</v>
      </c>
      <c r="C2274" s="134">
        <v>0</v>
      </c>
      <c r="D2274" s="134">
        <v>0</v>
      </c>
      <c r="E2274" s="134">
        <f t="shared" si="71"/>
        <v>3370741.2175714201</v>
      </c>
      <c r="F2274" s="134">
        <v>1791.9467999999999</v>
      </c>
      <c r="G2274" s="212">
        <f t="shared" si="72"/>
        <v>3372533.1643714202</v>
      </c>
      <c r="H2274" s="208"/>
      <c r="I2274" t="s">
        <v>1314</v>
      </c>
    </row>
    <row r="2275" spans="1:9" hidden="1" outlineLevel="1">
      <c r="A2275" s="222" t="s">
        <v>1637</v>
      </c>
      <c r="B2275" s="134">
        <v>22334.701829999998</v>
      </c>
      <c r="C2275" s="134">
        <v>0</v>
      </c>
      <c r="D2275" s="134">
        <v>0</v>
      </c>
      <c r="E2275" s="134">
        <f t="shared" si="71"/>
        <v>22334.701829999998</v>
      </c>
      <c r="F2275" s="134">
        <v>0</v>
      </c>
      <c r="G2275" s="212">
        <f t="shared" si="72"/>
        <v>22334.701829999998</v>
      </c>
      <c r="H2275" s="208"/>
      <c r="I2275" t="s">
        <v>1638</v>
      </c>
    </row>
    <row r="2276" spans="1:9" hidden="1" outlineLevel="1">
      <c r="A2276" s="222" t="s">
        <v>868</v>
      </c>
      <c r="B2276" s="134">
        <v>66783.008249999999</v>
      </c>
      <c r="C2276" s="134">
        <v>0</v>
      </c>
      <c r="D2276" s="134">
        <v>0</v>
      </c>
      <c r="E2276" s="134">
        <f t="shared" si="71"/>
        <v>66783.008249999999</v>
      </c>
      <c r="F2276" s="134">
        <v>-108.16848</v>
      </c>
      <c r="G2276" s="212">
        <f t="shared" si="72"/>
        <v>66674.839770000006</v>
      </c>
      <c r="H2276" s="208"/>
      <c r="I2276" t="s">
        <v>869</v>
      </c>
    </row>
    <row r="2277" spans="1:9" hidden="1" outlineLevel="1">
      <c r="A2277" s="222" t="s">
        <v>981</v>
      </c>
      <c r="B2277" s="134">
        <v>624317.50163999991</v>
      </c>
      <c r="C2277" s="134">
        <v>0</v>
      </c>
      <c r="D2277" s="134">
        <v>0</v>
      </c>
      <c r="E2277" s="134">
        <f t="shared" si="71"/>
        <v>624317.50163999991</v>
      </c>
      <c r="F2277" s="134">
        <v>0</v>
      </c>
      <c r="G2277" s="212">
        <f t="shared" si="72"/>
        <v>624317.50163999991</v>
      </c>
      <c r="H2277" s="208"/>
      <c r="I2277" t="s">
        <v>982</v>
      </c>
    </row>
    <row r="2278" spans="1:9" hidden="1" outlineLevel="1">
      <c r="A2278" s="222" t="s">
        <v>1239</v>
      </c>
      <c r="B2278" s="134">
        <v>58143.451169999993</v>
      </c>
      <c r="C2278" s="134">
        <v>0</v>
      </c>
      <c r="D2278" s="134">
        <v>0</v>
      </c>
      <c r="E2278" s="134">
        <f t="shared" si="71"/>
        <v>58143.451169999993</v>
      </c>
      <c r="F2278" s="134">
        <v>-282.45506</v>
      </c>
      <c r="G2278" s="212">
        <f t="shared" si="72"/>
        <v>57860.996109999993</v>
      </c>
      <c r="H2278" s="208"/>
      <c r="I2278" t="s">
        <v>1240</v>
      </c>
    </row>
    <row r="2279" spans="1:9" hidden="1" outlineLevel="1">
      <c r="A2279" s="222" t="s">
        <v>1147</v>
      </c>
      <c r="B2279" s="134">
        <v>447757.84305000002</v>
      </c>
      <c r="C2279" s="134">
        <v>0</v>
      </c>
      <c r="D2279" s="134">
        <v>0</v>
      </c>
      <c r="E2279" s="134">
        <f t="shared" si="71"/>
        <v>447757.84305000002</v>
      </c>
      <c r="F2279" s="134">
        <v>7118.7173000000003</v>
      </c>
      <c r="G2279" s="212">
        <f t="shared" si="72"/>
        <v>454876.56035000004</v>
      </c>
      <c r="H2279" s="208"/>
      <c r="I2279" t="s">
        <v>1148</v>
      </c>
    </row>
    <row r="2280" spans="1:9" hidden="1" outlineLevel="1">
      <c r="A2280" s="222" t="s">
        <v>872</v>
      </c>
      <c r="B2280" s="134">
        <v>51138.157979999996</v>
      </c>
      <c r="C2280" s="134">
        <v>0</v>
      </c>
      <c r="D2280" s="134">
        <v>0</v>
      </c>
      <c r="E2280" s="134">
        <f t="shared" si="71"/>
        <v>51138.157979999996</v>
      </c>
      <c r="F2280" s="134">
        <v>0</v>
      </c>
      <c r="G2280" s="212">
        <f t="shared" si="72"/>
        <v>51138.157979999996</v>
      </c>
      <c r="H2280" s="208"/>
      <c r="I2280" t="s">
        <v>873</v>
      </c>
    </row>
    <row r="2281" spans="1:9" hidden="1" outlineLevel="1">
      <c r="A2281" s="222" t="s">
        <v>1127</v>
      </c>
      <c r="B2281" s="134">
        <v>1305861.02871</v>
      </c>
      <c r="C2281" s="134">
        <v>0</v>
      </c>
      <c r="D2281" s="134">
        <v>0</v>
      </c>
      <c r="E2281" s="134">
        <f t="shared" si="71"/>
        <v>1305861.02871</v>
      </c>
      <c r="F2281" s="134">
        <v>-74839.725640000004</v>
      </c>
      <c r="G2281" s="212">
        <f t="shared" si="72"/>
        <v>1231021.3030699999</v>
      </c>
      <c r="H2281" s="208"/>
      <c r="I2281" t="s">
        <v>1128</v>
      </c>
    </row>
    <row r="2282" spans="1:9" hidden="1" outlineLevel="1">
      <c r="A2282" s="222" t="s">
        <v>1065</v>
      </c>
      <c r="B2282" s="134">
        <v>167719.13193</v>
      </c>
      <c r="C2282" s="134">
        <v>0</v>
      </c>
      <c r="D2282" s="134">
        <v>0</v>
      </c>
      <c r="E2282" s="134">
        <f t="shared" si="71"/>
        <v>167719.13193</v>
      </c>
      <c r="F2282" s="134">
        <v>0</v>
      </c>
      <c r="G2282" s="212">
        <f t="shared" si="72"/>
        <v>167719.13193</v>
      </c>
      <c r="H2282" s="208"/>
      <c r="I2282" t="s">
        <v>1066</v>
      </c>
    </row>
    <row r="2283" spans="1:9" hidden="1" outlineLevel="1">
      <c r="A2283" s="222" t="s">
        <v>1305</v>
      </c>
      <c r="B2283" s="134">
        <v>374484.88538999995</v>
      </c>
      <c r="C2283" s="134">
        <v>0</v>
      </c>
      <c r="D2283" s="134">
        <v>0</v>
      </c>
      <c r="E2283" s="134">
        <f t="shared" si="71"/>
        <v>374484.88538999995</v>
      </c>
      <c r="F2283" s="134">
        <v>-53.183499999999988</v>
      </c>
      <c r="G2283" s="212">
        <f t="shared" si="72"/>
        <v>374431.70188999997</v>
      </c>
      <c r="H2283" s="208"/>
      <c r="I2283" t="s">
        <v>1306</v>
      </c>
    </row>
    <row r="2284" spans="1:9" hidden="1" outlineLevel="1">
      <c r="A2284" s="222" t="s">
        <v>1295</v>
      </c>
      <c r="B2284" s="134">
        <v>62489.654849999992</v>
      </c>
      <c r="C2284" s="134">
        <v>0</v>
      </c>
      <c r="D2284" s="134">
        <v>0</v>
      </c>
      <c r="E2284" s="134">
        <f t="shared" si="71"/>
        <v>62489.654849999992</v>
      </c>
      <c r="F2284" s="134">
        <v>-29.793559999999999</v>
      </c>
      <c r="G2284" s="212">
        <f t="shared" si="72"/>
        <v>62459.861289999993</v>
      </c>
      <c r="H2284" s="208"/>
      <c r="I2284" t="s">
        <v>1296</v>
      </c>
    </row>
    <row r="2285" spans="1:9" hidden="1" outlineLevel="1">
      <c r="A2285" s="222" t="s">
        <v>1342</v>
      </c>
      <c r="B2285" s="134">
        <v>65061.832709999995</v>
      </c>
      <c r="C2285" s="134">
        <v>0</v>
      </c>
      <c r="D2285" s="134">
        <v>0</v>
      </c>
      <c r="E2285" s="134">
        <f t="shared" si="71"/>
        <v>65061.832709999995</v>
      </c>
      <c r="F2285" s="134">
        <v>0</v>
      </c>
      <c r="G2285" s="212">
        <f t="shared" si="72"/>
        <v>65061.832709999995</v>
      </c>
      <c r="H2285" s="208"/>
      <c r="I2285" t="s">
        <v>1343</v>
      </c>
    </row>
    <row r="2286" spans="1:9" hidden="1" outlineLevel="1">
      <c r="A2286" s="222" t="s">
        <v>726</v>
      </c>
      <c r="B2286" s="134">
        <v>4129076.4984599999</v>
      </c>
      <c r="C2286" s="134">
        <v>0</v>
      </c>
      <c r="D2286" s="134">
        <v>0</v>
      </c>
      <c r="E2286" s="134">
        <f t="shared" si="71"/>
        <v>4129076.4984599999</v>
      </c>
      <c r="F2286" s="134">
        <v>-9086.9347799999996</v>
      </c>
      <c r="G2286" s="212">
        <f t="shared" si="72"/>
        <v>4119989.5636800001</v>
      </c>
      <c r="H2286" s="208"/>
      <c r="I2286" t="s">
        <v>727</v>
      </c>
    </row>
    <row r="2287" spans="1:9" hidden="1" outlineLevel="1">
      <c r="A2287" s="222" t="s">
        <v>1043</v>
      </c>
      <c r="B2287" s="134">
        <v>568908.83825999999</v>
      </c>
      <c r="C2287" s="134">
        <v>0</v>
      </c>
      <c r="D2287" s="134">
        <v>0</v>
      </c>
      <c r="E2287" s="134">
        <f t="shared" si="71"/>
        <v>568908.83825999999</v>
      </c>
      <c r="F2287" s="134">
        <v>0</v>
      </c>
      <c r="G2287" s="212">
        <f t="shared" si="72"/>
        <v>568908.83825999999</v>
      </c>
      <c r="H2287" s="208"/>
      <c r="I2287" t="s">
        <v>1044</v>
      </c>
    </row>
    <row r="2288" spans="1:9" hidden="1" outlineLevel="1">
      <c r="A2288" s="222" t="s">
        <v>1749</v>
      </c>
      <c r="B2288" s="134">
        <v>6033.0251099999996</v>
      </c>
      <c r="C2288" s="134">
        <v>0</v>
      </c>
      <c r="D2288" s="134">
        <v>0</v>
      </c>
      <c r="E2288" s="134">
        <f t="shared" si="71"/>
        <v>6033.0251099999996</v>
      </c>
      <c r="F2288" s="134">
        <v>0</v>
      </c>
      <c r="G2288" s="212">
        <f t="shared" si="72"/>
        <v>6033.0251099999996</v>
      </c>
      <c r="H2288" s="208"/>
      <c r="I2288" t="s">
        <v>1750</v>
      </c>
    </row>
    <row r="2289" spans="1:9" hidden="1" outlineLevel="1">
      <c r="A2289" s="222" t="s">
        <v>1751</v>
      </c>
      <c r="B2289" s="134">
        <v>79524.94515</v>
      </c>
      <c r="C2289" s="134">
        <v>0</v>
      </c>
      <c r="D2289" s="134">
        <v>0</v>
      </c>
      <c r="E2289" s="134">
        <f t="shared" si="71"/>
        <v>79524.94515</v>
      </c>
      <c r="F2289" s="134">
        <v>0</v>
      </c>
      <c r="G2289" s="212">
        <f t="shared" si="72"/>
        <v>79524.94515</v>
      </c>
      <c r="H2289" s="208"/>
      <c r="I2289" t="s">
        <v>1752</v>
      </c>
    </row>
    <row r="2290" spans="1:9" hidden="1" outlineLevel="1">
      <c r="A2290" s="222" t="s">
        <v>748</v>
      </c>
      <c r="B2290" s="134">
        <v>76190.258130000002</v>
      </c>
      <c r="C2290" s="134">
        <v>0</v>
      </c>
      <c r="D2290" s="134">
        <v>0</v>
      </c>
      <c r="E2290" s="134">
        <f t="shared" si="71"/>
        <v>76190.258130000002</v>
      </c>
      <c r="F2290" s="134">
        <v>0</v>
      </c>
      <c r="G2290" s="212">
        <f t="shared" si="72"/>
        <v>76190.258130000002</v>
      </c>
      <c r="H2290" s="208"/>
      <c r="I2290" t="s">
        <v>749</v>
      </c>
    </row>
    <row r="2291" spans="1:9" hidden="1" outlineLevel="1">
      <c r="A2291" s="222" t="s">
        <v>1265</v>
      </c>
      <c r="B2291" s="134">
        <v>314328.44331</v>
      </c>
      <c r="C2291" s="134">
        <v>0</v>
      </c>
      <c r="D2291" s="134">
        <v>0</v>
      </c>
      <c r="E2291" s="134">
        <f t="shared" si="71"/>
        <v>314328.44331</v>
      </c>
      <c r="F2291" s="134">
        <v>0</v>
      </c>
      <c r="G2291" s="212">
        <f t="shared" si="72"/>
        <v>314328.44331</v>
      </c>
      <c r="H2291" s="208"/>
      <c r="I2291" t="s">
        <v>1266</v>
      </c>
    </row>
    <row r="2292" spans="1:9" hidden="1" outlineLevel="1">
      <c r="A2292" s="222" t="s">
        <v>732</v>
      </c>
      <c r="B2292" s="134">
        <v>162551.47832931002</v>
      </c>
      <c r="C2292" s="134">
        <v>0</v>
      </c>
      <c r="D2292" s="134">
        <v>0</v>
      </c>
      <c r="E2292" s="134">
        <f t="shared" si="71"/>
        <v>162551.47832931002</v>
      </c>
      <c r="F2292" s="134">
        <v>0</v>
      </c>
      <c r="G2292" s="212">
        <f t="shared" si="72"/>
        <v>162551.47832931002</v>
      </c>
      <c r="H2292" s="208"/>
      <c r="I2292" t="s">
        <v>733</v>
      </c>
    </row>
    <row r="2293" spans="1:9" hidden="1" outlineLevel="1">
      <c r="A2293" s="222" t="s">
        <v>734</v>
      </c>
      <c r="B2293" s="134">
        <v>3016239.7713000001</v>
      </c>
      <c r="C2293" s="134">
        <v>0</v>
      </c>
      <c r="D2293" s="134">
        <v>0</v>
      </c>
      <c r="E2293" s="134">
        <f t="shared" si="71"/>
        <v>3016239.7713000001</v>
      </c>
      <c r="F2293" s="134">
        <v>0</v>
      </c>
      <c r="G2293" s="212">
        <f t="shared" si="72"/>
        <v>3016239.7713000001</v>
      </c>
      <c r="H2293" s="208"/>
      <c r="I2293" t="s">
        <v>735</v>
      </c>
    </row>
    <row r="2294" spans="1:9" hidden="1" outlineLevel="1">
      <c r="A2294" s="222" t="s">
        <v>1283</v>
      </c>
      <c r="B2294" s="134">
        <v>241860.51350999999</v>
      </c>
      <c r="C2294" s="134">
        <v>0</v>
      </c>
      <c r="D2294" s="134">
        <v>0</v>
      </c>
      <c r="E2294" s="134">
        <f t="shared" si="71"/>
        <v>241860.51350999999</v>
      </c>
      <c r="F2294" s="134">
        <v>0</v>
      </c>
      <c r="G2294" s="212">
        <f t="shared" si="72"/>
        <v>241860.51350999999</v>
      </c>
      <c r="H2294" s="208"/>
      <c r="I2294" t="s">
        <v>1284</v>
      </c>
    </row>
    <row r="2295" spans="1:9" hidden="1" outlineLevel="1">
      <c r="A2295" s="222" t="s">
        <v>1047</v>
      </c>
      <c r="B2295" s="134">
        <v>125498.09495999999</v>
      </c>
      <c r="C2295" s="134">
        <v>0</v>
      </c>
      <c r="D2295" s="134">
        <v>0</v>
      </c>
      <c r="E2295" s="134">
        <f t="shared" si="71"/>
        <v>125498.09495999999</v>
      </c>
      <c r="F2295" s="134">
        <v>-735.31080000000009</v>
      </c>
      <c r="G2295" s="212">
        <f t="shared" si="72"/>
        <v>124762.78415999998</v>
      </c>
      <c r="H2295" s="208"/>
      <c r="I2295" t="s">
        <v>1048</v>
      </c>
    </row>
    <row r="2296" spans="1:9" hidden="1" outlineLevel="1">
      <c r="A2296" s="222" t="s">
        <v>802</v>
      </c>
      <c r="B2296" s="134">
        <v>493383.68897999992</v>
      </c>
      <c r="C2296" s="134">
        <v>0</v>
      </c>
      <c r="D2296" s="134">
        <v>0</v>
      </c>
      <c r="E2296" s="134">
        <f t="shared" si="71"/>
        <v>493383.68897999992</v>
      </c>
      <c r="F2296" s="134">
        <v>-16725.535640000002</v>
      </c>
      <c r="G2296" s="212">
        <f t="shared" si="72"/>
        <v>476658.1533399999</v>
      </c>
      <c r="H2296" s="208"/>
      <c r="I2296" t="s">
        <v>803</v>
      </c>
    </row>
    <row r="2297" spans="1:9" hidden="1" outlineLevel="1">
      <c r="A2297" s="222" t="s">
        <v>828</v>
      </c>
      <c r="B2297" s="134">
        <v>237925.69520999998</v>
      </c>
      <c r="C2297" s="134">
        <v>0</v>
      </c>
      <c r="D2297" s="134">
        <v>0</v>
      </c>
      <c r="E2297" s="134">
        <f t="shared" si="71"/>
        <v>237925.69520999998</v>
      </c>
      <c r="F2297" s="134">
        <v>4182.2578800000001</v>
      </c>
      <c r="G2297" s="212">
        <f t="shared" si="72"/>
        <v>242107.95308999997</v>
      </c>
      <c r="H2297" s="208"/>
      <c r="I2297" t="s">
        <v>829</v>
      </c>
    </row>
    <row r="2298" spans="1:9" hidden="1" outlineLevel="1">
      <c r="A2298" s="222" t="s">
        <v>812</v>
      </c>
      <c r="B2298" s="134">
        <v>114633.89238</v>
      </c>
      <c r="C2298" s="134">
        <v>0</v>
      </c>
      <c r="D2298" s="134">
        <v>0</v>
      </c>
      <c r="E2298" s="134">
        <f t="shared" si="71"/>
        <v>114633.89238</v>
      </c>
      <c r="F2298" s="134">
        <v>0</v>
      </c>
      <c r="G2298" s="212">
        <f t="shared" si="72"/>
        <v>114633.89238</v>
      </c>
      <c r="H2298" s="208"/>
      <c r="I2298" t="s">
        <v>1753</v>
      </c>
    </row>
    <row r="2299" spans="1:9" hidden="1" outlineLevel="1">
      <c r="A2299" s="222" t="s">
        <v>1754</v>
      </c>
      <c r="B2299" s="134">
        <v>39250.572059999999</v>
      </c>
      <c r="C2299" s="134">
        <v>0</v>
      </c>
      <c r="D2299" s="134">
        <v>0</v>
      </c>
      <c r="E2299" s="134">
        <f t="shared" si="71"/>
        <v>39250.572059999999</v>
      </c>
      <c r="F2299" s="134">
        <v>0</v>
      </c>
      <c r="G2299" s="212">
        <f t="shared" si="72"/>
        <v>39250.572059999999</v>
      </c>
      <c r="H2299" s="208"/>
      <c r="I2299" t="s">
        <v>1755</v>
      </c>
    </row>
    <row r="2300" spans="1:9" hidden="1" outlineLevel="1">
      <c r="A2300" s="222" t="s">
        <v>1233</v>
      </c>
      <c r="B2300" s="134">
        <v>167907.09243000002</v>
      </c>
      <c r="C2300" s="134">
        <v>0</v>
      </c>
      <c r="D2300" s="134">
        <v>0</v>
      </c>
      <c r="E2300" s="134">
        <f t="shared" si="71"/>
        <v>167907.09243000002</v>
      </c>
      <c r="F2300" s="134">
        <v>-140.79312000000002</v>
      </c>
      <c r="G2300" s="212">
        <f t="shared" si="72"/>
        <v>167766.29931000003</v>
      </c>
      <c r="H2300" s="208"/>
      <c r="I2300" t="s">
        <v>1234</v>
      </c>
    </row>
    <row r="2301" spans="1:9" hidden="1" outlineLevel="1">
      <c r="A2301" s="222" t="s">
        <v>952</v>
      </c>
      <c r="B2301" s="134">
        <v>16060539.684539998</v>
      </c>
      <c r="C2301" s="134">
        <v>0</v>
      </c>
      <c r="D2301" s="134">
        <v>0</v>
      </c>
      <c r="E2301" s="134">
        <f t="shared" si="71"/>
        <v>16060539.684539998</v>
      </c>
      <c r="F2301" s="134">
        <v>0</v>
      </c>
      <c r="G2301" s="212">
        <f t="shared" si="72"/>
        <v>16060539.684539998</v>
      </c>
      <c r="H2301" s="208"/>
      <c r="I2301" t="s">
        <v>953</v>
      </c>
    </row>
    <row r="2302" spans="1:9" hidden="1" outlineLevel="1">
      <c r="A2302" s="222" t="s">
        <v>1095</v>
      </c>
      <c r="B2302" s="134">
        <v>141178.38105</v>
      </c>
      <c r="C2302" s="134">
        <v>0</v>
      </c>
      <c r="D2302" s="134">
        <v>0</v>
      </c>
      <c r="E2302" s="134">
        <f t="shared" si="71"/>
        <v>141178.38105</v>
      </c>
      <c r="F2302" s="134">
        <v>12.235119999999998</v>
      </c>
      <c r="G2302" s="212">
        <f t="shared" si="72"/>
        <v>141190.61616999999</v>
      </c>
      <c r="H2302" s="208"/>
      <c r="I2302" t="s">
        <v>1096</v>
      </c>
    </row>
    <row r="2303" spans="1:9" hidden="1" outlineLevel="1">
      <c r="A2303" s="222" t="s">
        <v>782</v>
      </c>
      <c r="B2303" s="134">
        <v>694331.68475999997</v>
      </c>
      <c r="C2303" s="134">
        <v>0</v>
      </c>
      <c r="D2303" s="134">
        <v>0</v>
      </c>
      <c r="E2303" s="134">
        <f t="shared" si="71"/>
        <v>694331.68475999997</v>
      </c>
      <c r="F2303" s="134">
        <v>52.799800000000005</v>
      </c>
      <c r="G2303" s="212">
        <f t="shared" si="72"/>
        <v>694384.48456000001</v>
      </c>
      <c r="H2303" s="208"/>
      <c r="I2303" t="s">
        <v>1756</v>
      </c>
    </row>
    <row r="2304" spans="1:9" hidden="1" outlineLevel="1">
      <c r="A2304" s="222" t="s">
        <v>772</v>
      </c>
      <c r="B2304" s="134">
        <v>23480.125619999999</v>
      </c>
      <c r="C2304" s="134">
        <v>0</v>
      </c>
      <c r="D2304" s="134">
        <v>0</v>
      </c>
      <c r="E2304" s="134">
        <f t="shared" si="71"/>
        <v>23480.125619999999</v>
      </c>
      <c r="F2304" s="134">
        <v>0</v>
      </c>
      <c r="G2304" s="212">
        <f t="shared" si="72"/>
        <v>23480.125619999999</v>
      </c>
      <c r="H2304" s="208"/>
      <c r="I2304" t="s">
        <v>773</v>
      </c>
    </row>
    <row r="2305" spans="1:9" hidden="1" outlineLevel="1">
      <c r="A2305" s="222" t="s">
        <v>932</v>
      </c>
      <c r="B2305" s="134">
        <v>3917882.0613134997</v>
      </c>
      <c r="C2305" s="134">
        <v>0</v>
      </c>
      <c r="D2305" s="134">
        <v>0</v>
      </c>
      <c r="E2305" s="134">
        <f t="shared" si="71"/>
        <v>3917882.0613134997</v>
      </c>
      <c r="F2305" s="134">
        <v>-18673.207060000001</v>
      </c>
      <c r="G2305" s="212">
        <f t="shared" si="72"/>
        <v>3899208.8542534998</v>
      </c>
      <c r="H2305" s="208"/>
      <c r="I2305" t="s">
        <v>933</v>
      </c>
    </row>
    <row r="2306" spans="1:9" hidden="1" outlineLevel="1">
      <c r="A2306" s="222" t="s">
        <v>1757</v>
      </c>
      <c r="B2306" s="134">
        <v>23311.78227</v>
      </c>
      <c r="C2306" s="134">
        <v>0</v>
      </c>
      <c r="D2306" s="134">
        <v>0</v>
      </c>
      <c r="E2306" s="134">
        <f t="shared" si="71"/>
        <v>23311.78227</v>
      </c>
      <c r="F2306" s="134">
        <v>0</v>
      </c>
      <c r="G2306" s="212">
        <f t="shared" si="72"/>
        <v>23311.78227</v>
      </c>
      <c r="H2306" s="208"/>
      <c r="I2306" t="s">
        <v>1758</v>
      </c>
    </row>
    <row r="2307" spans="1:9" hidden="1" outlineLevel="1">
      <c r="A2307" s="222" t="s">
        <v>1005</v>
      </c>
      <c r="B2307" s="134">
        <v>209508.25244999997</v>
      </c>
      <c r="C2307" s="134">
        <v>0</v>
      </c>
      <c r="D2307" s="134">
        <v>0</v>
      </c>
      <c r="E2307" s="134">
        <f t="shared" si="71"/>
        <v>209508.25244999997</v>
      </c>
      <c r="F2307" s="134">
        <v>-74.218260000000001</v>
      </c>
      <c r="G2307" s="212">
        <f t="shared" si="72"/>
        <v>209434.03418999998</v>
      </c>
      <c r="H2307" s="208"/>
      <c r="I2307" t="s">
        <v>1006</v>
      </c>
    </row>
    <row r="2308" spans="1:9" hidden="1" outlineLevel="1">
      <c r="A2308" s="222" t="s">
        <v>1301</v>
      </c>
      <c r="B2308" s="134">
        <v>22074.980759999999</v>
      </c>
      <c r="C2308" s="134">
        <v>0</v>
      </c>
      <c r="D2308" s="134">
        <v>906.17000000000007</v>
      </c>
      <c r="E2308" s="134">
        <f t="shared" si="71"/>
        <v>22981.150759999997</v>
      </c>
      <c r="F2308" s="134">
        <v>0</v>
      </c>
      <c r="G2308" s="212">
        <f t="shared" si="72"/>
        <v>22981.150759999997</v>
      </c>
      <c r="H2308" s="208"/>
      <c r="I2308" t="s">
        <v>1302</v>
      </c>
    </row>
    <row r="2309" spans="1:9" hidden="1" outlineLevel="1">
      <c r="A2309" s="222" t="s">
        <v>1033</v>
      </c>
      <c r="B2309" s="134">
        <v>63356.304479999999</v>
      </c>
      <c r="C2309" s="134">
        <v>0</v>
      </c>
      <c r="D2309" s="134">
        <v>0</v>
      </c>
      <c r="E2309" s="134">
        <f t="shared" si="71"/>
        <v>63356.304479999999</v>
      </c>
      <c r="F2309" s="134">
        <v>-1.8748800000000001</v>
      </c>
      <c r="G2309" s="212">
        <f t="shared" si="72"/>
        <v>63354.429599999996</v>
      </c>
      <c r="H2309" s="208"/>
      <c r="I2309" t="s">
        <v>1034</v>
      </c>
    </row>
    <row r="2310" spans="1:9" hidden="1" outlineLevel="1">
      <c r="A2310" s="222" t="s">
        <v>750</v>
      </c>
      <c r="B2310" s="134">
        <v>27134.752469999999</v>
      </c>
      <c r="C2310" s="134">
        <v>0</v>
      </c>
      <c r="D2310" s="134">
        <v>0</v>
      </c>
      <c r="E2310" s="134">
        <f t="shared" si="71"/>
        <v>27134.752469999999</v>
      </c>
      <c r="F2310" s="134">
        <v>0</v>
      </c>
      <c r="G2310" s="212">
        <f t="shared" si="72"/>
        <v>27134.752469999999</v>
      </c>
      <c r="H2310" s="208"/>
      <c r="I2310" t="s">
        <v>751</v>
      </c>
    </row>
    <row r="2311" spans="1:9" hidden="1" outlineLevel="1">
      <c r="A2311" s="222" t="s">
        <v>746</v>
      </c>
      <c r="B2311" s="134">
        <v>33852.039479999999</v>
      </c>
      <c r="C2311" s="134">
        <v>0</v>
      </c>
      <c r="D2311" s="134">
        <v>0</v>
      </c>
      <c r="E2311" s="134">
        <f t="shared" si="71"/>
        <v>33852.039479999999</v>
      </c>
      <c r="F2311" s="134">
        <v>0</v>
      </c>
      <c r="G2311" s="212">
        <f t="shared" si="72"/>
        <v>33852.039479999999</v>
      </c>
      <c r="H2311" s="208"/>
      <c r="I2311" t="s">
        <v>747</v>
      </c>
    </row>
    <row r="2312" spans="1:9" hidden="1" outlineLevel="1">
      <c r="A2312" s="222" t="s">
        <v>858</v>
      </c>
      <c r="B2312" s="134">
        <v>248518.19222999999</v>
      </c>
      <c r="C2312" s="134">
        <v>0</v>
      </c>
      <c r="D2312" s="134">
        <v>0</v>
      </c>
      <c r="E2312" s="134">
        <f t="shared" si="71"/>
        <v>248518.19222999999</v>
      </c>
      <c r="F2312" s="134">
        <v>0</v>
      </c>
      <c r="G2312" s="212">
        <f t="shared" si="72"/>
        <v>248518.19222999999</v>
      </c>
      <c r="H2312" s="208"/>
      <c r="I2312" t="s">
        <v>859</v>
      </c>
    </row>
    <row r="2313" spans="1:9" hidden="1" outlineLevel="1">
      <c r="A2313" s="222" t="s">
        <v>1759</v>
      </c>
      <c r="B2313" s="134">
        <v>52407.771359999999</v>
      </c>
      <c r="C2313" s="134">
        <v>0</v>
      </c>
      <c r="D2313" s="134">
        <v>0</v>
      </c>
      <c r="E2313" s="134">
        <f t="shared" si="71"/>
        <v>52407.771359999999</v>
      </c>
      <c r="F2313" s="134">
        <v>0</v>
      </c>
      <c r="G2313" s="212">
        <f t="shared" si="72"/>
        <v>52407.771359999999</v>
      </c>
      <c r="H2313" s="208"/>
      <c r="I2313" t="s">
        <v>1760</v>
      </c>
    </row>
    <row r="2314" spans="1:9" hidden="1" outlineLevel="1">
      <c r="A2314" s="222" t="s">
        <v>1235</v>
      </c>
      <c r="B2314" s="134">
        <v>98440.657980000004</v>
      </c>
      <c r="C2314" s="134">
        <v>0</v>
      </c>
      <c r="D2314" s="134">
        <v>0</v>
      </c>
      <c r="E2314" s="134">
        <f t="shared" si="71"/>
        <v>98440.657980000004</v>
      </c>
      <c r="F2314" s="134">
        <v>-220.17349999999999</v>
      </c>
      <c r="G2314" s="212">
        <f t="shared" si="72"/>
        <v>98220.484479999999</v>
      </c>
      <c r="H2314" s="208"/>
      <c r="I2314" t="s">
        <v>1236</v>
      </c>
    </row>
    <row r="2315" spans="1:9" hidden="1" outlineLevel="1">
      <c r="A2315" s="222" t="s">
        <v>1159</v>
      </c>
      <c r="B2315" s="134">
        <v>127467.93171</v>
      </c>
      <c r="C2315" s="134">
        <v>0</v>
      </c>
      <c r="D2315" s="134">
        <v>0</v>
      </c>
      <c r="E2315" s="134">
        <f t="shared" si="71"/>
        <v>127467.93171</v>
      </c>
      <c r="F2315" s="134">
        <v>0</v>
      </c>
      <c r="G2315" s="212">
        <f t="shared" si="72"/>
        <v>127467.93171</v>
      </c>
      <c r="H2315" s="208"/>
      <c r="I2315" t="s">
        <v>1160</v>
      </c>
    </row>
    <row r="2316" spans="1:9" hidden="1" outlineLevel="1">
      <c r="A2316" s="222" t="s">
        <v>880</v>
      </c>
      <c r="B2316" s="134">
        <v>277720.79579999996</v>
      </c>
      <c r="C2316" s="134">
        <v>0</v>
      </c>
      <c r="D2316" s="134">
        <v>0</v>
      </c>
      <c r="E2316" s="134">
        <f t="shared" si="71"/>
        <v>277720.79579999996</v>
      </c>
      <c r="F2316" s="134">
        <v>301.33958000000001</v>
      </c>
      <c r="G2316" s="212">
        <f t="shared" si="72"/>
        <v>278022.13537999999</v>
      </c>
      <c r="H2316" s="208"/>
      <c r="I2316" t="s">
        <v>881</v>
      </c>
    </row>
    <row r="2317" spans="1:9" hidden="1" outlineLevel="1">
      <c r="A2317" s="222" t="s">
        <v>1323</v>
      </c>
      <c r="B2317" s="134">
        <v>158352.62505698999</v>
      </c>
      <c r="C2317" s="134">
        <v>0</v>
      </c>
      <c r="D2317" s="134">
        <v>0</v>
      </c>
      <c r="E2317" s="134">
        <f t="shared" si="71"/>
        <v>158352.62505698999</v>
      </c>
      <c r="F2317" s="134">
        <v>0</v>
      </c>
      <c r="G2317" s="212">
        <f t="shared" si="72"/>
        <v>158352.62505698999</v>
      </c>
      <c r="H2317" s="208"/>
      <c r="I2317" t="s">
        <v>1324</v>
      </c>
    </row>
    <row r="2318" spans="1:9" hidden="1" outlineLevel="1">
      <c r="A2318" s="222" t="s">
        <v>1311</v>
      </c>
      <c r="B2318" s="134">
        <v>263039.72772000002</v>
      </c>
      <c r="C2318" s="134">
        <v>0</v>
      </c>
      <c r="D2318" s="134">
        <v>0</v>
      </c>
      <c r="E2318" s="134">
        <f t="shared" si="71"/>
        <v>263039.72772000002</v>
      </c>
      <c r="F2318" s="134">
        <v>0</v>
      </c>
      <c r="G2318" s="212">
        <f t="shared" si="72"/>
        <v>263039.72772000002</v>
      </c>
      <c r="H2318" s="208"/>
      <c r="I2318" t="s">
        <v>1312</v>
      </c>
    </row>
    <row r="2319" spans="1:9" hidden="1" outlineLevel="1">
      <c r="A2319" s="222" t="s">
        <v>1761</v>
      </c>
      <c r="B2319" s="134">
        <v>32350.022669999998</v>
      </c>
      <c r="C2319" s="134">
        <v>0</v>
      </c>
      <c r="D2319" s="134">
        <v>0</v>
      </c>
      <c r="E2319" s="134">
        <f t="shared" si="71"/>
        <v>32350.022669999998</v>
      </c>
      <c r="F2319" s="134">
        <v>0</v>
      </c>
      <c r="G2319" s="212">
        <f t="shared" si="72"/>
        <v>32350.022669999998</v>
      </c>
      <c r="H2319" s="208"/>
      <c r="I2319" t="s">
        <v>1762</v>
      </c>
    </row>
    <row r="2320" spans="1:9" hidden="1" outlineLevel="1">
      <c r="A2320" s="222" t="s">
        <v>1017</v>
      </c>
      <c r="B2320" s="134">
        <v>195451.29890999998</v>
      </c>
      <c r="C2320" s="134">
        <v>0</v>
      </c>
      <c r="D2320" s="134">
        <v>0</v>
      </c>
      <c r="E2320" s="134">
        <f t="shared" si="71"/>
        <v>195451.29890999998</v>
      </c>
      <c r="F2320" s="134">
        <v>0</v>
      </c>
      <c r="G2320" s="212">
        <f t="shared" si="72"/>
        <v>195451.29890999998</v>
      </c>
      <c r="H2320" s="208"/>
      <c r="I2320" t="s">
        <v>1018</v>
      </c>
    </row>
    <row r="2321" spans="1:9" hidden="1" outlineLevel="1">
      <c r="A2321" s="222" t="s">
        <v>973</v>
      </c>
      <c r="B2321" s="134">
        <v>532922.46357000002</v>
      </c>
      <c r="C2321" s="134">
        <v>0</v>
      </c>
      <c r="D2321" s="134">
        <v>0</v>
      </c>
      <c r="E2321" s="134">
        <f t="shared" si="71"/>
        <v>532922.46357000002</v>
      </c>
      <c r="F2321" s="134">
        <v>-676.83778000000007</v>
      </c>
      <c r="G2321" s="212">
        <f t="shared" si="72"/>
        <v>532245.62579000008</v>
      </c>
      <c r="H2321" s="208"/>
      <c r="I2321" t="s">
        <v>974</v>
      </c>
    </row>
    <row r="2322" spans="1:9" hidden="1" outlineLevel="1">
      <c r="A2322" s="222" t="s">
        <v>1215</v>
      </c>
      <c r="B2322" s="134">
        <v>175910.44337999998</v>
      </c>
      <c r="C2322" s="134">
        <v>0</v>
      </c>
      <c r="D2322" s="134">
        <v>0</v>
      </c>
      <c r="E2322" s="134">
        <f t="shared" si="71"/>
        <v>175910.44337999998</v>
      </c>
      <c r="F2322" s="134">
        <v>4422.5773200000003</v>
      </c>
      <c r="G2322" s="212">
        <f t="shared" si="72"/>
        <v>180333.02069999999</v>
      </c>
      <c r="H2322" s="208"/>
      <c r="I2322" t="s">
        <v>1216</v>
      </c>
    </row>
    <row r="2323" spans="1:9" hidden="1" outlineLevel="1">
      <c r="A2323" s="222" t="s">
        <v>1357</v>
      </c>
      <c r="B2323" s="134">
        <v>989139.10214426997</v>
      </c>
      <c r="C2323" s="134">
        <v>0</v>
      </c>
      <c r="D2323" s="134">
        <v>0</v>
      </c>
      <c r="E2323" s="134">
        <f t="shared" si="71"/>
        <v>989139.10214426997</v>
      </c>
      <c r="F2323" s="134">
        <v>0</v>
      </c>
      <c r="G2323" s="212">
        <f t="shared" si="72"/>
        <v>989139.10214426997</v>
      </c>
      <c r="H2323" s="208"/>
      <c r="I2323" t="s">
        <v>1358</v>
      </c>
    </row>
    <row r="2324" spans="1:9" hidden="1" outlineLevel="1">
      <c r="A2324" s="222" t="s">
        <v>836</v>
      </c>
      <c r="B2324" s="134">
        <v>671618.72715000005</v>
      </c>
      <c r="C2324" s="134">
        <v>0</v>
      </c>
      <c r="D2324" s="134">
        <v>0</v>
      </c>
      <c r="E2324" s="134">
        <f t="shared" si="71"/>
        <v>671618.72715000005</v>
      </c>
      <c r="F2324" s="134">
        <v>0</v>
      </c>
      <c r="G2324" s="212">
        <f t="shared" si="72"/>
        <v>671618.72715000005</v>
      </c>
      <c r="H2324" s="208"/>
      <c r="I2324" t="s">
        <v>837</v>
      </c>
    </row>
    <row r="2325" spans="1:9" hidden="1" outlineLevel="1">
      <c r="A2325" s="222" t="s">
        <v>892</v>
      </c>
      <c r="B2325" s="134">
        <v>1209902.9879999999</v>
      </c>
      <c r="C2325" s="134">
        <v>0</v>
      </c>
      <c r="D2325" s="134">
        <v>0</v>
      </c>
      <c r="E2325" s="134">
        <f t="shared" ref="E2325:E2388" si="73">+B2325+C2325+D2325</f>
        <v>1209902.9879999999</v>
      </c>
      <c r="F2325" s="134">
        <v>0</v>
      </c>
      <c r="G2325" s="212">
        <f t="shared" ref="G2325:G2388" si="74">+E2325+F2325</f>
        <v>1209902.9879999999</v>
      </c>
      <c r="H2325" s="208"/>
      <c r="I2325" t="s">
        <v>893</v>
      </c>
    </row>
    <row r="2326" spans="1:9" hidden="1" outlineLevel="1">
      <c r="A2326" s="222" t="s">
        <v>870</v>
      </c>
      <c r="B2326" s="134">
        <v>45650.875199999995</v>
      </c>
      <c r="C2326" s="134">
        <v>0</v>
      </c>
      <c r="D2326" s="134">
        <v>0</v>
      </c>
      <c r="E2326" s="134">
        <f t="shared" si="73"/>
        <v>45650.875199999995</v>
      </c>
      <c r="F2326" s="134">
        <v>0</v>
      </c>
      <c r="G2326" s="212">
        <f t="shared" si="74"/>
        <v>45650.875199999995</v>
      </c>
      <c r="H2326" s="208"/>
      <c r="I2326" t="s">
        <v>871</v>
      </c>
    </row>
    <row r="2327" spans="1:9" hidden="1" outlineLevel="1">
      <c r="A2327" s="222" t="s">
        <v>1271</v>
      </c>
      <c r="B2327" s="134">
        <v>55305.108389999994</v>
      </c>
      <c r="C2327" s="134">
        <v>0</v>
      </c>
      <c r="D2327" s="134">
        <v>0</v>
      </c>
      <c r="E2327" s="134">
        <f t="shared" si="73"/>
        <v>55305.108389999994</v>
      </c>
      <c r="F2327" s="134">
        <v>0</v>
      </c>
      <c r="G2327" s="212">
        <f t="shared" si="74"/>
        <v>55305.108389999994</v>
      </c>
      <c r="H2327" s="208"/>
      <c r="I2327" t="s">
        <v>1272</v>
      </c>
    </row>
    <row r="2328" spans="1:9" hidden="1" outlineLevel="1">
      <c r="A2328" s="222" t="s">
        <v>1325</v>
      </c>
      <c r="B2328" s="134">
        <v>220126.92113999999</v>
      </c>
      <c r="C2328" s="134">
        <v>-12949.65</v>
      </c>
      <c r="D2328" s="134">
        <v>0</v>
      </c>
      <c r="E2328" s="134">
        <f t="shared" si="73"/>
        <v>207177.27114</v>
      </c>
      <c r="F2328" s="134">
        <v>-29059.449079999999</v>
      </c>
      <c r="G2328" s="212">
        <f t="shared" si="74"/>
        <v>178117.82206000001</v>
      </c>
      <c r="H2328" s="208"/>
      <c r="I2328" t="s">
        <v>1326</v>
      </c>
    </row>
    <row r="2329" spans="1:9" hidden="1" outlineLevel="1">
      <c r="A2329" s="222" t="s">
        <v>1307</v>
      </c>
      <c r="B2329" s="134">
        <v>1326657.34971</v>
      </c>
      <c r="C2329" s="134">
        <v>0</v>
      </c>
      <c r="D2329" s="134">
        <v>0</v>
      </c>
      <c r="E2329" s="134">
        <f t="shared" si="73"/>
        <v>1326657.34971</v>
      </c>
      <c r="F2329" s="134">
        <v>-4099.7544058000003</v>
      </c>
      <c r="G2329" s="212">
        <f t="shared" si="74"/>
        <v>1322557.5953042</v>
      </c>
      <c r="H2329" s="208"/>
      <c r="I2329" t="s">
        <v>1308</v>
      </c>
    </row>
    <row r="2330" spans="1:9" hidden="1" outlineLevel="1">
      <c r="A2330" s="222" t="s">
        <v>1763</v>
      </c>
      <c r="B2330" s="134">
        <v>2878036.9317000001</v>
      </c>
      <c r="C2330" s="134">
        <v>0</v>
      </c>
      <c r="D2330" s="134">
        <v>0</v>
      </c>
      <c r="E2330" s="134">
        <f t="shared" si="73"/>
        <v>2878036.9317000001</v>
      </c>
      <c r="F2330" s="134">
        <v>0</v>
      </c>
      <c r="G2330" s="212">
        <f t="shared" si="74"/>
        <v>2878036.9317000001</v>
      </c>
      <c r="H2330" s="208"/>
      <c r="I2330" t="s">
        <v>1764</v>
      </c>
    </row>
    <row r="2331" spans="1:9" hidden="1" outlineLevel="1">
      <c r="A2331" s="222" t="s">
        <v>804</v>
      </c>
      <c r="B2331" s="134">
        <v>2144807.1909599998</v>
      </c>
      <c r="C2331" s="134">
        <v>0</v>
      </c>
      <c r="D2331" s="134">
        <v>0</v>
      </c>
      <c r="E2331" s="134">
        <f t="shared" si="73"/>
        <v>2144807.1909599998</v>
      </c>
      <c r="F2331" s="134">
        <v>0</v>
      </c>
      <c r="G2331" s="212">
        <f t="shared" si="74"/>
        <v>2144807.1909599998</v>
      </c>
      <c r="H2331" s="208"/>
      <c r="I2331" t="s">
        <v>805</v>
      </c>
    </row>
    <row r="2332" spans="1:9" hidden="1" outlineLevel="1">
      <c r="A2332" s="222" t="s">
        <v>1263</v>
      </c>
      <c r="B2332" s="134">
        <v>114157.83287999999</v>
      </c>
      <c r="C2332" s="134">
        <v>0</v>
      </c>
      <c r="D2332" s="134">
        <v>0</v>
      </c>
      <c r="E2332" s="134">
        <f t="shared" si="73"/>
        <v>114157.83287999999</v>
      </c>
      <c r="F2332" s="134">
        <v>-400.83192000000003</v>
      </c>
      <c r="G2332" s="212">
        <f t="shared" si="74"/>
        <v>113757.00095999999</v>
      </c>
      <c r="H2332" s="208"/>
      <c r="I2332" t="s">
        <v>1264</v>
      </c>
    </row>
    <row r="2333" spans="1:9" hidden="1" outlineLevel="1">
      <c r="A2333" s="222" t="s">
        <v>1097</v>
      </c>
      <c r="B2333" s="134">
        <v>1311342.71373</v>
      </c>
      <c r="C2333" s="134">
        <v>0</v>
      </c>
      <c r="D2333" s="134">
        <v>0</v>
      </c>
      <c r="E2333" s="134">
        <f t="shared" si="73"/>
        <v>1311342.71373</v>
      </c>
      <c r="F2333" s="134">
        <v>-6539.3928599999999</v>
      </c>
      <c r="G2333" s="212">
        <f t="shared" si="74"/>
        <v>1304803.3208699999</v>
      </c>
      <c r="H2333" s="208"/>
      <c r="I2333" t="s">
        <v>1098</v>
      </c>
    </row>
    <row r="2334" spans="1:9" hidden="1" outlineLevel="1">
      <c r="A2334" s="222" t="s">
        <v>760</v>
      </c>
      <c r="B2334" s="134">
        <v>233530.10772</v>
      </c>
      <c r="C2334" s="134">
        <v>0</v>
      </c>
      <c r="D2334" s="134">
        <v>0</v>
      </c>
      <c r="E2334" s="134">
        <f t="shared" si="73"/>
        <v>233530.10772</v>
      </c>
      <c r="F2334" s="134">
        <v>0</v>
      </c>
      <c r="G2334" s="212">
        <f t="shared" si="74"/>
        <v>233530.10772</v>
      </c>
      <c r="H2334" s="208"/>
      <c r="I2334" t="s">
        <v>761</v>
      </c>
    </row>
    <row r="2335" spans="1:9" hidden="1" outlineLevel="1">
      <c r="A2335" s="222" t="s">
        <v>1765</v>
      </c>
      <c r="B2335" s="134">
        <v>41528.332019999994</v>
      </c>
      <c r="C2335" s="134">
        <v>0</v>
      </c>
      <c r="D2335" s="134">
        <v>0</v>
      </c>
      <c r="E2335" s="134">
        <f t="shared" si="73"/>
        <v>41528.332019999994</v>
      </c>
      <c r="F2335" s="134">
        <v>0</v>
      </c>
      <c r="G2335" s="212">
        <f t="shared" si="74"/>
        <v>41528.332019999994</v>
      </c>
      <c r="H2335" s="208"/>
      <c r="I2335" t="s">
        <v>1766</v>
      </c>
    </row>
    <row r="2336" spans="1:9" hidden="1" outlineLevel="1">
      <c r="A2336" s="222" t="s">
        <v>628</v>
      </c>
      <c r="B2336" s="134">
        <v>256469.04989999998</v>
      </c>
      <c r="C2336" s="134">
        <v>0</v>
      </c>
      <c r="D2336" s="134">
        <v>0</v>
      </c>
      <c r="E2336" s="134">
        <f t="shared" si="73"/>
        <v>256469.04989999998</v>
      </c>
      <c r="F2336" s="134">
        <v>5206.5632599999999</v>
      </c>
      <c r="G2336" s="212">
        <f t="shared" si="74"/>
        <v>261675.61315999998</v>
      </c>
      <c r="H2336" s="208"/>
      <c r="I2336" t="s">
        <v>1327</v>
      </c>
    </row>
    <row r="2337" spans="1:9" hidden="1" outlineLevel="1">
      <c r="A2337" s="222" t="s">
        <v>1275</v>
      </c>
      <c r="B2337" s="134">
        <v>135909.84287999998</v>
      </c>
      <c r="C2337" s="134">
        <v>0</v>
      </c>
      <c r="D2337" s="134">
        <v>0</v>
      </c>
      <c r="E2337" s="134">
        <f t="shared" si="73"/>
        <v>135909.84287999998</v>
      </c>
      <c r="F2337" s="134">
        <v>-432.82459999999998</v>
      </c>
      <c r="G2337" s="212">
        <f t="shared" si="74"/>
        <v>135477.01827999999</v>
      </c>
      <c r="H2337" s="208"/>
      <c r="I2337" t="s">
        <v>1276</v>
      </c>
    </row>
    <row r="2338" spans="1:9" hidden="1" outlineLevel="1">
      <c r="A2338" s="222" t="s">
        <v>824</v>
      </c>
      <c r="B2338" s="134">
        <v>517553.46720000001</v>
      </c>
      <c r="C2338" s="134">
        <v>0</v>
      </c>
      <c r="D2338" s="134">
        <v>0</v>
      </c>
      <c r="E2338" s="134">
        <f t="shared" si="73"/>
        <v>517553.46720000001</v>
      </c>
      <c r="F2338" s="134">
        <v>0</v>
      </c>
      <c r="G2338" s="212">
        <f t="shared" si="74"/>
        <v>517553.46720000001</v>
      </c>
      <c r="H2338" s="208"/>
      <c r="I2338" t="s">
        <v>825</v>
      </c>
    </row>
    <row r="2339" spans="1:9" hidden="1" outlineLevel="1">
      <c r="A2339" s="222" t="s">
        <v>830</v>
      </c>
      <c r="B2339" s="134">
        <v>207655.58666999999</v>
      </c>
      <c r="C2339" s="134">
        <v>0</v>
      </c>
      <c r="D2339" s="134">
        <v>0</v>
      </c>
      <c r="E2339" s="134">
        <f t="shared" si="73"/>
        <v>207655.58666999999</v>
      </c>
      <c r="F2339" s="134">
        <v>0</v>
      </c>
      <c r="G2339" s="212">
        <f t="shared" si="74"/>
        <v>207655.58666999999</v>
      </c>
      <c r="H2339" s="208"/>
      <c r="I2339" t="s">
        <v>831</v>
      </c>
    </row>
    <row r="2340" spans="1:9" hidden="1" outlineLevel="1">
      <c r="A2340" s="222" t="s">
        <v>882</v>
      </c>
      <c r="B2340" s="134">
        <v>75961.285469999988</v>
      </c>
      <c r="C2340" s="134">
        <v>0</v>
      </c>
      <c r="D2340" s="134">
        <v>0</v>
      </c>
      <c r="E2340" s="134">
        <f t="shared" si="73"/>
        <v>75961.285469999988</v>
      </c>
      <c r="F2340" s="134">
        <v>0</v>
      </c>
      <c r="G2340" s="212">
        <f t="shared" si="74"/>
        <v>75961.285469999988</v>
      </c>
      <c r="H2340" s="208"/>
      <c r="I2340" t="s">
        <v>883</v>
      </c>
    </row>
    <row r="2341" spans="1:9" hidden="1" outlineLevel="1">
      <c r="A2341" s="222" t="s">
        <v>1281</v>
      </c>
      <c r="B2341" s="134">
        <v>421381.46567999996</v>
      </c>
      <c r="C2341" s="134">
        <v>0</v>
      </c>
      <c r="D2341" s="134">
        <v>0</v>
      </c>
      <c r="E2341" s="134">
        <f t="shared" si="73"/>
        <v>421381.46567999996</v>
      </c>
      <c r="F2341" s="134">
        <v>0</v>
      </c>
      <c r="G2341" s="212">
        <f t="shared" si="74"/>
        <v>421381.46567999996</v>
      </c>
      <c r="H2341" s="208"/>
      <c r="I2341" t="s">
        <v>1282</v>
      </c>
    </row>
    <row r="2342" spans="1:9" hidden="1" outlineLevel="1">
      <c r="A2342" s="222" t="s">
        <v>1767</v>
      </c>
      <c r="B2342" s="134">
        <v>18921.224910000001</v>
      </c>
      <c r="C2342" s="134">
        <v>0</v>
      </c>
      <c r="D2342" s="134">
        <v>0</v>
      </c>
      <c r="E2342" s="134">
        <f t="shared" si="73"/>
        <v>18921.224910000001</v>
      </c>
      <c r="F2342" s="134">
        <v>0</v>
      </c>
      <c r="G2342" s="212">
        <f t="shared" si="74"/>
        <v>18921.224910000001</v>
      </c>
      <c r="H2342" s="208"/>
      <c r="I2342" t="s">
        <v>1768</v>
      </c>
    </row>
    <row r="2343" spans="1:9" hidden="1" outlineLevel="1">
      <c r="A2343" s="222" t="s">
        <v>938</v>
      </c>
      <c r="B2343" s="134">
        <v>5200.4404199999999</v>
      </c>
      <c r="C2343" s="134">
        <v>0</v>
      </c>
      <c r="D2343" s="134">
        <v>0</v>
      </c>
      <c r="E2343" s="134">
        <f t="shared" si="73"/>
        <v>5200.4404199999999</v>
      </c>
      <c r="F2343" s="134">
        <v>-10.72386</v>
      </c>
      <c r="G2343" s="212">
        <f t="shared" si="74"/>
        <v>5189.7165599999998</v>
      </c>
      <c r="H2343" s="208"/>
      <c r="I2343" t="s">
        <v>939</v>
      </c>
    </row>
    <row r="2344" spans="1:9" hidden="1" outlineLevel="1">
      <c r="A2344" s="222" t="s">
        <v>1769</v>
      </c>
      <c r="B2344" s="134">
        <v>15998.016089999999</v>
      </c>
      <c r="C2344" s="134">
        <v>0</v>
      </c>
      <c r="D2344" s="134">
        <v>0</v>
      </c>
      <c r="E2344" s="134">
        <f t="shared" si="73"/>
        <v>15998.016089999999</v>
      </c>
      <c r="F2344" s="134">
        <v>0</v>
      </c>
      <c r="G2344" s="212">
        <f t="shared" si="74"/>
        <v>15998.016089999999</v>
      </c>
      <c r="H2344" s="208"/>
      <c r="I2344" t="s">
        <v>1770</v>
      </c>
    </row>
    <row r="2345" spans="1:9" hidden="1" outlineLevel="1">
      <c r="A2345" s="222" t="s">
        <v>810</v>
      </c>
      <c r="B2345" s="134">
        <v>1431558.6009900002</v>
      </c>
      <c r="C2345" s="134">
        <v>0</v>
      </c>
      <c r="D2345" s="134">
        <v>0</v>
      </c>
      <c r="E2345" s="134">
        <f t="shared" si="73"/>
        <v>1431558.6009900002</v>
      </c>
      <c r="F2345" s="134">
        <v>0</v>
      </c>
      <c r="G2345" s="212">
        <f t="shared" si="74"/>
        <v>1431558.6009900002</v>
      </c>
      <c r="H2345" s="208"/>
      <c r="I2345" t="s">
        <v>811</v>
      </c>
    </row>
    <row r="2346" spans="1:9" hidden="1" outlineLevel="1">
      <c r="A2346" s="222" t="s">
        <v>758</v>
      </c>
      <c r="B2346" s="134">
        <v>46841.709390000004</v>
      </c>
      <c r="C2346" s="134">
        <v>0</v>
      </c>
      <c r="D2346" s="134">
        <v>0</v>
      </c>
      <c r="E2346" s="134">
        <f t="shared" si="73"/>
        <v>46841.709390000004</v>
      </c>
      <c r="F2346" s="134">
        <v>0</v>
      </c>
      <c r="G2346" s="212">
        <f t="shared" si="74"/>
        <v>46841.709390000004</v>
      </c>
      <c r="H2346" s="208"/>
      <c r="I2346" t="s">
        <v>759</v>
      </c>
    </row>
    <row r="2347" spans="1:9" hidden="1" outlineLevel="1">
      <c r="A2347" s="222" t="s">
        <v>1131</v>
      </c>
      <c r="B2347" s="134">
        <v>151415.17397999999</v>
      </c>
      <c r="C2347" s="134">
        <v>0</v>
      </c>
      <c r="D2347" s="134">
        <v>0</v>
      </c>
      <c r="E2347" s="134">
        <f t="shared" si="73"/>
        <v>151415.17397999999</v>
      </c>
      <c r="F2347" s="134">
        <v>0</v>
      </c>
      <c r="G2347" s="212">
        <f t="shared" si="74"/>
        <v>151415.17397999999</v>
      </c>
      <c r="H2347" s="208"/>
      <c r="I2347" t="s">
        <v>1132</v>
      </c>
    </row>
    <row r="2348" spans="1:9" hidden="1" outlineLevel="1">
      <c r="A2348" s="222" t="s">
        <v>950</v>
      </c>
      <c r="B2348" s="134">
        <v>103307.55222899999</v>
      </c>
      <c r="C2348" s="134">
        <v>0</v>
      </c>
      <c r="D2348" s="134">
        <v>0</v>
      </c>
      <c r="E2348" s="134">
        <f t="shared" si="73"/>
        <v>103307.55222899999</v>
      </c>
      <c r="F2348" s="134">
        <v>-2905.6673300000002</v>
      </c>
      <c r="G2348" s="212">
        <f t="shared" si="74"/>
        <v>100401.884899</v>
      </c>
      <c r="H2348" s="208"/>
      <c r="I2348" t="s">
        <v>951</v>
      </c>
    </row>
    <row r="2349" spans="1:9" hidden="1" outlineLevel="1">
      <c r="A2349" s="222" t="s">
        <v>1045</v>
      </c>
      <c r="B2349" s="134">
        <v>610019.15540999989</v>
      </c>
      <c r="C2349" s="134">
        <v>0</v>
      </c>
      <c r="D2349" s="134">
        <v>0</v>
      </c>
      <c r="E2349" s="134">
        <f t="shared" si="73"/>
        <v>610019.15540999989</v>
      </c>
      <c r="F2349" s="134">
        <v>-205.98732000000001</v>
      </c>
      <c r="G2349" s="212">
        <f t="shared" si="74"/>
        <v>609813.16808999993</v>
      </c>
      <c r="H2349" s="208"/>
      <c r="I2349" t="s">
        <v>1046</v>
      </c>
    </row>
    <row r="2350" spans="1:9" hidden="1" outlineLevel="1">
      <c r="A2350" s="222" t="s">
        <v>754</v>
      </c>
      <c r="B2350" s="134">
        <v>29218.894907999998</v>
      </c>
      <c r="C2350" s="134">
        <v>0</v>
      </c>
      <c r="D2350" s="134">
        <v>0</v>
      </c>
      <c r="E2350" s="134">
        <f t="shared" si="73"/>
        <v>29218.894907999998</v>
      </c>
      <c r="F2350" s="134">
        <v>0</v>
      </c>
      <c r="G2350" s="212">
        <f t="shared" si="74"/>
        <v>29218.894907999998</v>
      </c>
      <c r="H2350" s="208"/>
      <c r="I2350" t="s">
        <v>755</v>
      </c>
    </row>
    <row r="2351" spans="1:9" hidden="1" outlineLevel="1">
      <c r="A2351" s="222" t="s">
        <v>1771</v>
      </c>
      <c r="B2351" s="134">
        <v>21148.397969999998</v>
      </c>
      <c r="C2351" s="134">
        <v>0</v>
      </c>
      <c r="D2351" s="134">
        <v>0</v>
      </c>
      <c r="E2351" s="134">
        <f t="shared" si="73"/>
        <v>21148.397969999998</v>
      </c>
      <c r="F2351" s="134">
        <v>0</v>
      </c>
      <c r="G2351" s="212">
        <f t="shared" si="74"/>
        <v>21148.397969999998</v>
      </c>
      <c r="H2351" s="208"/>
      <c r="I2351" t="s">
        <v>1772</v>
      </c>
    </row>
    <row r="2352" spans="1:9" hidden="1" outlineLevel="1">
      <c r="A2352" s="222" t="s">
        <v>848</v>
      </c>
      <c r="B2352" s="134">
        <v>394804.20798000001</v>
      </c>
      <c r="C2352" s="134">
        <v>0</v>
      </c>
      <c r="D2352" s="134">
        <v>0</v>
      </c>
      <c r="E2352" s="134">
        <f t="shared" si="73"/>
        <v>394804.20798000001</v>
      </c>
      <c r="F2352" s="134">
        <v>0</v>
      </c>
      <c r="G2352" s="212">
        <f t="shared" si="74"/>
        <v>394804.20798000001</v>
      </c>
      <c r="H2352" s="208"/>
      <c r="I2352" t="s">
        <v>849</v>
      </c>
    </row>
    <row r="2353" spans="1:9" hidden="1" outlineLevel="1">
      <c r="A2353" s="222" t="s">
        <v>1336</v>
      </c>
      <c r="B2353" s="134">
        <v>499798.37565</v>
      </c>
      <c r="C2353" s="134">
        <v>0</v>
      </c>
      <c r="D2353" s="134">
        <v>0</v>
      </c>
      <c r="E2353" s="134">
        <f t="shared" si="73"/>
        <v>499798.37565</v>
      </c>
      <c r="F2353" s="134">
        <v>-243.33514</v>
      </c>
      <c r="G2353" s="212">
        <f t="shared" si="74"/>
        <v>499555.04051000002</v>
      </c>
      <c r="H2353" s="208"/>
      <c r="I2353" t="s">
        <v>1337</v>
      </c>
    </row>
    <row r="2354" spans="1:9" hidden="1" outlineLevel="1">
      <c r="A2354" s="222" t="s">
        <v>1315</v>
      </c>
      <c r="B2354" s="134">
        <v>179458.47717</v>
      </c>
      <c r="C2354" s="134">
        <v>0</v>
      </c>
      <c r="D2354" s="134">
        <v>0</v>
      </c>
      <c r="E2354" s="134">
        <f t="shared" si="73"/>
        <v>179458.47717</v>
      </c>
      <c r="F2354" s="134">
        <v>0</v>
      </c>
      <c r="G2354" s="212">
        <f t="shared" si="74"/>
        <v>179458.47717</v>
      </c>
      <c r="H2354" s="208"/>
      <c r="I2354" t="s">
        <v>1316</v>
      </c>
    </row>
    <row r="2355" spans="1:9" hidden="1" outlineLevel="1">
      <c r="A2355" s="222" t="s">
        <v>722</v>
      </c>
      <c r="B2355" s="134">
        <v>29051.510460000001</v>
      </c>
      <c r="C2355" s="134">
        <v>0</v>
      </c>
      <c r="D2355" s="134">
        <v>0</v>
      </c>
      <c r="E2355" s="134">
        <f t="shared" si="73"/>
        <v>29051.510460000001</v>
      </c>
      <c r="F2355" s="134">
        <v>0</v>
      </c>
      <c r="G2355" s="212">
        <f t="shared" si="74"/>
        <v>29051.510460000001</v>
      </c>
      <c r="H2355" s="208"/>
      <c r="I2355" t="s">
        <v>723</v>
      </c>
    </row>
    <row r="2356" spans="1:9" hidden="1" outlineLevel="1">
      <c r="A2356" s="222" t="s">
        <v>916</v>
      </c>
      <c r="B2356" s="134">
        <v>38385.543210000003</v>
      </c>
      <c r="C2356" s="134">
        <v>0</v>
      </c>
      <c r="D2356" s="134">
        <v>0</v>
      </c>
      <c r="E2356" s="134">
        <f t="shared" si="73"/>
        <v>38385.543210000003</v>
      </c>
      <c r="F2356" s="134">
        <v>0</v>
      </c>
      <c r="G2356" s="212">
        <f t="shared" si="74"/>
        <v>38385.543210000003</v>
      </c>
      <c r="H2356" s="208"/>
      <c r="I2356" t="s">
        <v>917</v>
      </c>
    </row>
    <row r="2357" spans="1:9" hidden="1" outlineLevel="1">
      <c r="A2357" s="222" t="s">
        <v>330</v>
      </c>
      <c r="B2357" s="134">
        <v>194648.31309000001</v>
      </c>
      <c r="C2357" s="134">
        <v>0</v>
      </c>
      <c r="D2357" s="134">
        <v>0</v>
      </c>
      <c r="E2357" s="134">
        <f t="shared" si="73"/>
        <v>194648.31309000001</v>
      </c>
      <c r="F2357" s="134">
        <v>0</v>
      </c>
      <c r="G2357" s="212">
        <f t="shared" si="74"/>
        <v>194648.31309000001</v>
      </c>
      <c r="H2357" s="208"/>
      <c r="I2357" t="s">
        <v>721</v>
      </c>
    </row>
    <row r="2358" spans="1:9" hidden="1" outlineLevel="1">
      <c r="A2358" s="222" t="s">
        <v>1079</v>
      </c>
      <c r="B2358" s="134">
        <v>280722.53391</v>
      </c>
      <c r="C2358" s="134">
        <v>0</v>
      </c>
      <c r="D2358" s="134">
        <v>0</v>
      </c>
      <c r="E2358" s="134">
        <f t="shared" si="73"/>
        <v>280722.53391</v>
      </c>
      <c r="F2358" s="134">
        <v>0</v>
      </c>
      <c r="G2358" s="212">
        <f t="shared" si="74"/>
        <v>280722.53391</v>
      </c>
      <c r="H2358" s="208"/>
      <c r="I2358" t="s">
        <v>1080</v>
      </c>
    </row>
    <row r="2359" spans="1:9" hidden="1" outlineLevel="1">
      <c r="A2359" s="222" t="s">
        <v>1115</v>
      </c>
      <c r="B2359" s="134">
        <v>357672.81291000004</v>
      </c>
      <c r="C2359" s="134">
        <v>0</v>
      </c>
      <c r="D2359" s="134">
        <v>0</v>
      </c>
      <c r="E2359" s="134">
        <f t="shared" si="73"/>
        <v>357672.81291000004</v>
      </c>
      <c r="F2359" s="134">
        <v>-3970.8834200000001</v>
      </c>
      <c r="G2359" s="212">
        <f t="shared" si="74"/>
        <v>353701.92949000001</v>
      </c>
      <c r="H2359" s="208"/>
      <c r="I2359" t="s">
        <v>1116</v>
      </c>
    </row>
    <row r="2360" spans="1:9" hidden="1" outlineLevel="1">
      <c r="A2360" s="222" t="s">
        <v>814</v>
      </c>
      <c r="B2360" s="134">
        <v>6911.9591099999998</v>
      </c>
      <c r="C2360" s="134">
        <v>0</v>
      </c>
      <c r="D2360" s="134">
        <v>0</v>
      </c>
      <c r="E2360" s="134">
        <f t="shared" si="73"/>
        <v>6911.9591099999998</v>
      </c>
      <c r="F2360" s="134">
        <v>0</v>
      </c>
      <c r="G2360" s="212">
        <f t="shared" si="74"/>
        <v>6911.9591099999998</v>
      </c>
      <c r="H2360" s="208"/>
      <c r="I2360" t="s">
        <v>815</v>
      </c>
    </row>
    <row r="2361" spans="1:9" hidden="1" outlineLevel="1">
      <c r="A2361" s="222" t="s">
        <v>1773</v>
      </c>
      <c r="B2361" s="134">
        <v>11050.235279999999</v>
      </c>
      <c r="C2361" s="134">
        <v>0</v>
      </c>
      <c r="D2361" s="134">
        <v>0</v>
      </c>
      <c r="E2361" s="134">
        <f t="shared" si="73"/>
        <v>11050.235279999999</v>
      </c>
      <c r="F2361" s="134">
        <v>0</v>
      </c>
      <c r="G2361" s="212">
        <f t="shared" si="74"/>
        <v>11050.235279999999</v>
      </c>
      <c r="H2361" s="208"/>
      <c r="I2361" t="s">
        <v>1774</v>
      </c>
    </row>
    <row r="2362" spans="1:9" hidden="1" outlineLevel="1">
      <c r="A2362" s="222" t="s">
        <v>1338</v>
      </c>
      <c r="B2362" s="134">
        <v>1352019.0581099999</v>
      </c>
      <c r="C2362" s="134">
        <v>-2519.96</v>
      </c>
      <c r="D2362" s="134">
        <v>0</v>
      </c>
      <c r="E2362" s="134">
        <f t="shared" si="73"/>
        <v>1349499.0981099999</v>
      </c>
      <c r="F2362" s="134">
        <v>-2491.0689199999997</v>
      </c>
      <c r="G2362" s="212">
        <f t="shared" si="74"/>
        <v>1347008.0291899999</v>
      </c>
      <c r="H2362" s="208"/>
      <c r="I2362" t="s">
        <v>1339</v>
      </c>
    </row>
    <row r="2363" spans="1:9" hidden="1" outlineLevel="1">
      <c r="A2363" s="222" t="s">
        <v>7</v>
      </c>
      <c r="B2363" s="134">
        <v>674462.38566000003</v>
      </c>
      <c r="C2363" s="134">
        <v>0</v>
      </c>
      <c r="D2363" s="134">
        <v>0</v>
      </c>
      <c r="E2363" s="134">
        <f t="shared" si="73"/>
        <v>674462.38566000003</v>
      </c>
      <c r="F2363" s="134">
        <v>-2045.8357000000001</v>
      </c>
      <c r="G2363" s="212">
        <f t="shared" si="74"/>
        <v>672416.54995999997</v>
      </c>
      <c r="H2363" s="208"/>
      <c r="I2363" t="s">
        <v>8</v>
      </c>
    </row>
    <row r="2364" spans="1:9" hidden="1" outlineLevel="1">
      <c r="A2364" s="222" t="s">
        <v>940</v>
      </c>
      <c r="B2364" s="134">
        <v>26389.76844</v>
      </c>
      <c r="C2364" s="134">
        <v>0</v>
      </c>
      <c r="D2364" s="134">
        <v>0</v>
      </c>
      <c r="E2364" s="134">
        <f t="shared" si="73"/>
        <v>26389.76844</v>
      </c>
      <c r="F2364" s="134">
        <v>0</v>
      </c>
      <c r="G2364" s="212">
        <f t="shared" si="74"/>
        <v>26389.76844</v>
      </c>
      <c r="H2364" s="208"/>
      <c r="I2364" t="s">
        <v>941</v>
      </c>
    </row>
    <row r="2365" spans="1:9" hidden="1" outlineLevel="1">
      <c r="A2365" s="222" t="s">
        <v>1775</v>
      </c>
      <c r="B2365" s="134">
        <v>16596.744360000001</v>
      </c>
      <c r="C2365" s="134">
        <v>0</v>
      </c>
      <c r="D2365" s="134">
        <v>86.009999999999991</v>
      </c>
      <c r="E2365" s="134">
        <f t="shared" si="73"/>
        <v>16682.754359999999</v>
      </c>
      <c r="F2365" s="134">
        <v>0</v>
      </c>
      <c r="G2365" s="212">
        <f t="shared" si="74"/>
        <v>16682.754359999999</v>
      </c>
      <c r="H2365" s="208"/>
      <c r="I2365" t="s">
        <v>1776</v>
      </c>
    </row>
    <row r="2366" spans="1:9" hidden="1" outlineLevel="1">
      <c r="A2366" s="222" t="s">
        <v>846</v>
      </c>
      <c r="B2366" s="134">
        <v>35088.9588</v>
      </c>
      <c r="C2366" s="134">
        <v>0</v>
      </c>
      <c r="D2366" s="134">
        <v>0</v>
      </c>
      <c r="E2366" s="134">
        <f t="shared" si="73"/>
        <v>35088.9588</v>
      </c>
      <c r="F2366" s="134">
        <v>0</v>
      </c>
      <c r="G2366" s="212">
        <f t="shared" si="74"/>
        <v>35088.9588</v>
      </c>
      <c r="H2366" s="208"/>
      <c r="I2366" t="s">
        <v>847</v>
      </c>
    </row>
    <row r="2367" spans="1:9" hidden="1" outlineLevel="1">
      <c r="A2367" s="222" t="s">
        <v>920</v>
      </c>
      <c r="B2367" s="134">
        <v>32671.751069999998</v>
      </c>
      <c r="C2367" s="134">
        <v>0</v>
      </c>
      <c r="D2367" s="134">
        <v>0</v>
      </c>
      <c r="E2367" s="134">
        <f t="shared" si="73"/>
        <v>32671.751069999998</v>
      </c>
      <c r="F2367" s="134">
        <v>0</v>
      </c>
      <c r="G2367" s="212">
        <f t="shared" si="74"/>
        <v>32671.751069999998</v>
      </c>
      <c r="H2367" s="208"/>
      <c r="I2367" t="s">
        <v>921</v>
      </c>
    </row>
    <row r="2368" spans="1:9" hidden="1" outlineLevel="1">
      <c r="A2368" s="222" t="s">
        <v>1353</v>
      </c>
      <c r="B2368" s="134">
        <v>100854.37781999999</v>
      </c>
      <c r="C2368" s="134">
        <v>0</v>
      </c>
      <c r="D2368" s="134">
        <v>0</v>
      </c>
      <c r="E2368" s="134">
        <f t="shared" si="73"/>
        <v>100854.37781999999</v>
      </c>
      <c r="F2368" s="134">
        <v>-30.818339999999999</v>
      </c>
      <c r="G2368" s="212">
        <f t="shared" si="74"/>
        <v>100823.55948</v>
      </c>
      <c r="H2368" s="208"/>
      <c r="I2368" t="s">
        <v>1354</v>
      </c>
    </row>
    <row r="2369" spans="1:9" hidden="1" outlineLevel="1">
      <c r="A2369" s="222" t="s">
        <v>1777</v>
      </c>
      <c r="B2369" s="134">
        <v>52592.5019025</v>
      </c>
      <c r="C2369" s="134">
        <v>0</v>
      </c>
      <c r="D2369" s="134">
        <v>0</v>
      </c>
      <c r="E2369" s="134">
        <f t="shared" si="73"/>
        <v>52592.5019025</v>
      </c>
      <c r="F2369" s="134">
        <v>0</v>
      </c>
      <c r="G2369" s="212">
        <f t="shared" si="74"/>
        <v>52592.5019025</v>
      </c>
      <c r="H2369" s="208"/>
      <c r="I2369" t="s">
        <v>1778</v>
      </c>
    </row>
    <row r="2370" spans="1:9" hidden="1" outlineLevel="1">
      <c r="A2370" s="222" t="s">
        <v>1077</v>
      </c>
      <c r="B2370" s="134">
        <v>166864.97016</v>
      </c>
      <c r="C2370" s="134">
        <v>0</v>
      </c>
      <c r="D2370" s="134">
        <v>0</v>
      </c>
      <c r="E2370" s="134">
        <f t="shared" si="73"/>
        <v>166864.97016</v>
      </c>
      <c r="F2370" s="134">
        <v>0</v>
      </c>
      <c r="G2370" s="212">
        <f t="shared" si="74"/>
        <v>166864.97016</v>
      </c>
      <c r="H2370" s="208"/>
      <c r="I2370" t="s">
        <v>1078</v>
      </c>
    </row>
    <row r="2371" spans="1:9" hidden="1" outlineLevel="1">
      <c r="A2371" s="222" t="s">
        <v>774</v>
      </c>
      <c r="B2371" s="134">
        <v>469828.57551</v>
      </c>
      <c r="C2371" s="134">
        <v>0</v>
      </c>
      <c r="D2371" s="134">
        <v>0</v>
      </c>
      <c r="E2371" s="134">
        <f t="shared" si="73"/>
        <v>469828.57551</v>
      </c>
      <c r="F2371" s="134">
        <v>93.097819999999956</v>
      </c>
      <c r="G2371" s="212">
        <f t="shared" si="74"/>
        <v>469921.67333000002</v>
      </c>
      <c r="H2371" s="208"/>
      <c r="I2371" t="s">
        <v>775</v>
      </c>
    </row>
    <row r="2372" spans="1:9" hidden="1" outlineLevel="1">
      <c r="A2372" s="222" t="s">
        <v>1779</v>
      </c>
      <c r="B2372" s="134">
        <v>13241.190689999999</v>
      </c>
      <c r="C2372" s="134">
        <v>0</v>
      </c>
      <c r="D2372" s="134">
        <v>0</v>
      </c>
      <c r="E2372" s="134">
        <f t="shared" si="73"/>
        <v>13241.190689999999</v>
      </c>
      <c r="F2372" s="134">
        <v>0</v>
      </c>
      <c r="G2372" s="212">
        <f t="shared" si="74"/>
        <v>13241.190689999999</v>
      </c>
      <c r="H2372" s="208"/>
      <c r="I2372" t="s">
        <v>1780</v>
      </c>
    </row>
    <row r="2373" spans="1:9" hidden="1" outlineLevel="1">
      <c r="A2373" s="222" t="s">
        <v>886</v>
      </c>
      <c r="B2373" s="134">
        <v>26493.630450000001</v>
      </c>
      <c r="C2373" s="134">
        <v>0</v>
      </c>
      <c r="D2373" s="134">
        <v>0</v>
      </c>
      <c r="E2373" s="134">
        <f t="shared" si="73"/>
        <v>26493.630450000001</v>
      </c>
      <c r="F2373" s="134">
        <v>0</v>
      </c>
      <c r="G2373" s="212">
        <f t="shared" si="74"/>
        <v>26493.630450000001</v>
      </c>
      <c r="H2373" s="208"/>
      <c r="I2373" t="s">
        <v>887</v>
      </c>
    </row>
    <row r="2374" spans="1:9" hidden="1" outlineLevel="1">
      <c r="A2374" s="222" t="s">
        <v>1257</v>
      </c>
      <c r="B2374" s="134">
        <v>353535.73179749993</v>
      </c>
      <c r="C2374" s="134">
        <v>0</v>
      </c>
      <c r="D2374" s="134">
        <v>0</v>
      </c>
      <c r="E2374" s="134">
        <f t="shared" si="73"/>
        <v>353535.73179749993</v>
      </c>
      <c r="F2374" s="134">
        <v>0</v>
      </c>
      <c r="G2374" s="212">
        <f t="shared" si="74"/>
        <v>353535.73179749993</v>
      </c>
      <c r="H2374" s="208"/>
      <c r="I2374" t="s">
        <v>1258</v>
      </c>
    </row>
    <row r="2375" spans="1:9" hidden="1" outlineLevel="1">
      <c r="A2375" s="222" t="s">
        <v>1781</v>
      </c>
      <c r="B2375" s="134">
        <v>9858.7120799999993</v>
      </c>
      <c r="C2375" s="134">
        <v>0</v>
      </c>
      <c r="D2375" s="134">
        <v>0</v>
      </c>
      <c r="E2375" s="134">
        <f t="shared" si="73"/>
        <v>9858.7120799999993</v>
      </c>
      <c r="F2375" s="134">
        <v>0</v>
      </c>
      <c r="G2375" s="212">
        <f t="shared" si="74"/>
        <v>9858.7120799999993</v>
      </c>
      <c r="H2375" s="208"/>
      <c r="I2375" t="s">
        <v>1782</v>
      </c>
    </row>
    <row r="2376" spans="1:9" hidden="1" outlineLevel="1">
      <c r="A2376" s="222" t="s">
        <v>922</v>
      </c>
      <c r="B2376" s="134">
        <v>928446.51564</v>
      </c>
      <c r="C2376" s="134">
        <v>0</v>
      </c>
      <c r="D2376" s="134">
        <v>0</v>
      </c>
      <c r="E2376" s="134">
        <f t="shared" si="73"/>
        <v>928446.51564</v>
      </c>
      <c r="F2376" s="134">
        <v>0</v>
      </c>
      <c r="G2376" s="212">
        <f t="shared" si="74"/>
        <v>928446.51564</v>
      </c>
      <c r="H2376" s="208"/>
      <c r="I2376" t="s">
        <v>923</v>
      </c>
    </row>
    <row r="2377" spans="1:9" hidden="1" outlineLevel="1">
      <c r="A2377" s="222" t="s">
        <v>115</v>
      </c>
      <c r="B2377" s="134">
        <v>3451544.8545900001</v>
      </c>
      <c r="C2377" s="134">
        <v>0</v>
      </c>
      <c r="D2377" s="134">
        <v>0</v>
      </c>
      <c r="E2377" s="134">
        <f t="shared" si="73"/>
        <v>3451544.8545900001</v>
      </c>
      <c r="F2377" s="134">
        <v>0</v>
      </c>
      <c r="G2377" s="212">
        <f t="shared" si="74"/>
        <v>3451544.8545900001</v>
      </c>
      <c r="H2377" s="208"/>
      <c r="I2377" t="s">
        <v>958</v>
      </c>
    </row>
    <row r="2378" spans="1:9" hidden="1" outlineLevel="1">
      <c r="A2378" s="222" t="s">
        <v>1783</v>
      </c>
      <c r="B2378" s="134">
        <v>13003.403699999999</v>
      </c>
      <c r="C2378" s="134">
        <v>0</v>
      </c>
      <c r="D2378" s="134">
        <v>0</v>
      </c>
      <c r="E2378" s="134">
        <f t="shared" si="73"/>
        <v>13003.403699999999</v>
      </c>
      <c r="F2378" s="134">
        <v>0</v>
      </c>
      <c r="G2378" s="212">
        <f t="shared" si="74"/>
        <v>13003.403699999999</v>
      </c>
      <c r="H2378" s="208"/>
      <c r="I2378" t="s">
        <v>1784</v>
      </c>
    </row>
    <row r="2379" spans="1:9" hidden="1" outlineLevel="1">
      <c r="A2379" s="222" t="s">
        <v>1009</v>
      </c>
      <c r="B2379" s="134">
        <v>110212.17605999998</v>
      </c>
      <c r="C2379" s="134">
        <v>0</v>
      </c>
      <c r="D2379" s="134">
        <v>0</v>
      </c>
      <c r="E2379" s="134">
        <f t="shared" si="73"/>
        <v>110212.17605999998</v>
      </c>
      <c r="F2379" s="134">
        <v>0</v>
      </c>
      <c r="G2379" s="212">
        <f t="shared" si="74"/>
        <v>110212.17605999998</v>
      </c>
      <c r="H2379" s="208"/>
      <c r="I2379" t="s">
        <v>1010</v>
      </c>
    </row>
    <row r="2380" spans="1:9" hidden="1" outlineLevel="1">
      <c r="A2380" s="222" t="s">
        <v>934</v>
      </c>
      <c r="B2380" s="134">
        <v>2705304.9716899996</v>
      </c>
      <c r="C2380" s="134">
        <v>0</v>
      </c>
      <c r="D2380" s="134">
        <v>0</v>
      </c>
      <c r="E2380" s="134">
        <f t="shared" si="73"/>
        <v>2705304.9716899996</v>
      </c>
      <c r="F2380" s="134">
        <v>-27867.517440000003</v>
      </c>
      <c r="G2380" s="212">
        <f t="shared" si="74"/>
        <v>2677437.4542499995</v>
      </c>
      <c r="H2380" s="208"/>
      <c r="I2380" t="s">
        <v>935</v>
      </c>
    </row>
    <row r="2381" spans="1:9" hidden="1" outlineLevel="1">
      <c r="A2381" s="222" t="s">
        <v>1785</v>
      </c>
      <c r="B2381" s="134">
        <v>13155.45</v>
      </c>
      <c r="C2381" s="134">
        <v>0</v>
      </c>
      <c r="D2381" s="134">
        <v>0</v>
      </c>
      <c r="E2381" s="134">
        <f t="shared" si="73"/>
        <v>13155.45</v>
      </c>
      <c r="F2381" s="134">
        <v>0</v>
      </c>
      <c r="G2381" s="212">
        <f t="shared" si="74"/>
        <v>13155.45</v>
      </c>
      <c r="H2381" s="208"/>
      <c r="I2381" t="s">
        <v>1786</v>
      </c>
    </row>
    <row r="2382" spans="1:9" hidden="1" outlineLevel="1">
      <c r="A2382" s="222" t="s">
        <v>1340</v>
      </c>
      <c r="B2382" s="134">
        <v>595753.68970109988</v>
      </c>
      <c r="C2382" s="134">
        <v>0</v>
      </c>
      <c r="D2382" s="134">
        <v>0</v>
      </c>
      <c r="E2382" s="134">
        <f t="shared" si="73"/>
        <v>595753.68970109988</v>
      </c>
      <c r="F2382" s="134">
        <v>0</v>
      </c>
      <c r="G2382" s="212">
        <f t="shared" si="74"/>
        <v>595753.68970109988</v>
      </c>
      <c r="H2382" s="208"/>
      <c r="I2382" t="s">
        <v>1341</v>
      </c>
    </row>
    <row r="2383" spans="1:9" hidden="1" outlineLevel="1">
      <c r="A2383" s="222" t="s">
        <v>738</v>
      </c>
      <c r="B2383" s="134">
        <v>317267.71713</v>
      </c>
      <c r="C2383" s="134">
        <v>0</v>
      </c>
      <c r="D2383" s="134">
        <v>0</v>
      </c>
      <c r="E2383" s="134">
        <f t="shared" si="73"/>
        <v>317267.71713</v>
      </c>
      <c r="F2383" s="134">
        <v>0</v>
      </c>
      <c r="G2383" s="212">
        <f t="shared" si="74"/>
        <v>317267.71713</v>
      </c>
      <c r="H2383" s="208"/>
      <c r="I2383" t="s">
        <v>739</v>
      </c>
    </row>
    <row r="2384" spans="1:9" hidden="1" outlineLevel="1">
      <c r="A2384" s="222" t="s">
        <v>1787</v>
      </c>
      <c r="B2384" s="134">
        <v>7881.1319999999996</v>
      </c>
      <c r="C2384" s="134">
        <v>0</v>
      </c>
      <c r="D2384" s="134">
        <v>0</v>
      </c>
      <c r="E2384" s="134">
        <f t="shared" si="73"/>
        <v>7881.1319999999996</v>
      </c>
      <c r="F2384" s="134">
        <v>0</v>
      </c>
      <c r="G2384" s="212">
        <f t="shared" si="74"/>
        <v>7881.1319999999996</v>
      </c>
      <c r="H2384" s="208"/>
      <c r="I2384" t="s">
        <v>1788</v>
      </c>
    </row>
    <row r="2385" spans="1:9" hidden="1" outlineLevel="1">
      <c r="A2385" s="222" t="s">
        <v>959</v>
      </c>
      <c r="B2385" s="134">
        <v>4706306.42674038</v>
      </c>
      <c r="C2385" s="134">
        <v>0</v>
      </c>
      <c r="D2385" s="134">
        <v>0</v>
      </c>
      <c r="E2385" s="134">
        <f t="shared" si="73"/>
        <v>4706306.42674038</v>
      </c>
      <c r="F2385" s="134">
        <v>0</v>
      </c>
      <c r="G2385" s="212">
        <f t="shared" si="74"/>
        <v>4706306.42674038</v>
      </c>
      <c r="H2385" s="208"/>
      <c r="I2385" t="s">
        <v>960</v>
      </c>
    </row>
    <row r="2386" spans="1:9" hidden="1" outlineLevel="1">
      <c r="A2386" s="222" t="s">
        <v>816</v>
      </c>
      <c r="B2386" s="134">
        <v>29527828.249499999</v>
      </c>
      <c r="C2386" s="134">
        <v>-12525.98</v>
      </c>
      <c r="D2386" s="134">
        <v>0</v>
      </c>
      <c r="E2386" s="134">
        <f t="shared" si="73"/>
        <v>29515302.269499999</v>
      </c>
      <c r="F2386" s="134">
        <v>-104408.01896</v>
      </c>
      <c r="G2386" s="212">
        <f t="shared" si="74"/>
        <v>29410894.250539999</v>
      </c>
      <c r="H2386" s="208"/>
      <c r="I2386" t="s">
        <v>817</v>
      </c>
    </row>
    <row r="2387" spans="1:9" hidden="1" outlineLevel="1">
      <c r="A2387" s="222" t="s">
        <v>878</v>
      </c>
      <c r="B2387" s="134">
        <v>85088.511689999999</v>
      </c>
      <c r="C2387" s="134">
        <v>0</v>
      </c>
      <c r="D2387" s="134">
        <v>0</v>
      </c>
      <c r="E2387" s="134">
        <f t="shared" si="73"/>
        <v>85088.511689999999</v>
      </c>
      <c r="F2387" s="134">
        <v>0</v>
      </c>
      <c r="G2387" s="212">
        <f t="shared" si="74"/>
        <v>85088.511689999999</v>
      </c>
      <c r="H2387" s="208"/>
      <c r="I2387" t="s">
        <v>879</v>
      </c>
    </row>
    <row r="2388" spans="1:9" hidden="1" outlineLevel="1">
      <c r="A2388" s="222" t="s">
        <v>724</v>
      </c>
      <c r="B2388" s="134">
        <v>63519440.260289997</v>
      </c>
      <c r="C2388" s="134">
        <v>-711378.91</v>
      </c>
      <c r="D2388" s="134">
        <v>0</v>
      </c>
      <c r="E2388" s="134">
        <f t="shared" si="73"/>
        <v>62808061.35029</v>
      </c>
      <c r="F2388" s="134">
        <v>-1308770.1838400001</v>
      </c>
      <c r="G2388" s="212">
        <f t="shared" si="74"/>
        <v>61499291.166450001</v>
      </c>
      <c r="H2388" s="208"/>
      <c r="I2388" t="s">
        <v>725</v>
      </c>
    </row>
    <row r="2389" spans="1:9" hidden="1" outlineLevel="1">
      <c r="A2389" s="222" t="s">
        <v>971</v>
      </c>
      <c r="B2389" s="134">
        <v>13992136.177319998</v>
      </c>
      <c r="C2389" s="134">
        <v>-2548.3000000000002</v>
      </c>
      <c r="D2389" s="134">
        <v>0</v>
      </c>
      <c r="E2389" s="134">
        <f t="shared" ref="E2389:E2449" si="75">+B2389+C2389+D2389</f>
        <v>13989587.877319997</v>
      </c>
      <c r="F2389" s="134">
        <v>-157393.86161999998</v>
      </c>
      <c r="G2389" s="212">
        <f t="shared" ref="G2389:G2449" si="76">+E2389+F2389</f>
        <v>13832194.015699998</v>
      </c>
      <c r="H2389" s="208"/>
      <c r="I2389" t="s">
        <v>1639</v>
      </c>
    </row>
    <row r="2390" spans="1:9" hidden="1" outlineLevel="1">
      <c r="A2390" s="222" t="s">
        <v>900</v>
      </c>
      <c r="B2390" s="134">
        <v>2319431.3633399997</v>
      </c>
      <c r="C2390" s="134">
        <v>0</v>
      </c>
      <c r="D2390" s="134">
        <v>0</v>
      </c>
      <c r="E2390" s="134">
        <f t="shared" si="75"/>
        <v>2319431.3633399997</v>
      </c>
      <c r="F2390" s="134">
        <v>0</v>
      </c>
      <c r="G2390" s="212">
        <f t="shared" si="76"/>
        <v>2319431.3633399997</v>
      </c>
      <c r="H2390" s="208"/>
      <c r="I2390" t="s">
        <v>901</v>
      </c>
    </row>
    <row r="2391" spans="1:9" hidden="1" outlineLevel="1">
      <c r="A2391" s="222" t="s">
        <v>1789</v>
      </c>
      <c r="B2391" s="134">
        <v>727007.84834999999</v>
      </c>
      <c r="C2391" s="134">
        <v>0</v>
      </c>
      <c r="D2391" s="134">
        <v>0</v>
      </c>
      <c r="E2391" s="134">
        <f t="shared" si="75"/>
        <v>727007.84834999999</v>
      </c>
      <c r="F2391" s="134">
        <v>0</v>
      </c>
      <c r="G2391" s="212">
        <f t="shared" si="76"/>
        <v>727007.84834999999</v>
      </c>
      <c r="H2391" s="208"/>
      <c r="I2391" t="s">
        <v>1790</v>
      </c>
    </row>
    <row r="2392" spans="1:9" hidden="1" outlineLevel="1">
      <c r="A2392" s="222" t="s">
        <v>422</v>
      </c>
      <c r="B2392" s="134">
        <v>14193385.42041</v>
      </c>
      <c r="C2392" s="134">
        <v>0</v>
      </c>
      <c r="D2392" s="134">
        <v>0</v>
      </c>
      <c r="E2392" s="134">
        <f t="shared" si="75"/>
        <v>14193385.42041</v>
      </c>
      <c r="F2392" s="134">
        <v>-52458.741720000005</v>
      </c>
      <c r="G2392" s="212">
        <f t="shared" si="76"/>
        <v>14140926.67869</v>
      </c>
      <c r="H2392" s="208"/>
      <c r="I2392" t="s">
        <v>423</v>
      </c>
    </row>
    <row r="2393" spans="1:9" hidden="1" outlineLevel="1">
      <c r="A2393" s="222" t="s">
        <v>1041</v>
      </c>
      <c r="B2393" s="134">
        <v>251345.81787</v>
      </c>
      <c r="C2393" s="134">
        <v>0</v>
      </c>
      <c r="D2393" s="134">
        <v>0</v>
      </c>
      <c r="E2393" s="134">
        <f t="shared" si="75"/>
        <v>251345.81787</v>
      </c>
      <c r="F2393" s="134">
        <v>0</v>
      </c>
      <c r="G2393" s="212">
        <f t="shared" si="76"/>
        <v>251345.81787</v>
      </c>
      <c r="H2393" s="208"/>
      <c r="I2393" t="s">
        <v>1042</v>
      </c>
    </row>
    <row r="2394" spans="1:9" hidden="1" outlineLevel="1">
      <c r="A2394" s="222" t="s">
        <v>946</v>
      </c>
      <c r="B2394" s="134">
        <v>15664341.22364</v>
      </c>
      <c r="C2394" s="134">
        <v>0</v>
      </c>
      <c r="D2394" s="134">
        <v>0</v>
      </c>
      <c r="E2394" s="134">
        <f t="shared" si="75"/>
        <v>15664341.22364</v>
      </c>
      <c r="F2394" s="134">
        <v>0</v>
      </c>
      <c r="G2394" s="212">
        <f t="shared" si="76"/>
        <v>15664341.22364</v>
      </c>
      <c r="H2394" s="208"/>
      <c r="I2394" t="s">
        <v>947</v>
      </c>
    </row>
    <row r="2395" spans="1:9" hidden="1" outlineLevel="1">
      <c r="A2395" s="222" t="s">
        <v>309</v>
      </c>
      <c r="B2395" s="134">
        <v>17903189.936939999</v>
      </c>
      <c r="C2395" s="134">
        <v>-562395.02</v>
      </c>
      <c r="D2395" s="134">
        <v>0</v>
      </c>
      <c r="E2395" s="134">
        <f t="shared" si="75"/>
        <v>17340794.91694</v>
      </c>
      <c r="F2395" s="134">
        <v>-122754.89562</v>
      </c>
      <c r="G2395" s="212">
        <f t="shared" si="76"/>
        <v>17218040.02132</v>
      </c>
      <c r="H2395" s="208"/>
      <c r="I2395" t="s">
        <v>310</v>
      </c>
    </row>
    <row r="2396" spans="1:9" hidden="1" outlineLevel="1">
      <c r="A2396" s="222" t="s">
        <v>610</v>
      </c>
      <c r="B2396" s="134">
        <v>14267311.823729999</v>
      </c>
      <c r="C2396" s="134">
        <v>0</v>
      </c>
      <c r="D2396" s="134">
        <v>0</v>
      </c>
      <c r="E2396" s="134">
        <f t="shared" si="75"/>
        <v>14267311.823729999</v>
      </c>
      <c r="F2396" s="134">
        <v>-27978.203400000002</v>
      </c>
      <c r="G2396" s="212">
        <f t="shared" si="76"/>
        <v>14239333.620329998</v>
      </c>
      <c r="H2396" s="208"/>
      <c r="I2396" t="s">
        <v>611</v>
      </c>
    </row>
    <row r="2397" spans="1:9" hidden="1" outlineLevel="1">
      <c r="A2397" s="222" t="s">
        <v>1791</v>
      </c>
      <c r="B2397" s="134">
        <v>39221.858549999997</v>
      </c>
      <c r="C2397" s="134">
        <v>0</v>
      </c>
      <c r="D2397" s="134">
        <v>0</v>
      </c>
      <c r="E2397" s="134">
        <f t="shared" si="75"/>
        <v>39221.858549999997</v>
      </c>
      <c r="F2397" s="134">
        <v>0</v>
      </c>
      <c r="G2397" s="212">
        <f t="shared" si="76"/>
        <v>39221.858549999997</v>
      </c>
      <c r="H2397" s="208"/>
      <c r="I2397" t="s">
        <v>1792</v>
      </c>
    </row>
    <row r="2398" spans="1:9" hidden="1" outlineLevel="1">
      <c r="A2398" s="222" t="s">
        <v>1362</v>
      </c>
      <c r="B2398" s="134">
        <v>13018.062120000001</v>
      </c>
      <c r="C2398" s="134">
        <v>0</v>
      </c>
      <c r="D2398" s="134">
        <v>0</v>
      </c>
      <c r="E2398" s="134">
        <f t="shared" si="75"/>
        <v>13018.062120000001</v>
      </c>
      <c r="F2398" s="134">
        <v>0</v>
      </c>
      <c r="G2398" s="212">
        <f t="shared" si="76"/>
        <v>13018.062120000001</v>
      </c>
      <c r="H2398" s="208"/>
      <c r="I2398" t="s">
        <v>1363</v>
      </c>
    </row>
    <row r="2399" spans="1:9" hidden="1" outlineLevel="1">
      <c r="A2399" s="222" t="s">
        <v>778</v>
      </c>
      <c r="B2399" s="134">
        <v>21168.029399999999</v>
      </c>
      <c r="C2399" s="134">
        <v>0</v>
      </c>
      <c r="D2399" s="134">
        <v>0</v>
      </c>
      <c r="E2399" s="134">
        <f t="shared" si="75"/>
        <v>21168.029399999999</v>
      </c>
      <c r="F2399" s="134">
        <v>0</v>
      </c>
      <c r="G2399" s="212">
        <f t="shared" si="76"/>
        <v>21168.029399999999</v>
      </c>
      <c r="H2399" s="208"/>
      <c r="I2399" t="s">
        <v>779</v>
      </c>
    </row>
    <row r="2400" spans="1:9" hidden="1" outlineLevel="1">
      <c r="A2400" s="222" t="s">
        <v>1793</v>
      </c>
      <c r="B2400" s="134">
        <v>1436.23242</v>
      </c>
      <c r="C2400" s="134">
        <v>0</v>
      </c>
      <c r="D2400" s="134">
        <v>0</v>
      </c>
      <c r="E2400" s="134">
        <f t="shared" si="75"/>
        <v>1436.23242</v>
      </c>
      <c r="F2400" s="134">
        <v>0</v>
      </c>
      <c r="G2400" s="212">
        <f t="shared" si="76"/>
        <v>1436.23242</v>
      </c>
      <c r="H2400" s="208"/>
      <c r="I2400" t="s">
        <v>1794</v>
      </c>
    </row>
    <row r="2401" spans="1:9" hidden="1" outlineLevel="1">
      <c r="A2401" s="222" t="s">
        <v>912</v>
      </c>
      <c r="B2401" s="134">
        <v>422706.51737579994</v>
      </c>
      <c r="C2401" s="134">
        <v>0</v>
      </c>
      <c r="D2401" s="134">
        <v>0</v>
      </c>
      <c r="E2401" s="134">
        <f t="shared" si="75"/>
        <v>422706.51737579994</v>
      </c>
      <c r="F2401" s="134">
        <v>-8272.1335176000011</v>
      </c>
      <c r="G2401" s="212">
        <f t="shared" si="76"/>
        <v>414434.38385819993</v>
      </c>
      <c r="H2401" s="208"/>
      <c r="I2401" t="s">
        <v>913</v>
      </c>
    </row>
    <row r="2402" spans="1:9" hidden="1" outlineLevel="1">
      <c r="A2402" s="222" t="s">
        <v>788</v>
      </c>
      <c r="B2402" s="134">
        <v>314271.48038999998</v>
      </c>
      <c r="C2402" s="134">
        <v>0</v>
      </c>
      <c r="D2402" s="134">
        <v>0</v>
      </c>
      <c r="E2402" s="134">
        <f t="shared" si="75"/>
        <v>314271.48038999998</v>
      </c>
      <c r="F2402" s="134">
        <v>1691.9393400000001</v>
      </c>
      <c r="G2402" s="212">
        <f t="shared" si="76"/>
        <v>315963.41972999997</v>
      </c>
      <c r="H2402" s="208"/>
      <c r="I2402" t="s">
        <v>789</v>
      </c>
    </row>
    <row r="2403" spans="1:9" hidden="1" outlineLevel="1">
      <c r="A2403" s="222" t="s">
        <v>806</v>
      </c>
      <c r="B2403" s="134">
        <v>242425.06974000001</v>
      </c>
      <c r="C2403" s="134">
        <v>0</v>
      </c>
      <c r="D2403" s="134">
        <v>0</v>
      </c>
      <c r="E2403" s="134">
        <f t="shared" si="75"/>
        <v>242425.06974000001</v>
      </c>
      <c r="F2403" s="134">
        <v>0</v>
      </c>
      <c r="G2403" s="212">
        <f t="shared" si="76"/>
        <v>242425.06974000001</v>
      </c>
      <c r="H2403" s="208"/>
      <c r="I2403" t="s">
        <v>807</v>
      </c>
    </row>
    <row r="2404" spans="1:9" hidden="1" outlineLevel="1">
      <c r="A2404" s="222" t="s">
        <v>1795</v>
      </c>
      <c r="B2404" s="134">
        <v>187.19295</v>
      </c>
      <c r="C2404" s="134">
        <v>0</v>
      </c>
      <c r="D2404" s="134">
        <v>0</v>
      </c>
      <c r="E2404" s="134">
        <f t="shared" si="75"/>
        <v>187.19295</v>
      </c>
      <c r="F2404" s="134">
        <v>0</v>
      </c>
      <c r="G2404" s="212">
        <f t="shared" si="76"/>
        <v>187.19295</v>
      </c>
      <c r="H2404" s="208"/>
      <c r="I2404" t="s">
        <v>1796</v>
      </c>
    </row>
    <row r="2405" spans="1:9" hidden="1" outlineLevel="1">
      <c r="A2405" s="222" t="s">
        <v>1797</v>
      </c>
      <c r="B2405" s="134">
        <v>0</v>
      </c>
      <c r="C2405" s="134">
        <v>0</v>
      </c>
      <c r="D2405" s="134">
        <v>0</v>
      </c>
      <c r="E2405" s="134">
        <f t="shared" si="75"/>
        <v>0</v>
      </c>
      <c r="F2405" s="134">
        <v>0</v>
      </c>
      <c r="G2405" s="212">
        <f t="shared" si="76"/>
        <v>0</v>
      </c>
      <c r="H2405" s="208"/>
      <c r="I2405" t="s">
        <v>1798</v>
      </c>
    </row>
    <row r="2406" spans="1:9" hidden="1" outlineLevel="1">
      <c r="A2406" s="222" t="s">
        <v>1219</v>
      </c>
      <c r="B2406" s="134">
        <v>330759.31475999998</v>
      </c>
      <c r="C2406" s="134">
        <v>0</v>
      </c>
      <c r="D2406" s="134">
        <v>0</v>
      </c>
      <c r="E2406" s="134">
        <f t="shared" si="75"/>
        <v>330759.31475999998</v>
      </c>
      <c r="F2406" s="134">
        <v>0</v>
      </c>
      <c r="G2406" s="212">
        <f t="shared" si="76"/>
        <v>330759.31475999998</v>
      </c>
      <c r="H2406" s="208"/>
      <c r="I2406" t="s">
        <v>1220</v>
      </c>
    </row>
    <row r="2407" spans="1:9" hidden="1" outlineLevel="1">
      <c r="A2407" s="222" t="s">
        <v>898</v>
      </c>
      <c r="B2407" s="134">
        <v>1310061.2586600001</v>
      </c>
      <c r="C2407" s="134">
        <v>0</v>
      </c>
      <c r="D2407" s="134">
        <v>0</v>
      </c>
      <c r="E2407" s="134">
        <f t="shared" si="75"/>
        <v>1310061.2586600001</v>
      </c>
      <c r="F2407" s="134">
        <v>0</v>
      </c>
      <c r="G2407" s="212">
        <f t="shared" si="76"/>
        <v>1310061.2586600001</v>
      </c>
      <c r="H2407" s="208"/>
      <c r="I2407" t="s">
        <v>899</v>
      </c>
    </row>
    <row r="2408" spans="1:9" hidden="1" outlineLevel="1">
      <c r="A2408" s="222" t="s">
        <v>350</v>
      </c>
      <c r="B2408" s="134">
        <v>52388.368410000003</v>
      </c>
      <c r="C2408" s="134">
        <v>0</v>
      </c>
      <c r="D2408" s="134">
        <v>0</v>
      </c>
      <c r="E2408" s="134">
        <f t="shared" si="75"/>
        <v>52388.368410000003</v>
      </c>
      <c r="F2408" s="134">
        <v>0</v>
      </c>
      <c r="G2408" s="212">
        <f t="shared" si="76"/>
        <v>52388.368410000003</v>
      </c>
      <c r="H2408" s="208"/>
      <c r="I2408" t="s">
        <v>351</v>
      </c>
    </row>
    <row r="2409" spans="1:9" hidden="1" outlineLevel="1">
      <c r="A2409" s="222" t="s">
        <v>281</v>
      </c>
      <c r="B2409" s="134">
        <v>0</v>
      </c>
      <c r="C2409" s="134">
        <v>0</v>
      </c>
      <c r="D2409" s="134">
        <v>0</v>
      </c>
      <c r="E2409" s="134">
        <f t="shared" si="75"/>
        <v>0</v>
      </c>
      <c r="F2409" s="134">
        <v>0</v>
      </c>
      <c r="G2409" s="212">
        <f t="shared" si="76"/>
        <v>0</v>
      </c>
      <c r="H2409" s="208"/>
      <c r="I2409" t="s">
        <v>282</v>
      </c>
    </row>
    <row r="2410" spans="1:9" hidden="1" outlineLevel="1">
      <c r="A2410" s="222" t="s">
        <v>1364</v>
      </c>
      <c r="B2410" s="134">
        <v>1033616.26305</v>
      </c>
      <c r="C2410" s="134">
        <v>0</v>
      </c>
      <c r="D2410" s="134">
        <v>0</v>
      </c>
      <c r="E2410" s="134">
        <f t="shared" si="75"/>
        <v>1033616.26305</v>
      </c>
      <c r="F2410" s="134">
        <v>-270256.23702</v>
      </c>
      <c r="G2410" s="212">
        <f t="shared" si="76"/>
        <v>763360.02602999995</v>
      </c>
      <c r="H2410" s="208"/>
      <c r="I2410" t="s">
        <v>1365</v>
      </c>
    </row>
    <row r="2411" spans="1:9" hidden="1" outlineLevel="1">
      <c r="A2411" s="222" t="s">
        <v>798</v>
      </c>
      <c r="B2411" s="134">
        <v>117772.75775999999</v>
      </c>
      <c r="C2411" s="134">
        <v>0</v>
      </c>
      <c r="D2411" s="134">
        <v>0</v>
      </c>
      <c r="E2411" s="134">
        <f t="shared" si="75"/>
        <v>117772.75775999999</v>
      </c>
      <c r="F2411" s="134">
        <v>-1469.4258600000001</v>
      </c>
      <c r="G2411" s="212">
        <f t="shared" si="76"/>
        <v>116303.33189999999</v>
      </c>
      <c r="H2411" s="208"/>
      <c r="I2411" t="s">
        <v>799</v>
      </c>
    </row>
    <row r="2412" spans="1:9" hidden="1" outlineLevel="1">
      <c r="A2412" s="222" t="s">
        <v>1799</v>
      </c>
      <c r="B2412" s="134">
        <v>20459.573609999999</v>
      </c>
      <c r="C2412" s="134">
        <v>0</v>
      </c>
      <c r="D2412" s="134">
        <v>0</v>
      </c>
      <c r="E2412" s="134">
        <f t="shared" si="75"/>
        <v>20459.573609999999</v>
      </c>
      <c r="F2412" s="134">
        <v>0</v>
      </c>
      <c r="G2412" s="212">
        <f t="shared" si="76"/>
        <v>20459.573609999999</v>
      </c>
      <c r="H2412" s="208"/>
      <c r="I2412" t="s">
        <v>1800</v>
      </c>
    </row>
    <row r="2413" spans="1:9" hidden="1" outlineLevel="1">
      <c r="A2413" s="222" t="s">
        <v>1037</v>
      </c>
      <c r="B2413" s="134">
        <v>374510.71077000001</v>
      </c>
      <c r="C2413" s="134">
        <v>0</v>
      </c>
      <c r="D2413" s="134">
        <v>0</v>
      </c>
      <c r="E2413" s="134">
        <f t="shared" si="75"/>
        <v>374510.71077000001</v>
      </c>
      <c r="F2413" s="134">
        <v>-927.54959999999994</v>
      </c>
      <c r="G2413" s="212">
        <f t="shared" si="76"/>
        <v>373583.16116999998</v>
      </c>
      <c r="H2413" s="208"/>
      <c r="I2413" t="s">
        <v>1038</v>
      </c>
    </row>
    <row r="2414" spans="1:9" hidden="1" outlineLevel="1">
      <c r="A2414" s="222" t="s">
        <v>1121</v>
      </c>
      <c r="B2414" s="134">
        <v>313580.32838999998</v>
      </c>
      <c r="C2414" s="134">
        <v>0</v>
      </c>
      <c r="D2414" s="134">
        <v>0</v>
      </c>
      <c r="E2414" s="134">
        <f t="shared" si="75"/>
        <v>313580.32838999998</v>
      </c>
      <c r="F2414" s="134">
        <v>4215.2901599999996</v>
      </c>
      <c r="G2414" s="212">
        <f t="shared" si="76"/>
        <v>317795.61854999996</v>
      </c>
      <c r="H2414" s="208"/>
      <c r="I2414" t="s">
        <v>1122</v>
      </c>
    </row>
    <row r="2415" spans="1:9" hidden="1" outlineLevel="1">
      <c r="A2415" s="222" t="s">
        <v>1666</v>
      </c>
      <c r="B2415" s="134">
        <v>1988795.77339</v>
      </c>
      <c r="C2415" s="134">
        <v>0</v>
      </c>
      <c r="D2415" s="134">
        <v>0</v>
      </c>
      <c r="E2415" s="134">
        <f t="shared" si="75"/>
        <v>1988795.77339</v>
      </c>
      <c r="F2415" s="134">
        <v>739.85075999999981</v>
      </c>
      <c r="G2415" s="212">
        <f t="shared" si="76"/>
        <v>1989535.62415</v>
      </c>
      <c r="H2415" s="208"/>
      <c r="I2415" t="s">
        <v>1707</v>
      </c>
    </row>
    <row r="2416" spans="1:9" hidden="1" outlineLevel="1">
      <c r="A2416" s="222" t="s">
        <v>1710</v>
      </c>
      <c r="B2416" s="134">
        <v>989679.84107999993</v>
      </c>
      <c r="C2416" s="134">
        <v>0</v>
      </c>
      <c r="D2416" s="134">
        <v>0</v>
      </c>
      <c r="E2416" s="134">
        <f t="shared" si="75"/>
        <v>989679.84107999993</v>
      </c>
      <c r="F2416" s="134">
        <v>0</v>
      </c>
      <c r="G2416" s="212">
        <f t="shared" si="76"/>
        <v>989679.84107999993</v>
      </c>
      <c r="H2416" s="208"/>
      <c r="I2416" t="s">
        <v>1711</v>
      </c>
    </row>
    <row r="2417" spans="1:9" hidden="1" outlineLevel="1">
      <c r="A2417" s="222" t="s">
        <v>808</v>
      </c>
      <c r="B2417" s="134">
        <v>275866.68774000002</v>
      </c>
      <c r="C2417" s="134">
        <v>0</v>
      </c>
      <c r="D2417" s="134">
        <v>0</v>
      </c>
      <c r="E2417" s="134">
        <f t="shared" si="75"/>
        <v>275866.68774000002</v>
      </c>
      <c r="F2417" s="134">
        <v>-1331.9740599999998</v>
      </c>
      <c r="G2417" s="212">
        <f t="shared" si="76"/>
        <v>274534.71368000004</v>
      </c>
      <c r="H2417" s="208"/>
      <c r="I2417" t="s">
        <v>809</v>
      </c>
    </row>
    <row r="2418" spans="1:9" hidden="1" outlineLevel="1">
      <c r="A2418" s="222" t="s">
        <v>1801</v>
      </c>
      <c r="B2418" s="134">
        <v>68865.874769999995</v>
      </c>
      <c r="C2418" s="134">
        <v>0</v>
      </c>
      <c r="D2418" s="134">
        <v>0</v>
      </c>
      <c r="E2418" s="134">
        <f t="shared" si="75"/>
        <v>68865.874769999995</v>
      </c>
      <c r="F2418" s="134">
        <v>0</v>
      </c>
      <c r="G2418" s="212">
        <f t="shared" si="76"/>
        <v>68865.874769999995</v>
      </c>
      <c r="H2418" s="208"/>
      <c r="I2418" t="s">
        <v>1802</v>
      </c>
    </row>
    <row r="2419" spans="1:9" hidden="1" outlineLevel="1">
      <c r="A2419" s="222" t="s">
        <v>558</v>
      </c>
      <c r="B2419" s="134">
        <v>249227.29776000002</v>
      </c>
      <c r="C2419" s="134">
        <v>0</v>
      </c>
      <c r="D2419" s="134">
        <v>0</v>
      </c>
      <c r="E2419" s="134">
        <f t="shared" si="75"/>
        <v>249227.29776000002</v>
      </c>
      <c r="F2419" s="134">
        <v>-15016.66778</v>
      </c>
      <c r="G2419" s="212">
        <f t="shared" si="76"/>
        <v>234210.62998000003</v>
      </c>
      <c r="H2419" s="208"/>
      <c r="I2419" t="s">
        <v>559</v>
      </c>
    </row>
    <row r="2420" spans="1:9" hidden="1" outlineLevel="1">
      <c r="A2420" s="222" t="s">
        <v>1803</v>
      </c>
      <c r="B2420" s="134">
        <v>17082.19296</v>
      </c>
      <c r="C2420" s="134">
        <v>0</v>
      </c>
      <c r="D2420" s="134">
        <v>0</v>
      </c>
      <c r="E2420" s="134">
        <f t="shared" si="75"/>
        <v>17082.19296</v>
      </c>
      <c r="F2420" s="134">
        <v>0</v>
      </c>
      <c r="G2420" s="212">
        <f t="shared" si="76"/>
        <v>17082.19296</v>
      </c>
      <c r="H2420" s="208"/>
      <c r="I2420" t="s">
        <v>1804</v>
      </c>
    </row>
    <row r="2421" spans="1:9" hidden="1" outlineLevel="1">
      <c r="A2421" s="222" t="s">
        <v>384</v>
      </c>
      <c r="B2421" s="134">
        <v>759456.78500999999</v>
      </c>
      <c r="C2421" s="134">
        <v>0</v>
      </c>
      <c r="D2421" s="134">
        <v>0</v>
      </c>
      <c r="E2421" s="134">
        <f t="shared" si="75"/>
        <v>759456.78500999999</v>
      </c>
      <c r="F2421" s="134">
        <v>-7770.5896600000005</v>
      </c>
      <c r="G2421" s="212">
        <f t="shared" si="76"/>
        <v>751686.19534999994</v>
      </c>
      <c r="H2421" s="208"/>
      <c r="I2421" t="s">
        <v>1359</v>
      </c>
    </row>
    <row r="2422" spans="1:9" hidden="1" outlineLevel="1">
      <c r="A2422" s="222" t="s">
        <v>1139</v>
      </c>
      <c r="B2422" s="134">
        <v>514582.81307999999</v>
      </c>
      <c r="C2422" s="134">
        <v>0</v>
      </c>
      <c r="D2422" s="134">
        <v>0</v>
      </c>
      <c r="E2422" s="134">
        <f t="shared" si="75"/>
        <v>514582.81307999999</v>
      </c>
      <c r="F2422" s="134">
        <v>434.16825999999998</v>
      </c>
      <c r="G2422" s="212">
        <f t="shared" si="76"/>
        <v>515016.98134</v>
      </c>
      <c r="H2422" s="208"/>
      <c r="I2422" t="s">
        <v>1140</v>
      </c>
    </row>
    <row r="2423" spans="1:9" hidden="1" outlineLevel="1">
      <c r="A2423" s="222" t="s">
        <v>1211</v>
      </c>
      <c r="B2423" s="134">
        <v>43024.194150000003</v>
      </c>
      <c r="C2423" s="134">
        <v>0</v>
      </c>
      <c r="D2423" s="134">
        <v>0</v>
      </c>
      <c r="E2423" s="134">
        <f t="shared" si="75"/>
        <v>43024.194150000003</v>
      </c>
      <c r="F2423" s="134">
        <v>0</v>
      </c>
      <c r="G2423" s="212">
        <f t="shared" si="76"/>
        <v>43024.194150000003</v>
      </c>
      <c r="H2423" s="208"/>
      <c r="I2423" t="s">
        <v>1212</v>
      </c>
    </row>
    <row r="2424" spans="1:9" hidden="1" outlineLevel="1">
      <c r="A2424" s="222" t="s">
        <v>1297</v>
      </c>
      <c r="B2424" s="134">
        <v>376323.14622</v>
      </c>
      <c r="C2424" s="134">
        <v>0</v>
      </c>
      <c r="D2424" s="134">
        <v>0</v>
      </c>
      <c r="E2424" s="134">
        <f t="shared" si="75"/>
        <v>376323.14622</v>
      </c>
      <c r="F2424" s="134">
        <v>0</v>
      </c>
      <c r="G2424" s="212">
        <f t="shared" si="76"/>
        <v>376323.14622</v>
      </c>
      <c r="H2424" s="208"/>
      <c r="I2424" t="s">
        <v>1298</v>
      </c>
    </row>
    <row r="2425" spans="1:9" hidden="1" outlineLevel="1">
      <c r="A2425" s="222" t="s">
        <v>1287</v>
      </c>
      <c r="B2425" s="134">
        <v>555881.16570000001</v>
      </c>
      <c r="C2425" s="134">
        <v>0</v>
      </c>
      <c r="D2425" s="134">
        <v>0</v>
      </c>
      <c r="E2425" s="134">
        <f t="shared" si="75"/>
        <v>555881.16570000001</v>
      </c>
      <c r="F2425" s="134">
        <v>-593.83294000000001</v>
      </c>
      <c r="G2425" s="212">
        <f t="shared" si="76"/>
        <v>555287.33276000002</v>
      </c>
      <c r="H2425" s="208"/>
      <c r="I2425" t="s">
        <v>1288</v>
      </c>
    </row>
    <row r="2426" spans="1:9" hidden="1" outlineLevel="1">
      <c r="A2426" s="222" t="s">
        <v>1289</v>
      </c>
      <c r="B2426" s="134">
        <v>701836.12464000005</v>
      </c>
      <c r="C2426" s="134">
        <v>0</v>
      </c>
      <c r="D2426" s="134">
        <v>0</v>
      </c>
      <c r="E2426" s="134">
        <f t="shared" si="75"/>
        <v>701836.12464000005</v>
      </c>
      <c r="F2426" s="134">
        <v>-13278.5345</v>
      </c>
      <c r="G2426" s="212">
        <f t="shared" si="76"/>
        <v>688557.5901400001</v>
      </c>
      <c r="H2426" s="208"/>
      <c r="I2426" t="s">
        <v>1290</v>
      </c>
    </row>
    <row r="2427" spans="1:9" hidden="1" outlineLevel="1">
      <c r="A2427" s="222" t="s">
        <v>1135</v>
      </c>
      <c r="B2427" s="134">
        <v>61381.548269999999</v>
      </c>
      <c r="C2427" s="134">
        <v>0</v>
      </c>
      <c r="D2427" s="134">
        <v>0</v>
      </c>
      <c r="E2427" s="134">
        <f t="shared" si="75"/>
        <v>61381.548269999999</v>
      </c>
      <c r="F2427" s="134">
        <v>0</v>
      </c>
      <c r="G2427" s="212">
        <f t="shared" si="76"/>
        <v>61381.548269999999</v>
      </c>
      <c r="H2427" s="208"/>
      <c r="I2427" t="s">
        <v>1136</v>
      </c>
    </row>
    <row r="2428" spans="1:9" hidden="1" outlineLevel="1">
      <c r="A2428" s="222" t="s">
        <v>1173</v>
      </c>
      <c r="B2428" s="134">
        <v>153176.40135</v>
      </c>
      <c r="C2428" s="134">
        <v>0</v>
      </c>
      <c r="D2428" s="134">
        <v>0</v>
      </c>
      <c r="E2428" s="134">
        <f t="shared" si="75"/>
        <v>153176.40135</v>
      </c>
      <c r="F2428" s="134">
        <v>0</v>
      </c>
      <c r="G2428" s="212">
        <f t="shared" si="76"/>
        <v>153176.40135</v>
      </c>
      <c r="H2428" s="208"/>
      <c r="I2428" t="s">
        <v>1174</v>
      </c>
    </row>
    <row r="2429" spans="1:9" hidden="1" outlineLevel="1">
      <c r="A2429" s="222" t="s">
        <v>1805</v>
      </c>
      <c r="B2429" s="134">
        <v>59806.939079999996</v>
      </c>
      <c r="C2429" s="134">
        <v>0</v>
      </c>
      <c r="D2429" s="134">
        <v>0</v>
      </c>
      <c r="E2429" s="134">
        <f t="shared" si="75"/>
        <v>59806.939079999996</v>
      </c>
      <c r="F2429" s="134">
        <v>0</v>
      </c>
      <c r="G2429" s="212">
        <f t="shared" si="76"/>
        <v>59806.939079999996</v>
      </c>
      <c r="H2429" s="208"/>
      <c r="I2429" t="s">
        <v>1806</v>
      </c>
    </row>
    <row r="2430" spans="1:9" hidden="1" outlineLevel="1">
      <c r="A2430" s="222" t="s">
        <v>1366</v>
      </c>
      <c r="B2430" s="134">
        <v>399878.68452000001</v>
      </c>
      <c r="C2430" s="134">
        <v>0</v>
      </c>
      <c r="D2430" s="134">
        <v>0</v>
      </c>
      <c r="E2430" s="134">
        <f t="shared" si="75"/>
        <v>399878.68452000001</v>
      </c>
      <c r="F2430" s="134">
        <v>0</v>
      </c>
      <c r="G2430" s="212">
        <f t="shared" si="76"/>
        <v>399878.68452000001</v>
      </c>
      <c r="H2430" s="208"/>
      <c r="I2430" t="s">
        <v>1367</v>
      </c>
    </row>
    <row r="2431" spans="1:9" hidden="1" outlineLevel="1">
      <c r="A2431" s="222" t="s">
        <v>1807</v>
      </c>
      <c r="B2431" s="134">
        <v>320093.12222999998</v>
      </c>
      <c r="C2431" s="134">
        <v>0</v>
      </c>
      <c r="D2431" s="134">
        <v>0</v>
      </c>
      <c r="E2431" s="134">
        <f t="shared" si="75"/>
        <v>320093.12222999998</v>
      </c>
      <c r="F2431" s="134">
        <v>0</v>
      </c>
      <c r="G2431" s="212">
        <f t="shared" si="76"/>
        <v>320093.12222999998</v>
      </c>
      <c r="H2431" s="208"/>
      <c r="I2431" t="s">
        <v>1808</v>
      </c>
    </row>
    <row r="2432" spans="1:9" hidden="1" outlineLevel="1">
      <c r="A2432" s="222" t="s">
        <v>954</v>
      </c>
      <c r="B2432" s="134">
        <v>16966.806990000001</v>
      </c>
      <c r="C2432" s="134">
        <v>0</v>
      </c>
      <c r="D2432" s="134">
        <v>0</v>
      </c>
      <c r="E2432" s="134">
        <f t="shared" si="75"/>
        <v>16966.806990000001</v>
      </c>
      <c r="F2432" s="134">
        <v>0</v>
      </c>
      <c r="G2432" s="212">
        <f t="shared" si="76"/>
        <v>16966.806990000001</v>
      </c>
      <c r="H2432" s="208"/>
      <c r="I2432" t="s">
        <v>955</v>
      </c>
    </row>
    <row r="2433" spans="1:9" hidden="1" outlineLevel="1">
      <c r="A2433" s="222" t="s">
        <v>1133</v>
      </c>
      <c r="B2433" s="134">
        <v>525232.03739999991</v>
      </c>
      <c r="C2433" s="134">
        <v>0</v>
      </c>
      <c r="D2433" s="134">
        <v>0</v>
      </c>
      <c r="E2433" s="134">
        <f t="shared" si="75"/>
        <v>525232.03739999991</v>
      </c>
      <c r="F2433" s="134">
        <v>-1004.164</v>
      </c>
      <c r="G2433" s="212">
        <f t="shared" si="76"/>
        <v>524227.87339999992</v>
      </c>
      <c r="H2433" s="208"/>
      <c r="I2433" t="s">
        <v>1134</v>
      </c>
    </row>
    <row r="2434" spans="1:9" hidden="1" outlineLevel="1">
      <c r="A2434" s="222" t="s">
        <v>948</v>
      </c>
      <c r="B2434" s="134">
        <v>500082.27989999996</v>
      </c>
      <c r="C2434" s="134">
        <v>0</v>
      </c>
      <c r="D2434" s="134">
        <v>0</v>
      </c>
      <c r="E2434" s="134">
        <f t="shared" si="75"/>
        <v>500082.27989999996</v>
      </c>
      <c r="F2434" s="134">
        <v>-3513.7934999999998</v>
      </c>
      <c r="G2434" s="212">
        <f t="shared" si="76"/>
        <v>496568.48639999994</v>
      </c>
      <c r="H2434" s="208"/>
      <c r="I2434" t="s">
        <v>949</v>
      </c>
    </row>
    <row r="2435" spans="1:9" hidden="1" outlineLevel="1">
      <c r="A2435" s="222" t="s">
        <v>1809</v>
      </c>
      <c r="B2435" s="134">
        <v>57905.732009999992</v>
      </c>
      <c r="C2435" s="134">
        <v>0</v>
      </c>
      <c r="D2435" s="134">
        <v>0</v>
      </c>
      <c r="E2435" s="134">
        <f t="shared" si="75"/>
        <v>57905.732009999992</v>
      </c>
      <c r="F2435" s="134">
        <v>0</v>
      </c>
      <c r="G2435" s="212">
        <f t="shared" si="76"/>
        <v>57905.732009999992</v>
      </c>
      <c r="H2435" s="208"/>
      <c r="I2435" t="s">
        <v>1370</v>
      </c>
    </row>
    <row r="2436" spans="1:9" hidden="1" outlineLevel="1">
      <c r="A2436" s="222" t="s">
        <v>1249</v>
      </c>
      <c r="B2436" s="134">
        <v>253599.96941999998</v>
      </c>
      <c r="C2436" s="134">
        <v>0</v>
      </c>
      <c r="D2436" s="134">
        <v>0</v>
      </c>
      <c r="E2436" s="134">
        <f t="shared" si="75"/>
        <v>253599.96941999998</v>
      </c>
      <c r="F2436" s="134">
        <v>-132.99034</v>
      </c>
      <c r="G2436" s="212">
        <f t="shared" si="76"/>
        <v>253466.97907999999</v>
      </c>
      <c r="H2436" s="208"/>
      <c r="I2436" t="s">
        <v>1250</v>
      </c>
    </row>
    <row r="2437" spans="1:9" hidden="1" outlineLevel="1">
      <c r="A2437" s="222" t="s">
        <v>93</v>
      </c>
      <c r="B2437" s="134">
        <v>21340.042709999998</v>
      </c>
      <c r="C2437" s="134">
        <v>0</v>
      </c>
      <c r="D2437" s="134">
        <v>0</v>
      </c>
      <c r="E2437" s="134">
        <f t="shared" si="75"/>
        <v>21340.042709999998</v>
      </c>
      <c r="F2437" s="134">
        <v>803.07673999999997</v>
      </c>
      <c r="G2437" s="212">
        <f t="shared" si="76"/>
        <v>22143.119449999998</v>
      </c>
      <c r="H2437" s="208"/>
      <c r="I2437" t="s">
        <v>94</v>
      </c>
    </row>
    <row r="2438" spans="1:9" hidden="1" outlineLevel="1">
      <c r="A2438" s="222" t="s">
        <v>1810</v>
      </c>
      <c r="B2438" s="134">
        <v>201535.03229999999</v>
      </c>
      <c r="C2438" s="134">
        <v>0</v>
      </c>
      <c r="D2438" s="134">
        <v>0</v>
      </c>
      <c r="E2438" s="134">
        <f t="shared" si="75"/>
        <v>201535.03229999999</v>
      </c>
      <c r="F2438" s="134">
        <v>-1290.2746999999999</v>
      </c>
      <c r="G2438" s="212">
        <f t="shared" si="76"/>
        <v>200244.75759999998</v>
      </c>
      <c r="H2438" s="208"/>
      <c r="I2438" t="s">
        <v>1811</v>
      </c>
    </row>
    <row r="2439" spans="1:9" hidden="1" outlineLevel="1">
      <c r="A2439" s="222" t="s">
        <v>277</v>
      </c>
      <c r="B2439" s="134">
        <v>101452.37423999999</v>
      </c>
      <c r="C2439" s="134">
        <v>0</v>
      </c>
      <c r="D2439" s="134">
        <v>0</v>
      </c>
      <c r="E2439" s="134">
        <f t="shared" si="75"/>
        <v>101452.37423999999</v>
      </c>
      <c r="F2439" s="134">
        <v>0</v>
      </c>
      <c r="G2439" s="212">
        <f t="shared" si="76"/>
        <v>101452.37423999999</v>
      </c>
      <c r="H2439" s="208"/>
      <c r="I2439" t="s">
        <v>278</v>
      </c>
    </row>
    <row r="2440" spans="1:9" hidden="1" outlineLevel="1">
      <c r="A2440" s="222" t="s">
        <v>1368</v>
      </c>
      <c r="B2440" s="134">
        <v>66982.125</v>
      </c>
      <c r="C2440" s="134">
        <v>0</v>
      </c>
      <c r="D2440" s="134">
        <v>0</v>
      </c>
      <c r="E2440" s="134">
        <f t="shared" si="75"/>
        <v>66982.125</v>
      </c>
      <c r="F2440" s="134">
        <v>1.8181800000000001</v>
      </c>
      <c r="G2440" s="212">
        <f t="shared" si="76"/>
        <v>66983.943180000002</v>
      </c>
      <c r="H2440" s="208"/>
      <c r="I2440" t="s">
        <v>1369</v>
      </c>
    </row>
    <row r="2441" spans="1:9" hidden="1" outlineLevel="1">
      <c r="A2441" s="222" t="s">
        <v>926</v>
      </c>
      <c r="B2441" s="134">
        <v>1029190.4447999999</v>
      </c>
      <c r="C2441" s="134">
        <v>0</v>
      </c>
      <c r="D2441" s="134">
        <v>0</v>
      </c>
      <c r="E2441" s="134">
        <f t="shared" si="75"/>
        <v>1029190.4447999999</v>
      </c>
      <c r="F2441" s="134">
        <v>-10098.893839999999</v>
      </c>
      <c r="G2441" s="212">
        <f t="shared" si="76"/>
        <v>1019091.5509599999</v>
      </c>
      <c r="H2441" s="208"/>
      <c r="I2441" t="s">
        <v>927</v>
      </c>
    </row>
    <row r="2442" spans="1:9" hidden="1" outlineLevel="1">
      <c r="A2442" s="222" t="s">
        <v>728</v>
      </c>
      <c r="B2442" s="134">
        <v>301597.35271260003</v>
      </c>
      <c r="C2442" s="134">
        <v>0</v>
      </c>
      <c r="D2442" s="134">
        <v>0</v>
      </c>
      <c r="E2442" s="134">
        <f t="shared" si="75"/>
        <v>301597.35271260003</v>
      </c>
      <c r="F2442" s="134">
        <v>-2193.5090519999999</v>
      </c>
      <c r="G2442" s="212">
        <f t="shared" si="76"/>
        <v>299403.84366060002</v>
      </c>
      <c r="H2442" s="208"/>
      <c r="I2442" t="s">
        <v>729</v>
      </c>
    </row>
    <row r="2443" spans="1:9" hidden="1" outlineLevel="1">
      <c r="A2443" s="222" t="s">
        <v>1171</v>
      </c>
      <c r="B2443" s="134">
        <v>235983.60860549996</v>
      </c>
      <c r="C2443" s="134">
        <v>0</v>
      </c>
      <c r="D2443" s="134">
        <v>0</v>
      </c>
      <c r="E2443" s="134">
        <f t="shared" si="75"/>
        <v>235983.60860549996</v>
      </c>
      <c r="F2443" s="134">
        <v>0</v>
      </c>
      <c r="G2443" s="212">
        <f t="shared" si="76"/>
        <v>235983.60860549996</v>
      </c>
      <c r="H2443" s="208"/>
      <c r="I2443" t="s">
        <v>1172</v>
      </c>
    </row>
    <row r="2444" spans="1:9" hidden="1" outlineLevel="1">
      <c r="A2444" s="222" t="s">
        <v>1291</v>
      </c>
      <c r="B2444" s="134">
        <v>264670.45070550003</v>
      </c>
      <c r="C2444" s="134">
        <v>0</v>
      </c>
      <c r="D2444" s="134">
        <v>0</v>
      </c>
      <c r="E2444" s="134">
        <f t="shared" si="75"/>
        <v>264670.45070550003</v>
      </c>
      <c r="F2444" s="134">
        <v>-4821.5740461999994</v>
      </c>
      <c r="G2444" s="212">
        <f t="shared" si="76"/>
        <v>259848.87665930003</v>
      </c>
      <c r="H2444" s="208"/>
      <c r="I2444" t="s">
        <v>1292</v>
      </c>
    </row>
    <row r="2445" spans="1:9" hidden="1" outlineLevel="1">
      <c r="A2445" s="222" t="s">
        <v>1069</v>
      </c>
      <c r="B2445" s="134">
        <v>240177.99393</v>
      </c>
      <c r="C2445" s="134">
        <v>0</v>
      </c>
      <c r="D2445" s="134">
        <v>0</v>
      </c>
      <c r="E2445" s="134">
        <f t="shared" si="75"/>
        <v>240177.99393</v>
      </c>
      <c r="F2445" s="134">
        <v>0</v>
      </c>
      <c r="G2445" s="212">
        <f t="shared" si="76"/>
        <v>240177.99393</v>
      </c>
      <c r="H2445" s="208"/>
      <c r="I2445" t="s">
        <v>1070</v>
      </c>
    </row>
    <row r="2446" spans="1:9" hidden="1" outlineLevel="1">
      <c r="A2446" s="222" t="s">
        <v>963</v>
      </c>
      <c r="B2446" s="134">
        <v>199172.08142999999</v>
      </c>
      <c r="C2446" s="134">
        <v>0</v>
      </c>
      <c r="D2446" s="134">
        <v>0</v>
      </c>
      <c r="E2446" s="134">
        <f t="shared" si="75"/>
        <v>199172.08142999999</v>
      </c>
      <c r="F2446" s="134">
        <v>1085.72648</v>
      </c>
      <c r="G2446" s="212">
        <f t="shared" si="76"/>
        <v>200257.80791</v>
      </c>
      <c r="H2446" s="208"/>
      <c r="I2446" t="s">
        <v>964</v>
      </c>
    </row>
    <row r="2447" spans="1:9" hidden="1" outlineLevel="1">
      <c r="A2447" s="222" t="s">
        <v>319</v>
      </c>
      <c r="B2447" s="134">
        <v>64460.008286100005</v>
      </c>
      <c r="C2447" s="134">
        <v>0</v>
      </c>
      <c r="D2447" s="134">
        <v>0</v>
      </c>
      <c r="E2447" s="134">
        <f t="shared" si="75"/>
        <v>64460.008286100005</v>
      </c>
      <c r="F2447" s="134">
        <v>0</v>
      </c>
      <c r="G2447" s="212">
        <f t="shared" si="76"/>
        <v>64460.008286100005</v>
      </c>
      <c r="H2447" s="208"/>
      <c r="I2447" t="s">
        <v>320</v>
      </c>
    </row>
    <row r="2448" spans="1:9" hidden="1" outlineLevel="1">
      <c r="A2448" s="222" t="s">
        <v>1812</v>
      </c>
      <c r="B2448" s="134">
        <v>109717.67393999999</v>
      </c>
      <c r="C2448" s="134">
        <v>0</v>
      </c>
      <c r="D2448" s="134">
        <v>0</v>
      </c>
      <c r="E2448" s="134">
        <f t="shared" si="75"/>
        <v>109717.67393999999</v>
      </c>
      <c r="F2448" s="134">
        <v>0</v>
      </c>
      <c r="G2448" s="212">
        <f t="shared" si="76"/>
        <v>109717.67393999999</v>
      </c>
      <c r="H2448" s="208"/>
      <c r="I2448" t="s">
        <v>1813</v>
      </c>
    </row>
    <row r="2449" spans="1:9" hidden="1" outlineLevel="1">
      <c r="A2449" s="222" t="s">
        <v>1814</v>
      </c>
      <c r="B2449" s="134">
        <v>11973.990629999998</v>
      </c>
      <c r="C2449" s="134">
        <v>0</v>
      </c>
      <c r="D2449" s="134">
        <v>0</v>
      </c>
      <c r="E2449" s="134">
        <f t="shared" si="75"/>
        <v>11973.990629999998</v>
      </c>
      <c r="F2449" s="134">
        <v>0</v>
      </c>
      <c r="G2449" s="212">
        <f t="shared" si="76"/>
        <v>11973.990629999998</v>
      </c>
      <c r="H2449" s="208"/>
      <c r="I2449" t="s">
        <v>1815</v>
      </c>
    </row>
    <row r="2450" spans="1:9" ht="13.5" collapsed="1" thickBot="1">
      <c r="A2450" s="228" t="str">
        <f>A705</f>
        <v>Regelzone TransnetBW (gesamt)</v>
      </c>
      <c r="B2450" s="229">
        <f>SUM(B2451:B2590)</f>
        <v>171494008.45999995</v>
      </c>
      <c r="C2450" s="229">
        <f>SUM(C2451:C2590)</f>
        <v>-2462861.9900000002</v>
      </c>
      <c r="D2450" s="229">
        <f>SUM(D2451:D2590)</f>
        <v>11807</v>
      </c>
      <c r="E2450" s="229">
        <f>SUM(B2450:D2450)</f>
        <v>169042953.46999994</v>
      </c>
      <c r="F2450" s="230">
        <f>SUM(F2451:F2590)</f>
        <v>-691188.3400000002</v>
      </c>
      <c r="G2450" s="231">
        <f t="shared" si="56"/>
        <v>168351765.12999994</v>
      </c>
      <c r="H2450" s="208"/>
    </row>
    <row r="2451" spans="1:9" hidden="1" outlineLevel="1">
      <c r="A2451" s="223" t="s">
        <v>1548</v>
      </c>
      <c r="B2451" s="134">
        <v>817677.64</v>
      </c>
      <c r="C2451" s="134"/>
      <c r="D2451" s="134"/>
      <c r="E2451" s="134"/>
      <c r="F2451" s="134">
        <v>0</v>
      </c>
      <c r="G2451" s="212"/>
      <c r="H2451" s="208"/>
      <c r="I2451" s="9" t="s">
        <v>1549</v>
      </c>
    </row>
    <row r="2452" spans="1:9" hidden="1" outlineLevel="1">
      <c r="A2452" s="223" t="s">
        <v>1428</v>
      </c>
      <c r="B2452" s="134">
        <v>1661340.66</v>
      </c>
      <c r="C2452" s="134"/>
      <c r="D2452" s="134"/>
      <c r="E2452" s="134"/>
      <c r="F2452" s="134">
        <v>-28817.62</v>
      </c>
      <c r="G2452" s="212"/>
      <c r="H2452" s="208"/>
      <c r="I2452" s="9" t="s">
        <v>1429</v>
      </c>
    </row>
    <row r="2453" spans="1:9" hidden="1" outlineLevel="1">
      <c r="A2453" s="223" t="s">
        <v>1538</v>
      </c>
      <c r="B2453" s="134">
        <v>4745642.09</v>
      </c>
      <c r="C2453" s="134"/>
      <c r="D2453" s="134"/>
      <c r="E2453" s="134"/>
      <c r="F2453" s="134">
        <v>3513.2699999999995</v>
      </c>
      <c r="G2453" s="212"/>
      <c r="H2453" s="208"/>
      <c r="I2453" s="9" t="s">
        <v>1539</v>
      </c>
    </row>
    <row r="2454" spans="1:9" hidden="1" outlineLevel="1">
      <c r="A2454" s="223" t="s">
        <v>1816</v>
      </c>
      <c r="B2454" s="134">
        <v>42215.65</v>
      </c>
      <c r="C2454" s="134"/>
      <c r="D2454" s="134"/>
      <c r="E2454" s="134"/>
      <c r="F2454" s="134">
        <v>0</v>
      </c>
      <c r="G2454" s="212"/>
      <c r="H2454" s="208"/>
      <c r="I2454" s="9" t="s">
        <v>1817</v>
      </c>
    </row>
    <row r="2455" spans="1:9" hidden="1" outlineLevel="1">
      <c r="A2455" s="223" t="s">
        <v>1706</v>
      </c>
      <c r="B2455" s="134">
        <v>863329.21</v>
      </c>
      <c r="C2455" s="134"/>
      <c r="D2455" s="134"/>
      <c r="E2455" s="134"/>
      <c r="F2455" s="134">
        <v>1208.83</v>
      </c>
      <c r="G2455" s="212"/>
      <c r="H2455" s="208"/>
      <c r="I2455" s="9" t="s">
        <v>1707</v>
      </c>
    </row>
    <row r="2456" spans="1:9" hidden="1" outlineLevel="1">
      <c r="A2456" s="223" t="s">
        <v>1422</v>
      </c>
      <c r="B2456" s="134">
        <v>466966.81</v>
      </c>
      <c r="C2456" s="134"/>
      <c r="D2456" s="134"/>
      <c r="E2456" s="134"/>
      <c r="F2456" s="134">
        <v>-1336.99</v>
      </c>
      <c r="G2456" s="212"/>
      <c r="H2456" s="208"/>
      <c r="I2456" s="9" t="s">
        <v>1423</v>
      </c>
    </row>
    <row r="2457" spans="1:9" hidden="1" outlineLevel="1">
      <c r="A2457" s="223" t="s">
        <v>350</v>
      </c>
      <c r="B2457" s="134">
        <v>6817</v>
      </c>
      <c r="C2457" s="134"/>
      <c r="D2457" s="134"/>
      <c r="E2457" s="134"/>
      <c r="F2457" s="134">
        <v>-605.47</v>
      </c>
      <c r="G2457" s="212"/>
      <c r="H2457" s="208"/>
      <c r="I2457" s="9" t="s">
        <v>351</v>
      </c>
    </row>
    <row r="2458" spans="1:9" hidden="1" outlineLevel="1">
      <c r="A2458" s="223" t="s">
        <v>93</v>
      </c>
      <c r="B2458" s="134">
        <v>13968.49</v>
      </c>
      <c r="C2458" s="134"/>
      <c r="D2458" s="134"/>
      <c r="E2458" s="134"/>
      <c r="F2458" s="134">
        <v>40.39</v>
      </c>
      <c r="G2458" s="212"/>
      <c r="H2458" s="208"/>
      <c r="I2458" s="9" t="s">
        <v>94</v>
      </c>
    </row>
    <row r="2459" spans="1:9" hidden="1" outlineLevel="1">
      <c r="A2459" s="223" t="s">
        <v>1574</v>
      </c>
      <c r="B2459" s="134">
        <v>636169.04</v>
      </c>
      <c r="C2459" s="134"/>
      <c r="D2459" s="134"/>
      <c r="E2459" s="134"/>
      <c r="F2459" s="134">
        <v>0</v>
      </c>
      <c r="G2459" s="212"/>
      <c r="H2459" s="208"/>
      <c r="I2459" s="9" t="s">
        <v>1575</v>
      </c>
    </row>
    <row r="2460" spans="1:9" hidden="1" outlineLevel="1">
      <c r="A2460" s="223" t="s">
        <v>1432</v>
      </c>
      <c r="B2460" s="134">
        <v>294118.15999999997</v>
      </c>
      <c r="C2460" s="134"/>
      <c r="D2460" s="134"/>
      <c r="E2460" s="134"/>
      <c r="F2460" s="134">
        <v>-611.28</v>
      </c>
      <c r="G2460" s="212"/>
      <c r="H2460" s="208"/>
      <c r="I2460" s="9" t="s">
        <v>1433</v>
      </c>
    </row>
    <row r="2461" spans="1:9" hidden="1" outlineLevel="1">
      <c r="A2461" s="223" t="s">
        <v>1482</v>
      </c>
      <c r="B2461" s="134">
        <v>62547.32</v>
      </c>
      <c r="C2461" s="134"/>
      <c r="D2461" s="134"/>
      <c r="E2461" s="134"/>
      <c r="F2461" s="134">
        <v>-32.659999999999997</v>
      </c>
      <c r="G2461" s="212"/>
      <c r="H2461" s="208"/>
      <c r="I2461" s="9" t="s">
        <v>1483</v>
      </c>
    </row>
    <row r="2462" spans="1:9" hidden="1" outlineLevel="1">
      <c r="A2462" s="223" t="s">
        <v>1430</v>
      </c>
      <c r="B2462" s="134">
        <v>90939.16</v>
      </c>
      <c r="C2462" s="134"/>
      <c r="D2462" s="134"/>
      <c r="E2462" s="134"/>
      <c r="F2462" s="134">
        <v>0</v>
      </c>
      <c r="G2462" s="212"/>
      <c r="H2462" s="208"/>
      <c r="I2462" s="9" t="s">
        <v>1431</v>
      </c>
    </row>
    <row r="2463" spans="1:9" hidden="1" outlineLevel="1">
      <c r="A2463" s="223" t="s">
        <v>1402</v>
      </c>
      <c r="B2463" s="134">
        <v>606603.75</v>
      </c>
      <c r="C2463" s="134"/>
      <c r="D2463" s="134"/>
      <c r="E2463" s="134"/>
      <c r="F2463" s="134">
        <v>402.31</v>
      </c>
      <c r="G2463" s="212"/>
      <c r="H2463" s="208"/>
      <c r="I2463" s="9" t="s">
        <v>1403</v>
      </c>
    </row>
    <row r="2464" spans="1:9" hidden="1" outlineLevel="1">
      <c r="A2464" s="223" t="s">
        <v>1588</v>
      </c>
      <c r="B2464" s="134">
        <v>143581.76999999999</v>
      </c>
      <c r="C2464" s="134"/>
      <c r="D2464" s="134"/>
      <c r="E2464" s="134"/>
      <c r="F2464" s="134">
        <v>18288.14</v>
      </c>
      <c r="G2464" s="212"/>
      <c r="H2464" s="208"/>
      <c r="I2464" s="9" t="s">
        <v>1589</v>
      </c>
    </row>
    <row r="2465" spans="1:9" hidden="1" outlineLevel="1">
      <c r="A2465" s="223" t="s">
        <v>1818</v>
      </c>
      <c r="B2465" s="134">
        <v>37407.26</v>
      </c>
      <c r="C2465" s="134"/>
      <c r="D2465" s="134"/>
      <c r="E2465" s="134"/>
      <c r="F2465" s="134">
        <v>0</v>
      </c>
      <c r="G2465" s="212"/>
      <c r="H2465" s="208"/>
      <c r="I2465" s="9" t="s">
        <v>1819</v>
      </c>
    </row>
    <row r="2466" spans="1:9" hidden="1" outlineLevel="1">
      <c r="A2466" s="223" t="s">
        <v>1384</v>
      </c>
      <c r="B2466" s="134">
        <v>146886.63</v>
      </c>
      <c r="C2466" s="134"/>
      <c r="D2466" s="134"/>
      <c r="E2466" s="134"/>
      <c r="F2466" s="134">
        <v>0</v>
      </c>
      <c r="G2466" s="212"/>
      <c r="H2466" s="208"/>
      <c r="I2466" s="9" t="s">
        <v>1385</v>
      </c>
    </row>
    <row r="2467" spans="1:9" hidden="1" outlineLevel="1">
      <c r="A2467" s="223" t="s">
        <v>1566</v>
      </c>
      <c r="B2467" s="134">
        <v>131588.12</v>
      </c>
      <c r="C2467" s="134"/>
      <c r="D2467" s="134"/>
      <c r="E2467" s="134"/>
      <c r="F2467" s="134">
        <v>0</v>
      </c>
      <c r="G2467" s="212"/>
      <c r="H2467" s="208"/>
      <c r="I2467" s="9" t="s">
        <v>1567</v>
      </c>
    </row>
    <row r="2468" spans="1:9" hidden="1" outlineLevel="1">
      <c r="A2468" s="223" t="s">
        <v>1382</v>
      </c>
      <c r="B2468" s="134">
        <v>286923.3</v>
      </c>
      <c r="C2468" s="134"/>
      <c r="D2468" s="134"/>
      <c r="E2468" s="134"/>
      <c r="F2468" s="134">
        <v>972.66000000000008</v>
      </c>
      <c r="G2468" s="212"/>
      <c r="H2468" s="208"/>
      <c r="I2468" s="9" t="s">
        <v>1383</v>
      </c>
    </row>
    <row r="2469" spans="1:9" hidden="1" outlineLevel="1">
      <c r="A2469" s="223" t="s">
        <v>1570</v>
      </c>
      <c r="B2469" s="134">
        <v>301272.95</v>
      </c>
      <c r="C2469" s="134"/>
      <c r="D2469" s="134"/>
      <c r="E2469" s="134"/>
      <c r="F2469" s="134">
        <v>0</v>
      </c>
      <c r="G2469" s="212"/>
      <c r="H2469" s="208"/>
      <c r="I2469" s="9" t="s">
        <v>1571</v>
      </c>
    </row>
    <row r="2470" spans="1:9" hidden="1" outlineLevel="1">
      <c r="A2470" s="223" t="s">
        <v>1466</v>
      </c>
      <c r="B2470" s="134">
        <v>908085.9</v>
      </c>
      <c r="C2470" s="134"/>
      <c r="D2470" s="134"/>
      <c r="E2470" s="134"/>
      <c r="F2470" s="134">
        <v>-3445.44</v>
      </c>
      <c r="G2470" s="212"/>
      <c r="H2470" s="208"/>
      <c r="I2470" s="9" t="s">
        <v>1467</v>
      </c>
    </row>
    <row r="2471" spans="1:9" hidden="1" outlineLevel="1">
      <c r="A2471" s="223" t="s">
        <v>1540</v>
      </c>
      <c r="B2471" s="134">
        <v>86822.12</v>
      </c>
      <c r="C2471" s="134"/>
      <c r="D2471" s="134"/>
      <c r="E2471" s="134"/>
      <c r="F2471" s="134">
        <v>0</v>
      </c>
      <c r="G2471" s="212"/>
      <c r="H2471" s="208"/>
      <c r="I2471" s="9" t="s">
        <v>1541</v>
      </c>
    </row>
    <row r="2472" spans="1:9" hidden="1" outlineLevel="1">
      <c r="A2472" s="223" t="s">
        <v>1376</v>
      </c>
      <c r="B2472" s="134">
        <v>818651.48</v>
      </c>
      <c r="C2472" s="134"/>
      <c r="D2472" s="134"/>
      <c r="E2472" s="134"/>
      <c r="F2472" s="134">
        <v>3390.5</v>
      </c>
      <c r="G2472" s="212"/>
      <c r="H2472" s="208"/>
      <c r="I2472" s="9" t="s">
        <v>1377</v>
      </c>
    </row>
    <row r="2473" spans="1:9" hidden="1" outlineLevel="1">
      <c r="A2473" s="223" t="s">
        <v>1528</v>
      </c>
      <c r="B2473" s="134">
        <v>218921.56</v>
      </c>
      <c r="C2473" s="134"/>
      <c r="D2473" s="134"/>
      <c r="E2473" s="134"/>
      <c r="F2473" s="134">
        <v>-408.75</v>
      </c>
      <c r="G2473" s="212"/>
      <c r="H2473" s="208"/>
      <c r="I2473" s="9" t="s">
        <v>1529</v>
      </c>
    </row>
    <row r="2474" spans="1:9" hidden="1" outlineLevel="1">
      <c r="A2474" s="223" t="s">
        <v>1458</v>
      </c>
      <c r="B2474" s="134">
        <v>437912.09</v>
      </c>
      <c r="C2474" s="134"/>
      <c r="D2474" s="134"/>
      <c r="E2474" s="134"/>
      <c r="F2474" s="134">
        <v>-1543.12</v>
      </c>
      <c r="G2474" s="212"/>
      <c r="H2474" s="208"/>
      <c r="I2474" s="9" t="s">
        <v>1459</v>
      </c>
    </row>
    <row r="2475" spans="1:9" hidden="1" outlineLevel="1">
      <c r="A2475" s="223" t="s">
        <v>1400</v>
      </c>
      <c r="B2475" s="134">
        <v>475364.04</v>
      </c>
      <c r="C2475" s="134"/>
      <c r="D2475" s="134"/>
      <c r="E2475" s="134"/>
      <c r="F2475" s="134">
        <v>-472.44</v>
      </c>
      <c r="G2475" s="212"/>
      <c r="H2475" s="208"/>
      <c r="I2475" s="9" t="s">
        <v>1401</v>
      </c>
    </row>
    <row r="2476" spans="1:9" hidden="1" outlineLevel="1">
      <c r="A2476" s="223" t="s">
        <v>1500</v>
      </c>
      <c r="B2476" s="134">
        <v>147439.89000000001</v>
      </c>
      <c r="C2476" s="134"/>
      <c r="D2476" s="134"/>
      <c r="E2476" s="134"/>
      <c r="F2476" s="134">
        <v>0</v>
      </c>
      <c r="G2476" s="212"/>
      <c r="H2476" s="208"/>
      <c r="I2476" s="9" t="s">
        <v>1501</v>
      </c>
    </row>
    <row r="2477" spans="1:9" hidden="1" outlineLevel="1">
      <c r="A2477" s="223" t="s">
        <v>1464</v>
      </c>
      <c r="B2477" s="134">
        <v>241990.57</v>
      </c>
      <c r="C2477" s="134"/>
      <c r="D2477" s="134"/>
      <c r="E2477" s="134"/>
      <c r="F2477" s="134">
        <v>0</v>
      </c>
      <c r="G2477" s="212"/>
      <c r="H2477" s="208"/>
      <c r="I2477" s="9" t="s">
        <v>1465</v>
      </c>
    </row>
    <row r="2478" spans="1:9" hidden="1" outlineLevel="1">
      <c r="A2478" s="223" t="s">
        <v>1506</v>
      </c>
      <c r="B2478" s="134">
        <v>727041.31</v>
      </c>
      <c r="C2478" s="134"/>
      <c r="D2478" s="134"/>
      <c r="E2478" s="134"/>
      <c r="F2478" s="134">
        <v>-3686.6299999999997</v>
      </c>
      <c r="G2478" s="212"/>
      <c r="H2478" s="208"/>
      <c r="I2478" s="9" t="s">
        <v>1507</v>
      </c>
    </row>
    <row r="2479" spans="1:9" hidden="1" outlineLevel="1">
      <c r="A2479" s="223" t="s">
        <v>1412</v>
      </c>
      <c r="B2479" s="134">
        <v>64119.13</v>
      </c>
      <c r="C2479" s="134"/>
      <c r="D2479" s="134"/>
      <c r="E2479" s="134"/>
      <c r="F2479" s="134">
        <v>0</v>
      </c>
      <c r="G2479" s="212"/>
      <c r="H2479" s="208"/>
      <c r="I2479" s="9" t="s">
        <v>1413</v>
      </c>
    </row>
    <row r="2480" spans="1:9" hidden="1" outlineLevel="1">
      <c r="A2480" s="223" t="s">
        <v>1596</v>
      </c>
      <c r="B2480" s="134">
        <v>3287246</v>
      </c>
      <c r="C2480" s="134"/>
      <c r="D2480" s="134"/>
      <c r="E2480" s="134"/>
      <c r="F2480" s="134">
        <v>-2727.25</v>
      </c>
      <c r="G2480" s="212"/>
      <c r="H2480" s="208"/>
      <c r="I2480" s="9" t="s">
        <v>1597</v>
      </c>
    </row>
    <row r="2481" spans="1:9" hidden="1" outlineLevel="1">
      <c r="A2481" s="223" t="s">
        <v>1820</v>
      </c>
      <c r="B2481" s="134">
        <v>181975.02</v>
      </c>
      <c r="C2481" s="134"/>
      <c r="D2481" s="134"/>
      <c r="E2481" s="134"/>
      <c r="F2481" s="134">
        <v>0</v>
      </c>
      <c r="G2481" s="212"/>
      <c r="H2481" s="208"/>
      <c r="I2481" s="9" t="s">
        <v>1821</v>
      </c>
    </row>
    <row r="2482" spans="1:9" hidden="1" outlineLevel="1">
      <c r="A2482" s="223" t="s">
        <v>1822</v>
      </c>
      <c r="B2482" s="134">
        <v>268142.09000000003</v>
      </c>
      <c r="C2482" s="134"/>
      <c r="D2482" s="134"/>
      <c r="E2482" s="134"/>
      <c r="F2482" s="134">
        <v>0</v>
      </c>
      <c r="G2482" s="212"/>
      <c r="H2482" s="208"/>
      <c r="I2482" s="9" t="s">
        <v>1823</v>
      </c>
    </row>
    <row r="2483" spans="1:9" hidden="1" outlineLevel="1">
      <c r="A2483" s="223" t="s">
        <v>1452</v>
      </c>
      <c r="B2483" s="134">
        <v>51148.19</v>
      </c>
      <c r="C2483" s="134"/>
      <c r="D2483" s="134"/>
      <c r="E2483" s="134"/>
      <c r="F2483" s="134">
        <v>0</v>
      </c>
      <c r="G2483" s="212"/>
      <c r="H2483" s="208"/>
      <c r="I2483" s="9" t="s">
        <v>1453</v>
      </c>
    </row>
    <row r="2484" spans="1:9" hidden="1" outlineLevel="1">
      <c r="A2484" s="223" t="s">
        <v>1824</v>
      </c>
      <c r="B2484" s="134">
        <v>86443.47</v>
      </c>
      <c r="C2484" s="134"/>
      <c r="D2484" s="134"/>
      <c r="E2484" s="134"/>
      <c r="F2484" s="134">
        <v>0</v>
      </c>
      <c r="G2484" s="212"/>
      <c r="H2484" s="208"/>
      <c r="I2484" s="9" t="s">
        <v>1825</v>
      </c>
    </row>
    <row r="2485" spans="1:9" hidden="1" outlineLevel="1">
      <c r="A2485" s="223" t="s">
        <v>1424</v>
      </c>
      <c r="B2485" s="134">
        <v>37860.18</v>
      </c>
      <c r="C2485" s="134"/>
      <c r="D2485" s="134"/>
      <c r="E2485" s="134"/>
      <c r="F2485" s="134">
        <v>0</v>
      </c>
      <c r="G2485" s="212"/>
      <c r="H2485" s="208"/>
      <c r="I2485" s="9" t="s">
        <v>1425</v>
      </c>
    </row>
    <row r="2486" spans="1:9" hidden="1" outlineLevel="1">
      <c r="A2486" s="223" t="s">
        <v>1600</v>
      </c>
      <c r="B2486" s="134">
        <v>157108.63</v>
      </c>
      <c r="C2486" s="134"/>
      <c r="D2486" s="134"/>
      <c r="E2486" s="134"/>
      <c r="F2486" s="134">
        <v>0</v>
      </c>
      <c r="G2486" s="212"/>
      <c r="H2486" s="208"/>
      <c r="I2486" s="9" t="s">
        <v>1601</v>
      </c>
    </row>
    <row r="2487" spans="1:9" hidden="1" outlineLevel="1">
      <c r="A2487" s="223" t="s">
        <v>1426</v>
      </c>
      <c r="B2487" s="134">
        <v>94057.91</v>
      </c>
      <c r="C2487" s="134"/>
      <c r="D2487" s="134"/>
      <c r="E2487" s="134"/>
      <c r="F2487" s="134">
        <v>0</v>
      </c>
      <c r="G2487" s="212"/>
      <c r="H2487" s="208"/>
      <c r="I2487" s="9" t="s">
        <v>1427</v>
      </c>
    </row>
    <row r="2488" spans="1:9" hidden="1" outlineLevel="1">
      <c r="A2488" s="223" t="s">
        <v>1378</v>
      </c>
      <c r="B2488" s="134">
        <v>187183.55</v>
      </c>
      <c r="C2488" s="134"/>
      <c r="D2488" s="134"/>
      <c r="E2488" s="134"/>
      <c r="F2488" s="134">
        <v>0</v>
      </c>
      <c r="G2488" s="212"/>
      <c r="H2488" s="208"/>
      <c r="I2488" s="9" t="s">
        <v>1379</v>
      </c>
    </row>
    <row r="2489" spans="1:9" hidden="1" outlineLevel="1">
      <c r="A2489" s="223" t="s">
        <v>1520</v>
      </c>
      <c r="B2489" s="134">
        <v>105454.71</v>
      </c>
      <c r="C2489" s="134"/>
      <c r="D2489" s="134"/>
      <c r="E2489" s="134"/>
      <c r="F2489" s="134">
        <v>0</v>
      </c>
      <c r="G2489" s="212"/>
      <c r="H2489" s="208"/>
      <c r="I2489" s="9" t="s">
        <v>1521</v>
      </c>
    </row>
    <row r="2490" spans="1:9" hidden="1" outlineLevel="1">
      <c r="A2490" s="223" t="s">
        <v>1552</v>
      </c>
      <c r="B2490" s="134">
        <v>67548.92</v>
      </c>
      <c r="C2490" s="134"/>
      <c r="D2490" s="134"/>
      <c r="E2490" s="134"/>
      <c r="F2490" s="134">
        <v>0</v>
      </c>
      <c r="G2490" s="212"/>
      <c r="H2490" s="208"/>
      <c r="I2490" s="9" t="s">
        <v>1553</v>
      </c>
    </row>
    <row r="2491" spans="1:9" hidden="1" outlineLevel="1">
      <c r="A2491" s="223" t="s">
        <v>1734</v>
      </c>
      <c r="B2491" s="134">
        <v>12225.99</v>
      </c>
      <c r="C2491" s="134"/>
      <c r="D2491" s="134"/>
      <c r="E2491" s="134"/>
      <c r="F2491" s="134">
        <v>0</v>
      </c>
      <c r="G2491" s="212"/>
      <c r="H2491" s="208"/>
      <c r="I2491" s="9" t="s">
        <v>1735</v>
      </c>
    </row>
    <row r="2492" spans="1:9" hidden="1" outlineLevel="1">
      <c r="A2492" s="223" t="s">
        <v>7</v>
      </c>
      <c r="B2492" s="134">
        <v>150402.09</v>
      </c>
      <c r="C2492" s="134"/>
      <c r="D2492" s="134"/>
      <c r="E2492" s="134"/>
      <c r="F2492" s="134">
        <v>-372.11</v>
      </c>
      <c r="G2492" s="212"/>
      <c r="H2492" s="208"/>
      <c r="I2492" s="9" t="s">
        <v>8</v>
      </c>
    </row>
    <row r="2493" spans="1:9" hidden="1" outlineLevel="1">
      <c r="A2493" s="223" t="s">
        <v>319</v>
      </c>
      <c r="B2493" s="134">
        <v>4707.72</v>
      </c>
      <c r="C2493" s="134"/>
      <c r="D2493" s="134"/>
      <c r="E2493" s="134"/>
      <c r="F2493" s="134">
        <v>0</v>
      </c>
      <c r="G2493" s="212"/>
      <c r="H2493" s="208"/>
      <c r="I2493" s="9" t="s">
        <v>320</v>
      </c>
    </row>
    <row r="2494" spans="1:9" hidden="1" outlineLevel="1">
      <c r="A2494" s="223" t="s">
        <v>1442</v>
      </c>
      <c r="B2494" s="134">
        <v>16754.7</v>
      </c>
      <c r="C2494" s="134"/>
      <c r="D2494" s="134"/>
      <c r="E2494" s="134"/>
      <c r="F2494" s="134">
        <v>-22.369999999999997</v>
      </c>
      <c r="G2494" s="212"/>
      <c r="H2494" s="208"/>
      <c r="I2494" s="9" t="s">
        <v>1443</v>
      </c>
    </row>
    <row r="2495" spans="1:9" hidden="1" outlineLevel="1">
      <c r="A2495" s="223" t="s">
        <v>1394</v>
      </c>
      <c r="B2495" s="134">
        <v>92261.26</v>
      </c>
      <c r="C2495" s="134"/>
      <c r="D2495" s="134"/>
      <c r="E2495" s="134"/>
      <c r="F2495" s="134">
        <v>0</v>
      </c>
      <c r="G2495" s="212"/>
      <c r="H2495" s="208"/>
      <c r="I2495" s="9" t="s">
        <v>1395</v>
      </c>
    </row>
    <row r="2496" spans="1:9" hidden="1" outlineLevel="1">
      <c r="A2496" s="223" t="s">
        <v>1826</v>
      </c>
      <c r="B2496" s="134">
        <v>6083.52</v>
      </c>
      <c r="C2496" s="134"/>
      <c r="D2496" s="134"/>
      <c r="E2496" s="134"/>
      <c r="F2496" s="134">
        <v>0</v>
      </c>
      <c r="G2496" s="212"/>
      <c r="H2496" s="208"/>
      <c r="I2496" s="9" t="s">
        <v>1827</v>
      </c>
    </row>
    <row r="2497" spans="1:9" hidden="1" outlineLevel="1">
      <c r="A2497" s="223" t="s">
        <v>1418</v>
      </c>
      <c r="B2497" s="134">
        <v>676212.35</v>
      </c>
      <c r="C2497" s="134"/>
      <c r="D2497" s="134"/>
      <c r="E2497" s="134"/>
      <c r="F2497" s="134">
        <v>0</v>
      </c>
      <c r="G2497" s="212"/>
      <c r="H2497" s="208"/>
      <c r="I2497" s="9" t="s">
        <v>1419</v>
      </c>
    </row>
    <row r="2498" spans="1:9" hidden="1" outlineLevel="1">
      <c r="A2498" s="223" t="s">
        <v>1828</v>
      </c>
      <c r="B2498" s="134">
        <v>4977.92</v>
      </c>
      <c r="C2498" s="134"/>
      <c r="D2498" s="134"/>
      <c r="E2498" s="134"/>
      <c r="F2498" s="134">
        <v>0</v>
      </c>
      <c r="G2498" s="212"/>
      <c r="H2498" s="208"/>
      <c r="I2498" s="9" t="s">
        <v>1829</v>
      </c>
    </row>
    <row r="2499" spans="1:9" hidden="1" outlineLevel="1">
      <c r="A2499" s="223" t="s">
        <v>1830</v>
      </c>
      <c r="B2499" s="134">
        <v>7446.5</v>
      </c>
      <c r="C2499" s="134"/>
      <c r="D2499" s="134"/>
      <c r="E2499" s="134"/>
      <c r="F2499" s="134">
        <v>0</v>
      </c>
      <c r="G2499" s="212"/>
      <c r="H2499" s="208"/>
      <c r="I2499" s="9" t="s">
        <v>1831</v>
      </c>
    </row>
    <row r="2500" spans="1:9" hidden="1" outlineLevel="1">
      <c r="A2500" s="223" t="s">
        <v>1516</v>
      </c>
      <c r="B2500" s="134">
        <v>375097.58</v>
      </c>
      <c r="C2500" s="134"/>
      <c r="D2500" s="134"/>
      <c r="E2500" s="134"/>
      <c r="F2500" s="134">
        <v>0</v>
      </c>
      <c r="G2500" s="212"/>
      <c r="H2500" s="208"/>
      <c r="I2500" s="9" t="s">
        <v>1517</v>
      </c>
    </row>
    <row r="2501" spans="1:9" hidden="1" outlineLevel="1">
      <c r="A2501" s="223" t="s">
        <v>1518</v>
      </c>
      <c r="B2501" s="134">
        <v>20785.810000000001</v>
      </c>
      <c r="C2501" s="134"/>
      <c r="D2501" s="134"/>
      <c r="E2501" s="134"/>
      <c r="F2501" s="134">
        <v>0</v>
      </c>
      <c r="G2501" s="212"/>
      <c r="H2501" s="208"/>
      <c r="I2501" s="9" t="s">
        <v>1519</v>
      </c>
    </row>
    <row r="2502" spans="1:9" hidden="1" outlineLevel="1">
      <c r="A2502" s="223" t="s">
        <v>1550</v>
      </c>
      <c r="B2502" s="134">
        <v>4662.92</v>
      </c>
      <c r="C2502" s="134"/>
      <c r="D2502" s="134"/>
      <c r="E2502" s="134"/>
      <c r="F2502" s="134">
        <v>0</v>
      </c>
      <c r="G2502" s="212"/>
      <c r="H2502" s="208"/>
      <c r="I2502" s="9" t="s">
        <v>1551</v>
      </c>
    </row>
    <row r="2503" spans="1:9" hidden="1" outlineLevel="1">
      <c r="A2503" s="223" t="s">
        <v>1698</v>
      </c>
      <c r="B2503" s="134">
        <v>1392.49</v>
      </c>
      <c r="C2503" s="134"/>
      <c r="D2503" s="134"/>
      <c r="E2503" s="134"/>
      <c r="F2503" s="134">
        <v>0</v>
      </c>
      <c r="G2503" s="212"/>
      <c r="H2503" s="208"/>
      <c r="I2503" s="9" t="s">
        <v>1699</v>
      </c>
    </row>
    <row r="2504" spans="1:9" hidden="1" outlineLevel="1">
      <c r="A2504" s="223" t="s">
        <v>1590</v>
      </c>
      <c r="B2504" s="134">
        <v>6020187.3200000003</v>
      </c>
      <c r="C2504" s="134"/>
      <c r="D2504" s="134"/>
      <c r="E2504" s="134"/>
      <c r="F2504" s="134">
        <v>-14811.65</v>
      </c>
      <c r="G2504" s="212"/>
      <c r="H2504" s="208"/>
      <c r="I2504" s="9" t="s">
        <v>1591</v>
      </c>
    </row>
    <row r="2505" spans="1:9" hidden="1" outlineLevel="1">
      <c r="A2505" s="223" t="s">
        <v>1480</v>
      </c>
      <c r="B2505" s="134">
        <v>6890890.7999999998</v>
      </c>
      <c r="C2505" s="134"/>
      <c r="D2505" s="134"/>
      <c r="E2505" s="134"/>
      <c r="F2505" s="134">
        <v>-461585.26</v>
      </c>
      <c r="G2505" s="212"/>
      <c r="H2505" s="208"/>
      <c r="I2505" s="9" t="s">
        <v>1481</v>
      </c>
    </row>
    <row r="2506" spans="1:9" hidden="1" outlineLevel="1">
      <c r="A2506" s="223" t="s">
        <v>946</v>
      </c>
      <c r="B2506" s="134">
        <v>655477.06999999995</v>
      </c>
      <c r="C2506" s="134"/>
      <c r="D2506" s="134"/>
      <c r="E2506" s="134"/>
      <c r="F2506" s="134">
        <v>0</v>
      </c>
      <c r="G2506" s="212"/>
      <c r="H2506" s="208"/>
      <c r="I2506" s="9" t="s">
        <v>947</v>
      </c>
    </row>
    <row r="2507" spans="1:9" hidden="1" outlineLevel="1">
      <c r="A2507" s="223" t="s">
        <v>1392</v>
      </c>
      <c r="B2507" s="134">
        <v>106698.14</v>
      </c>
      <c r="C2507" s="134"/>
      <c r="D2507" s="134"/>
      <c r="E2507" s="134"/>
      <c r="F2507" s="134">
        <v>-148.12000000000003</v>
      </c>
      <c r="G2507" s="212"/>
      <c r="H2507" s="208"/>
      <c r="I2507" s="9" t="s">
        <v>1393</v>
      </c>
    </row>
    <row r="2508" spans="1:9" hidden="1" outlineLevel="1">
      <c r="A2508" s="223" t="s">
        <v>1498</v>
      </c>
      <c r="B2508" s="134">
        <v>59851981.369999997</v>
      </c>
      <c r="C2508" s="134">
        <v>-610419.77</v>
      </c>
      <c r="D2508" s="134"/>
      <c r="E2508" s="134"/>
      <c r="F2508" s="134">
        <v>-189019.07</v>
      </c>
      <c r="G2508" s="212"/>
      <c r="H2508" s="208"/>
      <c r="I2508" s="9" t="s">
        <v>1499</v>
      </c>
    </row>
    <row r="2509" spans="1:9" hidden="1" outlineLevel="1">
      <c r="A2509" s="223" t="s">
        <v>1444</v>
      </c>
      <c r="B2509" s="134">
        <v>429551.82</v>
      </c>
      <c r="C2509" s="134"/>
      <c r="D2509" s="134"/>
      <c r="E2509" s="134"/>
      <c r="F2509" s="134">
        <v>2801.16</v>
      </c>
      <c r="G2509" s="212"/>
      <c r="H2509" s="208"/>
      <c r="I2509" s="9" t="s">
        <v>1445</v>
      </c>
    </row>
    <row r="2510" spans="1:9" hidden="1" outlineLevel="1">
      <c r="A2510" s="223" t="s">
        <v>1454</v>
      </c>
      <c r="B2510" s="134">
        <v>6864848.9500000002</v>
      </c>
      <c r="C2510" s="134"/>
      <c r="D2510" s="134"/>
      <c r="E2510" s="134"/>
      <c r="F2510" s="134">
        <v>-35497.72</v>
      </c>
      <c r="G2510" s="212"/>
      <c r="H2510" s="208"/>
      <c r="I2510" s="9" t="s">
        <v>1455</v>
      </c>
    </row>
    <row r="2511" spans="1:9" hidden="1" outlineLevel="1">
      <c r="A2511" s="223" t="s">
        <v>1602</v>
      </c>
      <c r="B2511" s="134">
        <v>2424551.87</v>
      </c>
      <c r="C2511" s="134"/>
      <c r="D2511" s="134"/>
      <c r="E2511" s="134"/>
      <c r="F2511" s="134">
        <v>-68957.27</v>
      </c>
      <c r="G2511" s="212"/>
      <c r="H2511" s="208"/>
      <c r="I2511" s="9" t="s">
        <v>1603</v>
      </c>
    </row>
    <row r="2512" spans="1:9" hidden="1" outlineLevel="1">
      <c r="A2512" s="223" t="s">
        <v>1468</v>
      </c>
      <c r="B2512" s="134">
        <v>48626.02</v>
      </c>
      <c r="C2512" s="134"/>
      <c r="D2512" s="134"/>
      <c r="E2512" s="134"/>
      <c r="F2512" s="134">
        <v>0</v>
      </c>
      <c r="G2512" s="212"/>
      <c r="H2512" s="208"/>
      <c r="I2512" s="9" t="s">
        <v>1469</v>
      </c>
    </row>
    <row r="2513" spans="1:9" hidden="1" outlineLevel="1">
      <c r="A2513" s="223" t="s">
        <v>1832</v>
      </c>
      <c r="B2513" s="134">
        <v>366797.25</v>
      </c>
      <c r="C2513" s="134"/>
      <c r="D2513" s="134"/>
      <c r="E2513" s="134"/>
      <c r="F2513" s="134">
        <v>0</v>
      </c>
      <c r="G2513" s="212"/>
      <c r="H2513" s="208"/>
      <c r="I2513" s="9" t="s">
        <v>1833</v>
      </c>
    </row>
    <row r="2514" spans="1:9" hidden="1" outlineLevel="1">
      <c r="A2514" s="223" t="s">
        <v>1470</v>
      </c>
      <c r="B2514" s="134">
        <v>249021.84</v>
      </c>
      <c r="C2514" s="134"/>
      <c r="D2514" s="134"/>
      <c r="E2514" s="134"/>
      <c r="F2514" s="134">
        <v>0</v>
      </c>
      <c r="G2514" s="212"/>
      <c r="H2514" s="208"/>
      <c r="I2514" s="9" t="s">
        <v>1471</v>
      </c>
    </row>
    <row r="2515" spans="1:9" hidden="1" outlineLevel="1">
      <c r="A2515" s="223" t="s">
        <v>1564</v>
      </c>
      <c r="B2515" s="134">
        <v>761760.47</v>
      </c>
      <c r="C2515" s="134"/>
      <c r="D2515" s="134"/>
      <c r="E2515" s="134"/>
      <c r="F2515" s="134">
        <v>-1351.9199999999998</v>
      </c>
      <c r="G2515" s="212"/>
      <c r="H2515" s="208"/>
      <c r="I2515" s="9" t="s">
        <v>1565</v>
      </c>
    </row>
    <row r="2516" spans="1:9" hidden="1" outlineLevel="1">
      <c r="A2516" s="223" t="s">
        <v>1576</v>
      </c>
      <c r="B2516" s="134">
        <v>544680.07999999996</v>
      </c>
      <c r="C2516" s="134"/>
      <c r="D2516" s="134"/>
      <c r="E2516" s="134"/>
      <c r="F2516" s="134">
        <v>-10354.35</v>
      </c>
      <c r="G2516" s="212"/>
      <c r="H2516" s="208"/>
      <c r="I2516" s="9" t="s">
        <v>1577</v>
      </c>
    </row>
    <row r="2517" spans="1:9" hidden="1" outlineLevel="1">
      <c r="A2517" s="223" t="s">
        <v>1598</v>
      </c>
      <c r="B2517" s="134">
        <v>1541863.09</v>
      </c>
      <c r="C2517" s="134"/>
      <c r="D2517" s="134"/>
      <c r="E2517" s="134"/>
      <c r="F2517" s="134">
        <v>-6422.1600000000008</v>
      </c>
      <c r="G2517" s="212"/>
      <c r="H2517" s="208"/>
      <c r="I2517" s="9" t="s">
        <v>1599</v>
      </c>
    </row>
    <row r="2518" spans="1:9" hidden="1" outlineLevel="1">
      <c r="A2518" s="223" t="s">
        <v>1460</v>
      </c>
      <c r="B2518" s="134">
        <v>328799.01</v>
      </c>
      <c r="C2518" s="134"/>
      <c r="D2518" s="134"/>
      <c r="E2518" s="134"/>
      <c r="F2518" s="134">
        <v>570.91</v>
      </c>
      <c r="G2518" s="212"/>
      <c r="H2518" s="208"/>
      <c r="I2518" s="9" t="s">
        <v>1461</v>
      </c>
    </row>
    <row r="2519" spans="1:9" hidden="1" outlineLevel="1">
      <c r="A2519" s="223" t="s">
        <v>1580</v>
      </c>
      <c r="B2519" s="134">
        <v>703498.1</v>
      </c>
      <c r="C2519" s="134"/>
      <c r="D2519" s="134"/>
      <c r="E2519" s="134"/>
      <c r="F2519" s="134">
        <v>256481.76</v>
      </c>
      <c r="G2519" s="212"/>
      <c r="H2519" s="208"/>
      <c r="I2519" s="9" t="s">
        <v>1581</v>
      </c>
    </row>
    <row r="2520" spans="1:9" hidden="1" outlineLevel="1">
      <c r="A2520" s="223" t="s">
        <v>1492</v>
      </c>
      <c r="B2520" s="134">
        <v>147906.56</v>
      </c>
      <c r="C2520" s="134"/>
      <c r="D2520" s="134"/>
      <c r="E2520" s="134"/>
      <c r="F2520" s="134">
        <v>-94.230000000000018</v>
      </c>
      <c r="G2520" s="212"/>
      <c r="H2520" s="208"/>
      <c r="I2520" s="9" t="s">
        <v>1493</v>
      </c>
    </row>
    <row r="2521" spans="1:9" hidden="1" outlineLevel="1">
      <c r="A2521" s="223" t="s">
        <v>1512</v>
      </c>
      <c r="B2521" s="134">
        <v>69768.53</v>
      </c>
      <c r="C2521" s="134"/>
      <c r="D2521" s="134"/>
      <c r="E2521" s="134"/>
      <c r="F2521" s="134">
        <v>1642.71</v>
      </c>
      <c r="G2521" s="212"/>
      <c r="H2521" s="208"/>
      <c r="I2521" s="9" t="s">
        <v>1513</v>
      </c>
    </row>
    <row r="2522" spans="1:9" hidden="1" outlineLevel="1">
      <c r="A2522" s="223" t="s">
        <v>1446</v>
      </c>
      <c r="B2522" s="134">
        <v>268193.52</v>
      </c>
      <c r="C2522" s="134"/>
      <c r="D2522" s="134"/>
      <c r="E2522" s="134"/>
      <c r="F2522" s="134">
        <v>0</v>
      </c>
      <c r="G2522" s="212"/>
      <c r="H2522" s="208"/>
      <c r="I2522" s="9" t="s">
        <v>1447</v>
      </c>
    </row>
    <row r="2523" spans="1:9" hidden="1" outlineLevel="1">
      <c r="A2523" s="223" t="s">
        <v>1474</v>
      </c>
      <c r="B2523" s="134">
        <v>198457.04</v>
      </c>
      <c r="C2523" s="134"/>
      <c r="D2523" s="134"/>
      <c r="E2523" s="134"/>
      <c r="F2523" s="134">
        <v>-413.46000000000004</v>
      </c>
      <c r="G2523" s="212"/>
      <c r="H2523" s="208"/>
      <c r="I2523" s="9" t="s">
        <v>1475</v>
      </c>
    </row>
    <row r="2524" spans="1:9" hidden="1" outlineLevel="1">
      <c r="A2524" s="223" t="s">
        <v>1484</v>
      </c>
      <c r="B2524" s="134">
        <v>132594.99</v>
      </c>
      <c r="C2524" s="134"/>
      <c r="D2524" s="134"/>
      <c r="E2524" s="134"/>
      <c r="F2524" s="134">
        <v>0</v>
      </c>
      <c r="G2524" s="212"/>
      <c r="H2524" s="208"/>
      <c r="I2524" s="9" t="s">
        <v>1485</v>
      </c>
    </row>
    <row r="2525" spans="1:9" hidden="1" outlineLevel="1">
      <c r="A2525" s="223" t="s">
        <v>1438</v>
      </c>
      <c r="B2525" s="134">
        <v>789012.88</v>
      </c>
      <c r="C2525" s="134"/>
      <c r="D2525" s="134"/>
      <c r="E2525" s="134"/>
      <c r="F2525" s="134">
        <v>0</v>
      </c>
      <c r="G2525" s="212"/>
      <c r="H2525" s="208"/>
      <c r="I2525" s="9" t="s">
        <v>1439</v>
      </c>
    </row>
    <row r="2526" spans="1:9" hidden="1" outlineLevel="1">
      <c r="A2526" s="223" t="s">
        <v>1532</v>
      </c>
      <c r="B2526" s="134">
        <v>477550.23</v>
      </c>
      <c r="C2526" s="134"/>
      <c r="D2526" s="134"/>
      <c r="E2526" s="134"/>
      <c r="F2526" s="134">
        <v>-845.75</v>
      </c>
      <c r="G2526" s="212"/>
      <c r="H2526" s="208"/>
      <c r="I2526" s="9" t="s">
        <v>1533</v>
      </c>
    </row>
    <row r="2527" spans="1:9" hidden="1" outlineLevel="1">
      <c r="A2527" s="223" t="s">
        <v>1374</v>
      </c>
      <c r="B2527" s="134">
        <v>754378.82</v>
      </c>
      <c r="C2527" s="134"/>
      <c r="D2527" s="134"/>
      <c r="E2527" s="134"/>
      <c r="F2527" s="134">
        <v>43357.96</v>
      </c>
      <c r="G2527" s="212"/>
      <c r="H2527" s="208"/>
      <c r="I2527" s="9" t="s">
        <v>1375</v>
      </c>
    </row>
    <row r="2528" spans="1:9" hidden="1" outlineLevel="1">
      <c r="A2528" s="223" t="s">
        <v>1380</v>
      </c>
      <c r="B2528" s="134">
        <v>505549.97</v>
      </c>
      <c r="C2528" s="134"/>
      <c r="D2528" s="134"/>
      <c r="E2528" s="134"/>
      <c r="F2528" s="134">
        <v>0</v>
      </c>
      <c r="G2528" s="212"/>
      <c r="H2528" s="208"/>
      <c r="I2528" s="9" t="s">
        <v>1381</v>
      </c>
    </row>
    <row r="2529" spans="1:9" hidden="1" outlineLevel="1">
      <c r="A2529" s="223" t="s">
        <v>1408</v>
      </c>
      <c r="B2529" s="134">
        <v>193529.76</v>
      </c>
      <c r="C2529" s="134"/>
      <c r="D2529" s="134"/>
      <c r="E2529" s="134"/>
      <c r="F2529" s="134">
        <v>-242.82</v>
      </c>
      <c r="G2529" s="212"/>
      <c r="H2529" s="208"/>
      <c r="I2529" s="9" t="s">
        <v>1409</v>
      </c>
    </row>
    <row r="2530" spans="1:9" hidden="1" outlineLevel="1">
      <c r="A2530" s="223" t="s">
        <v>1390</v>
      </c>
      <c r="B2530" s="134">
        <v>755528.74</v>
      </c>
      <c r="C2530" s="134"/>
      <c r="D2530" s="134"/>
      <c r="E2530" s="134"/>
      <c r="F2530" s="134">
        <v>491.91</v>
      </c>
      <c r="G2530" s="212"/>
      <c r="H2530" s="208"/>
      <c r="I2530" s="9" t="s">
        <v>1391</v>
      </c>
    </row>
    <row r="2531" spans="1:9" hidden="1" outlineLevel="1">
      <c r="A2531" s="223" t="s">
        <v>1448</v>
      </c>
      <c r="B2531" s="134">
        <v>898456.71</v>
      </c>
      <c r="C2531" s="134"/>
      <c r="D2531" s="134"/>
      <c r="E2531" s="134"/>
      <c r="F2531" s="134">
        <v>-41001.519999999997</v>
      </c>
      <c r="G2531" s="212"/>
      <c r="H2531" s="208"/>
      <c r="I2531" s="9" t="s">
        <v>1449</v>
      </c>
    </row>
    <row r="2532" spans="1:9" hidden="1" outlineLevel="1">
      <c r="A2532" s="223" t="s">
        <v>1594</v>
      </c>
      <c r="B2532" s="134">
        <v>540350.23</v>
      </c>
      <c r="C2532" s="134"/>
      <c r="D2532" s="134"/>
      <c r="E2532" s="134"/>
      <c r="F2532" s="134">
        <v>-285.18</v>
      </c>
      <c r="G2532" s="212"/>
      <c r="H2532" s="208"/>
      <c r="I2532" s="9" t="s">
        <v>1595</v>
      </c>
    </row>
    <row r="2533" spans="1:9" hidden="1" outlineLevel="1">
      <c r="A2533" s="223" t="s">
        <v>1476</v>
      </c>
      <c r="B2533" s="134">
        <v>225039.22</v>
      </c>
      <c r="C2533" s="134"/>
      <c r="D2533" s="134"/>
      <c r="E2533" s="134"/>
      <c r="F2533" s="134">
        <v>-142.99</v>
      </c>
      <c r="G2533" s="212"/>
      <c r="H2533" s="208"/>
      <c r="I2533" s="9" t="s">
        <v>1477</v>
      </c>
    </row>
    <row r="2534" spans="1:9" hidden="1" outlineLevel="1">
      <c r="A2534" s="223" t="s">
        <v>1494</v>
      </c>
      <c r="B2534" s="134">
        <v>393651.58</v>
      </c>
      <c r="C2534" s="134"/>
      <c r="D2534" s="134"/>
      <c r="E2534" s="134"/>
      <c r="F2534" s="134">
        <v>0</v>
      </c>
      <c r="G2534" s="212"/>
      <c r="H2534" s="208"/>
      <c r="I2534" s="9" t="s">
        <v>1495</v>
      </c>
    </row>
    <row r="2535" spans="1:9" hidden="1" outlineLevel="1">
      <c r="A2535" s="223" t="s">
        <v>1834</v>
      </c>
      <c r="B2535" s="134">
        <v>115577.32</v>
      </c>
      <c r="C2535" s="134"/>
      <c r="D2535" s="134"/>
      <c r="E2535" s="134"/>
      <c r="F2535" s="134">
        <v>0</v>
      </c>
      <c r="G2535" s="212"/>
      <c r="H2535" s="208"/>
      <c r="I2535" s="9" t="s">
        <v>1835</v>
      </c>
    </row>
    <row r="2536" spans="1:9" hidden="1" outlineLevel="1">
      <c r="A2536" s="223" t="s">
        <v>1536</v>
      </c>
      <c r="B2536" s="134">
        <v>588524.06999999995</v>
      </c>
      <c r="C2536" s="134"/>
      <c r="D2536" s="134"/>
      <c r="E2536" s="134"/>
      <c r="F2536" s="134">
        <v>-1006</v>
      </c>
      <c r="G2536" s="212"/>
      <c r="H2536" s="208"/>
      <c r="I2536" s="9" t="s">
        <v>1537</v>
      </c>
    </row>
    <row r="2537" spans="1:9" hidden="1" outlineLevel="1">
      <c r="A2537" s="223" t="s">
        <v>1560</v>
      </c>
      <c r="B2537" s="134">
        <v>469698.2</v>
      </c>
      <c r="C2537" s="134"/>
      <c r="D2537" s="134"/>
      <c r="E2537" s="134"/>
      <c r="F2537" s="134">
        <v>-429.15000000000003</v>
      </c>
      <c r="G2537" s="212"/>
      <c r="H2537" s="208"/>
      <c r="I2537" s="9" t="s">
        <v>1561</v>
      </c>
    </row>
    <row r="2538" spans="1:9" hidden="1" outlineLevel="1">
      <c r="A2538" s="223" t="s">
        <v>1420</v>
      </c>
      <c r="B2538" s="134">
        <v>343845.39</v>
      </c>
      <c r="C2538" s="134"/>
      <c r="D2538" s="134"/>
      <c r="E2538" s="134"/>
      <c r="F2538" s="134">
        <v>0</v>
      </c>
      <c r="G2538" s="212"/>
      <c r="H2538" s="208"/>
      <c r="I2538" s="9" t="s">
        <v>1421</v>
      </c>
    </row>
    <row r="2539" spans="1:9" hidden="1" outlineLevel="1">
      <c r="A2539" s="223" t="s">
        <v>1410</v>
      </c>
      <c r="B2539" s="134">
        <v>85465.25</v>
      </c>
      <c r="C2539" s="134"/>
      <c r="D2539" s="134"/>
      <c r="E2539" s="134"/>
      <c r="F2539" s="134">
        <v>-337.66999999999996</v>
      </c>
      <c r="G2539" s="212"/>
      <c r="H2539" s="208"/>
      <c r="I2539" s="9" t="s">
        <v>1411</v>
      </c>
    </row>
    <row r="2540" spans="1:9" hidden="1" outlineLevel="1">
      <c r="A2540" s="223" t="s">
        <v>1592</v>
      </c>
      <c r="B2540" s="134">
        <v>134531.43</v>
      </c>
      <c r="C2540" s="134"/>
      <c r="D2540" s="134"/>
      <c r="E2540" s="134"/>
      <c r="F2540" s="134">
        <v>0</v>
      </c>
      <c r="G2540" s="212"/>
      <c r="H2540" s="208"/>
      <c r="I2540" s="9" t="s">
        <v>1593</v>
      </c>
    </row>
    <row r="2541" spans="1:9" hidden="1" outlineLevel="1">
      <c r="A2541" s="223" t="s">
        <v>1462</v>
      </c>
      <c r="B2541" s="134">
        <v>2782827.04</v>
      </c>
      <c r="C2541" s="134"/>
      <c r="D2541" s="134"/>
      <c r="E2541" s="134"/>
      <c r="F2541" s="134">
        <v>-16926.03</v>
      </c>
      <c r="G2541" s="212"/>
      <c r="H2541" s="208"/>
      <c r="I2541" s="9" t="s">
        <v>1463</v>
      </c>
    </row>
    <row r="2542" spans="1:9" hidden="1" outlineLevel="1">
      <c r="A2542" s="223" t="s">
        <v>1542</v>
      </c>
      <c r="B2542" s="134">
        <v>289317.58</v>
      </c>
      <c r="C2542" s="134"/>
      <c r="D2542" s="134"/>
      <c r="E2542" s="134"/>
      <c r="F2542" s="134">
        <v>1322.69</v>
      </c>
      <c r="G2542" s="212"/>
      <c r="H2542" s="208"/>
      <c r="I2542" s="9" t="s">
        <v>1543</v>
      </c>
    </row>
    <row r="2543" spans="1:9" hidden="1" outlineLevel="1">
      <c r="A2543" s="223" t="s">
        <v>1554</v>
      </c>
      <c r="B2543" s="134">
        <v>4520990.55</v>
      </c>
      <c r="C2543" s="134"/>
      <c r="D2543" s="134"/>
      <c r="E2543" s="134"/>
      <c r="F2543" s="134">
        <v>-12129.699999999999</v>
      </c>
      <c r="G2543" s="212"/>
      <c r="H2543" s="208"/>
      <c r="I2543" s="9" t="s">
        <v>1555</v>
      </c>
    </row>
    <row r="2544" spans="1:9" hidden="1" outlineLevel="1">
      <c r="A2544" s="223" t="s">
        <v>1556</v>
      </c>
      <c r="B2544" s="134">
        <v>891269.25</v>
      </c>
      <c r="C2544" s="134"/>
      <c r="D2544" s="134"/>
      <c r="E2544" s="134"/>
      <c r="F2544" s="134">
        <v>3508.33</v>
      </c>
      <c r="G2544" s="212"/>
      <c r="H2544" s="208"/>
      <c r="I2544" s="9" t="s">
        <v>1557</v>
      </c>
    </row>
    <row r="2545" spans="1:9" hidden="1" outlineLevel="1">
      <c r="A2545" s="223" t="s">
        <v>1504</v>
      </c>
      <c r="B2545" s="134">
        <v>496258.66</v>
      </c>
      <c r="C2545" s="134"/>
      <c r="D2545" s="134"/>
      <c r="E2545" s="134"/>
      <c r="F2545" s="134">
        <v>52.22</v>
      </c>
      <c r="G2545" s="212"/>
      <c r="H2545" s="208"/>
      <c r="I2545" s="9" t="s">
        <v>1505</v>
      </c>
    </row>
    <row r="2546" spans="1:9" hidden="1" outlineLevel="1">
      <c r="A2546" s="223" t="s">
        <v>644</v>
      </c>
      <c r="B2546" s="134">
        <v>1381258.2</v>
      </c>
      <c r="C2546" s="134"/>
      <c r="D2546" s="134"/>
      <c r="E2546" s="134"/>
      <c r="F2546" s="134">
        <v>0</v>
      </c>
      <c r="G2546" s="212"/>
      <c r="H2546" s="208"/>
      <c r="I2546" s="9" t="s">
        <v>645</v>
      </c>
    </row>
    <row r="2547" spans="1:9" hidden="1" outlineLevel="1">
      <c r="A2547" s="223" t="s">
        <v>1526</v>
      </c>
      <c r="B2547" s="134">
        <v>142806.24</v>
      </c>
      <c r="C2547" s="134"/>
      <c r="D2547" s="134"/>
      <c r="E2547" s="134"/>
      <c r="F2547" s="134">
        <v>0</v>
      </c>
      <c r="G2547" s="212"/>
      <c r="H2547" s="208"/>
      <c r="I2547" s="9" t="s">
        <v>1527</v>
      </c>
    </row>
    <row r="2548" spans="1:9" hidden="1" outlineLevel="1">
      <c r="A2548" s="223" t="s">
        <v>1524</v>
      </c>
      <c r="B2548" s="134">
        <v>313503.37</v>
      </c>
      <c r="C2548" s="134"/>
      <c r="D2548" s="134"/>
      <c r="E2548" s="134"/>
      <c r="F2548" s="134">
        <v>0</v>
      </c>
      <c r="G2548" s="212"/>
      <c r="H2548" s="208"/>
      <c r="I2548" s="9" t="s">
        <v>1525</v>
      </c>
    </row>
    <row r="2549" spans="1:9" hidden="1" outlineLevel="1">
      <c r="A2549" s="223" t="s">
        <v>1584</v>
      </c>
      <c r="B2549" s="134">
        <v>425564.51</v>
      </c>
      <c r="C2549" s="134"/>
      <c r="D2549" s="134"/>
      <c r="E2549" s="134"/>
      <c r="F2549" s="134">
        <v>0</v>
      </c>
      <c r="G2549" s="212"/>
      <c r="H2549" s="208"/>
      <c r="I2549" s="9" t="s">
        <v>1585</v>
      </c>
    </row>
    <row r="2550" spans="1:9" hidden="1" outlineLevel="1">
      <c r="A2550" s="223" t="s">
        <v>1488</v>
      </c>
      <c r="B2550" s="134">
        <v>194160.37</v>
      </c>
      <c r="C2550" s="134"/>
      <c r="D2550" s="134"/>
      <c r="E2550" s="134"/>
      <c r="F2550" s="134">
        <v>1416.21</v>
      </c>
      <c r="G2550" s="212"/>
      <c r="H2550" s="208"/>
      <c r="I2550" s="9" t="s">
        <v>1489</v>
      </c>
    </row>
    <row r="2551" spans="1:9" hidden="1" outlineLevel="1">
      <c r="A2551" s="223" t="s">
        <v>1508</v>
      </c>
      <c r="B2551" s="134">
        <v>461978.25</v>
      </c>
      <c r="C2551" s="134"/>
      <c r="D2551" s="134"/>
      <c r="E2551" s="134"/>
      <c r="F2551" s="134">
        <v>-348.24</v>
      </c>
      <c r="G2551" s="212"/>
      <c r="H2551" s="208"/>
      <c r="I2551" s="9" t="s">
        <v>1509</v>
      </c>
    </row>
    <row r="2552" spans="1:9" hidden="1" outlineLevel="1">
      <c r="A2552" s="223" t="s">
        <v>1414</v>
      </c>
      <c r="B2552" s="134">
        <v>93328.97</v>
      </c>
      <c r="C2552" s="134"/>
      <c r="D2552" s="134"/>
      <c r="E2552" s="134"/>
      <c r="F2552" s="134">
        <v>-161.97999999999999</v>
      </c>
      <c r="G2552" s="212"/>
      <c r="H2552" s="208"/>
      <c r="I2552" s="9" t="s">
        <v>1415</v>
      </c>
    </row>
    <row r="2553" spans="1:9" hidden="1" outlineLevel="1">
      <c r="A2553" s="223" t="s">
        <v>1496</v>
      </c>
      <c r="B2553" s="134">
        <v>456406.54</v>
      </c>
      <c r="C2553" s="134"/>
      <c r="D2553" s="134"/>
      <c r="E2553" s="134"/>
      <c r="F2553" s="134">
        <v>-1215.5500000000002</v>
      </c>
      <c r="G2553" s="212"/>
      <c r="H2553" s="208"/>
      <c r="I2553" s="9" t="s">
        <v>1497</v>
      </c>
    </row>
    <row r="2554" spans="1:9" hidden="1" outlineLevel="1">
      <c r="A2554" s="223" t="s">
        <v>1534</v>
      </c>
      <c r="B2554" s="134">
        <v>282805.84999999998</v>
      </c>
      <c r="C2554" s="134"/>
      <c r="D2554" s="134"/>
      <c r="E2554" s="134"/>
      <c r="F2554" s="134">
        <v>0</v>
      </c>
      <c r="G2554" s="212"/>
      <c r="H2554" s="208"/>
      <c r="I2554" s="9" t="s">
        <v>1535</v>
      </c>
    </row>
    <row r="2555" spans="1:9" hidden="1" outlineLevel="1">
      <c r="A2555" s="223" t="s">
        <v>1562</v>
      </c>
      <c r="B2555" s="134">
        <v>383330.42</v>
      </c>
      <c r="C2555" s="134"/>
      <c r="D2555" s="134"/>
      <c r="E2555" s="134"/>
      <c r="F2555" s="134">
        <v>3692.3</v>
      </c>
      <c r="G2555" s="212"/>
      <c r="H2555" s="208"/>
      <c r="I2555" s="9" t="s">
        <v>1563</v>
      </c>
    </row>
    <row r="2556" spans="1:9" hidden="1" outlineLevel="1">
      <c r="A2556" s="223" t="s">
        <v>1388</v>
      </c>
      <c r="B2556" s="134">
        <v>549117.72</v>
      </c>
      <c r="C2556" s="134"/>
      <c r="D2556" s="134"/>
      <c r="E2556" s="134"/>
      <c r="F2556" s="134">
        <v>-3845.27</v>
      </c>
      <c r="G2556" s="212"/>
      <c r="H2556" s="208"/>
      <c r="I2556" s="9" t="s">
        <v>1389</v>
      </c>
    </row>
    <row r="2557" spans="1:9" hidden="1" outlineLevel="1">
      <c r="A2557" s="223" t="s">
        <v>1450</v>
      </c>
      <c r="B2557" s="134">
        <v>419462.65</v>
      </c>
      <c r="C2557" s="134"/>
      <c r="D2557" s="134"/>
      <c r="E2557" s="134"/>
      <c r="F2557" s="134">
        <v>6160.1299999999992</v>
      </c>
      <c r="G2557" s="212"/>
      <c r="H2557" s="208"/>
      <c r="I2557" s="9" t="s">
        <v>1451</v>
      </c>
    </row>
    <row r="2558" spans="1:9" hidden="1" outlineLevel="1">
      <c r="A2558" s="223" t="s">
        <v>1478</v>
      </c>
      <c r="B2558" s="134">
        <v>543688.09</v>
      </c>
      <c r="C2558" s="134"/>
      <c r="D2558" s="134"/>
      <c r="E2558" s="134"/>
      <c r="F2558" s="134">
        <v>0</v>
      </c>
      <c r="G2558" s="212"/>
      <c r="H2558" s="208"/>
      <c r="I2558" s="9" t="s">
        <v>1479</v>
      </c>
    </row>
    <row r="2559" spans="1:9" hidden="1" outlineLevel="1">
      <c r="A2559" s="223" t="s">
        <v>1530</v>
      </c>
      <c r="B2559" s="134">
        <v>1099390.76</v>
      </c>
      <c r="C2559" s="134"/>
      <c r="D2559" s="134"/>
      <c r="E2559" s="134"/>
      <c r="F2559" s="134">
        <v>0</v>
      </c>
      <c r="G2559" s="212"/>
      <c r="H2559" s="208"/>
      <c r="I2559" s="9" t="s">
        <v>1531</v>
      </c>
    </row>
    <row r="2560" spans="1:9" hidden="1" outlineLevel="1">
      <c r="A2560" s="223" t="s">
        <v>1578</v>
      </c>
      <c r="B2560" s="134">
        <v>912178.31</v>
      </c>
      <c r="C2560" s="134"/>
      <c r="D2560" s="134">
        <v>11807</v>
      </c>
      <c r="E2560" s="134"/>
      <c r="F2560" s="134">
        <v>8751.0599999999977</v>
      </c>
      <c r="G2560" s="212"/>
      <c r="H2560" s="208"/>
      <c r="I2560" s="9" t="s">
        <v>1579</v>
      </c>
    </row>
    <row r="2561" spans="1:9" hidden="1" outlineLevel="1">
      <c r="A2561" s="223" t="s">
        <v>1416</v>
      </c>
      <c r="B2561" s="134">
        <v>272830.93</v>
      </c>
      <c r="C2561" s="134"/>
      <c r="D2561" s="134"/>
      <c r="E2561" s="134"/>
      <c r="F2561" s="134">
        <v>0</v>
      </c>
      <c r="G2561" s="212"/>
      <c r="H2561" s="208"/>
      <c r="I2561" s="9" t="s">
        <v>1417</v>
      </c>
    </row>
    <row r="2562" spans="1:9" hidden="1" outlineLevel="1">
      <c r="A2562" s="223" t="s">
        <v>1510</v>
      </c>
      <c r="B2562" s="134">
        <v>747273.29</v>
      </c>
      <c r="C2562" s="134"/>
      <c r="D2562" s="134"/>
      <c r="E2562" s="134"/>
      <c r="F2562" s="134">
        <v>0</v>
      </c>
      <c r="G2562" s="212"/>
      <c r="H2562" s="208"/>
      <c r="I2562" s="9" t="s">
        <v>1511</v>
      </c>
    </row>
    <row r="2563" spans="1:9" hidden="1" outlineLevel="1">
      <c r="A2563" s="223" t="s">
        <v>1582</v>
      </c>
      <c r="B2563" s="134">
        <v>289705.37</v>
      </c>
      <c r="C2563" s="134"/>
      <c r="D2563" s="134"/>
      <c r="E2563" s="134"/>
      <c r="F2563" s="134">
        <v>0</v>
      </c>
      <c r="G2563" s="212"/>
      <c r="H2563" s="208"/>
      <c r="I2563" s="9" t="s">
        <v>1583</v>
      </c>
    </row>
    <row r="2564" spans="1:9" hidden="1" outlineLevel="1">
      <c r="A2564" s="223" t="s">
        <v>1404</v>
      </c>
      <c r="B2564" s="134">
        <v>1629211.2</v>
      </c>
      <c r="C2564" s="134"/>
      <c r="D2564" s="134"/>
      <c r="E2564" s="134"/>
      <c r="F2564" s="134">
        <v>0</v>
      </c>
      <c r="G2564" s="212"/>
      <c r="H2564" s="208"/>
      <c r="I2564" s="9" t="s">
        <v>1405</v>
      </c>
    </row>
    <row r="2565" spans="1:9" hidden="1" outlineLevel="1">
      <c r="A2565" s="223" t="s">
        <v>1406</v>
      </c>
      <c r="B2565" s="134">
        <v>752550.6</v>
      </c>
      <c r="C2565" s="134"/>
      <c r="D2565" s="134"/>
      <c r="E2565" s="134"/>
      <c r="F2565" s="134">
        <v>22967.079999999998</v>
      </c>
      <c r="G2565" s="212"/>
      <c r="H2565" s="208"/>
      <c r="I2565" s="9" t="s">
        <v>1407</v>
      </c>
    </row>
    <row r="2566" spans="1:9" hidden="1" outlineLevel="1">
      <c r="A2566" s="223" t="s">
        <v>452</v>
      </c>
      <c r="B2566" s="134">
        <v>3214750.59</v>
      </c>
      <c r="C2566" s="134"/>
      <c r="D2566" s="134"/>
      <c r="E2566" s="134"/>
      <c r="F2566" s="134">
        <v>0</v>
      </c>
      <c r="G2566" s="212"/>
      <c r="H2566" s="208"/>
      <c r="I2566" s="9" t="s">
        <v>453</v>
      </c>
    </row>
    <row r="2567" spans="1:9" hidden="1" outlineLevel="1">
      <c r="A2567" s="223" t="s">
        <v>1522</v>
      </c>
      <c r="B2567" s="134">
        <v>342704.28</v>
      </c>
      <c r="C2567" s="134"/>
      <c r="D2567" s="134"/>
      <c r="E2567" s="134"/>
      <c r="F2567" s="134">
        <v>489.20000000000005</v>
      </c>
      <c r="G2567" s="212"/>
      <c r="H2567" s="208"/>
      <c r="I2567" s="9" t="s">
        <v>1523</v>
      </c>
    </row>
    <row r="2568" spans="1:9" hidden="1" outlineLevel="1">
      <c r="A2568" s="223" t="s">
        <v>1396</v>
      </c>
      <c r="B2568" s="134">
        <v>1436555.62</v>
      </c>
      <c r="C2568" s="134"/>
      <c r="D2568" s="134"/>
      <c r="E2568" s="134"/>
      <c r="F2568" s="134">
        <v>-11315.45</v>
      </c>
      <c r="G2568" s="212"/>
      <c r="H2568" s="208"/>
      <c r="I2568" s="9" t="s">
        <v>1397</v>
      </c>
    </row>
    <row r="2569" spans="1:9" hidden="1" outlineLevel="1">
      <c r="A2569" s="223" t="s">
        <v>1398</v>
      </c>
      <c r="B2569" s="134">
        <v>338567.09</v>
      </c>
      <c r="C2569" s="134"/>
      <c r="D2569" s="134"/>
      <c r="E2569" s="134"/>
      <c r="F2569" s="134">
        <v>0</v>
      </c>
      <c r="G2569" s="212"/>
      <c r="H2569" s="208"/>
      <c r="I2569" s="9" t="s">
        <v>1399</v>
      </c>
    </row>
    <row r="2570" spans="1:9" hidden="1" outlineLevel="1">
      <c r="A2570" s="223" t="s">
        <v>1440</v>
      </c>
      <c r="B2570" s="134">
        <v>299664.09000000003</v>
      </c>
      <c r="C2570" s="134"/>
      <c r="D2570" s="134"/>
      <c r="E2570" s="134"/>
      <c r="F2570" s="134">
        <v>0</v>
      </c>
      <c r="G2570" s="212"/>
      <c r="H2570" s="208"/>
      <c r="I2570" s="9" t="s">
        <v>1441</v>
      </c>
    </row>
    <row r="2571" spans="1:9" hidden="1" outlineLevel="1">
      <c r="A2571" s="223" t="s">
        <v>1486</v>
      </c>
      <c r="B2571" s="134">
        <v>212741.01</v>
      </c>
      <c r="C2571" s="134"/>
      <c r="D2571" s="134"/>
      <c r="E2571" s="134"/>
      <c r="F2571" s="134">
        <v>-273.44000000000005</v>
      </c>
      <c r="G2571" s="212"/>
      <c r="H2571" s="208"/>
      <c r="I2571" s="9" t="s">
        <v>1487</v>
      </c>
    </row>
    <row r="2572" spans="1:9" hidden="1" outlineLevel="1">
      <c r="A2572" s="223" t="s">
        <v>1546</v>
      </c>
      <c r="B2572" s="134">
        <v>210951.18</v>
      </c>
      <c r="C2572" s="134"/>
      <c r="D2572" s="134"/>
      <c r="E2572" s="134"/>
      <c r="F2572" s="134">
        <v>0</v>
      </c>
      <c r="G2572" s="212"/>
      <c r="H2572" s="208"/>
      <c r="I2572" s="9" t="s">
        <v>1547</v>
      </c>
    </row>
    <row r="2573" spans="1:9" hidden="1" outlineLevel="1">
      <c r="A2573" s="223" t="s">
        <v>1456</v>
      </c>
      <c r="B2573" s="134">
        <v>633002.23999999999</v>
      </c>
      <c r="C2573" s="134"/>
      <c r="D2573" s="134"/>
      <c r="E2573" s="134"/>
      <c r="F2573" s="134">
        <v>-8277.66</v>
      </c>
      <c r="G2573" s="212"/>
      <c r="H2573" s="208"/>
      <c r="I2573" s="9" t="s">
        <v>1457</v>
      </c>
    </row>
    <row r="2574" spans="1:9" hidden="1" outlineLevel="1">
      <c r="A2574" s="223" t="s">
        <v>1267</v>
      </c>
      <c r="B2574" s="134">
        <v>498350.42</v>
      </c>
      <c r="C2574" s="134"/>
      <c r="D2574" s="134"/>
      <c r="E2574" s="134"/>
      <c r="F2574" s="134">
        <v>0</v>
      </c>
      <c r="G2574" s="212"/>
      <c r="H2574" s="208"/>
      <c r="I2574" s="9" t="s">
        <v>1268</v>
      </c>
    </row>
    <row r="2575" spans="1:9" hidden="1" outlineLevel="1">
      <c r="A2575" s="223" t="s">
        <v>1568</v>
      </c>
      <c r="B2575" s="134">
        <v>360544.32</v>
      </c>
      <c r="C2575" s="134"/>
      <c r="D2575" s="134"/>
      <c r="E2575" s="134"/>
      <c r="F2575" s="134">
        <v>-8404.07</v>
      </c>
      <c r="G2575" s="212"/>
      <c r="H2575" s="208"/>
      <c r="I2575" s="9" t="s">
        <v>1569</v>
      </c>
    </row>
    <row r="2576" spans="1:9" hidden="1" outlineLevel="1">
      <c r="A2576" s="223" t="s">
        <v>1502</v>
      </c>
      <c r="B2576" s="134">
        <v>351852.26</v>
      </c>
      <c r="C2576" s="134"/>
      <c r="D2576" s="134"/>
      <c r="E2576" s="134"/>
      <c r="F2576" s="134">
        <v>-3845.2</v>
      </c>
      <c r="G2576" s="212"/>
      <c r="H2576" s="208"/>
      <c r="I2576" s="9" t="s">
        <v>1503</v>
      </c>
    </row>
    <row r="2577" spans="1:9" hidden="1" outlineLevel="1">
      <c r="A2577" s="223" t="s">
        <v>1514</v>
      </c>
      <c r="B2577" s="134">
        <v>136811.49</v>
      </c>
      <c r="C2577" s="134"/>
      <c r="D2577" s="134"/>
      <c r="E2577" s="134"/>
      <c r="F2577" s="134">
        <v>0</v>
      </c>
      <c r="G2577" s="212"/>
      <c r="H2577" s="208"/>
      <c r="I2577" s="9" t="s">
        <v>1515</v>
      </c>
    </row>
    <row r="2578" spans="1:9" hidden="1" outlineLevel="1">
      <c r="A2578" s="223" t="s">
        <v>1490</v>
      </c>
      <c r="B2578" s="134">
        <v>10235936.82</v>
      </c>
      <c r="C2578" s="134"/>
      <c r="D2578" s="134"/>
      <c r="E2578" s="134"/>
      <c r="F2578" s="134">
        <v>-39658.520000000004</v>
      </c>
      <c r="G2578" s="212"/>
      <c r="H2578" s="208"/>
      <c r="I2578" s="9" t="s">
        <v>1491</v>
      </c>
    </row>
    <row r="2579" spans="1:9" hidden="1" outlineLevel="1">
      <c r="A2579" s="223" t="s">
        <v>1544</v>
      </c>
      <c r="B2579" s="134">
        <v>511327.94</v>
      </c>
      <c r="C2579" s="134"/>
      <c r="D2579" s="134"/>
      <c r="E2579" s="134"/>
      <c r="F2579" s="134">
        <v>0</v>
      </c>
      <c r="G2579" s="212"/>
      <c r="H2579" s="208"/>
      <c r="I2579" s="9" t="s">
        <v>1545</v>
      </c>
    </row>
    <row r="2580" spans="1:9" hidden="1" outlineLevel="1">
      <c r="A2580" s="223" t="s">
        <v>1434</v>
      </c>
      <c r="B2580" s="134">
        <v>2170190.34</v>
      </c>
      <c r="C2580" s="134"/>
      <c r="D2580" s="134"/>
      <c r="E2580" s="134"/>
      <c r="F2580" s="134">
        <v>-15171.98</v>
      </c>
      <c r="G2580" s="212"/>
      <c r="H2580" s="208"/>
      <c r="I2580" s="9" t="s">
        <v>1435</v>
      </c>
    </row>
    <row r="2581" spans="1:9" hidden="1" outlineLevel="1">
      <c r="A2581" s="223" t="s">
        <v>366</v>
      </c>
      <c r="B2581" s="134">
        <v>1025097.18</v>
      </c>
      <c r="C2581" s="134"/>
      <c r="D2581" s="134"/>
      <c r="E2581" s="134"/>
      <c r="F2581" s="134">
        <v>2996.33</v>
      </c>
      <c r="G2581" s="212"/>
      <c r="H2581" s="208"/>
      <c r="I2581" s="9" t="s">
        <v>367</v>
      </c>
    </row>
    <row r="2582" spans="1:9" hidden="1" outlineLevel="1">
      <c r="A2582" s="223" t="s">
        <v>1472</v>
      </c>
      <c r="B2582" s="134">
        <v>15821.87</v>
      </c>
      <c r="C2582" s="134"/>
      <c r="D2582" s="134"/>
      <c r="E2582" s="134"/>
      <c r="F2582" s="134">
        <v>0</v>
      </c>
      <c r="G2582" s="212"/>
      <c r="H2582" s="208"/>
      <c r="I2582" s="9" t="s">
        <v>1473</v>
      </c>
    </row>
    <row r="2583" spans="1:9" hidden="1" outlineLevel="1">
      <c r="A2583" s="223" t="s">
        <v>704</v>
      </c>
      <c r="B2583" s="134">
        <v>912601.42</v>
      </c>
      <c r="C2583" s="134"/>
      <c r="D2583" s="134"/>
      <c r="E2583" s="134"/>
      <c r="F2583" s="134">
        <v>0</v>
      </c>
      <c r="G2583" s="212"/>
      <c r="H2583" s="208"/>
      <c r="I2583" s="9" t="s">
        <v>705</v>
      </c>
    </row>
    <row r="2584" spans="1:9" hidden="1" outlineLevel="1">
      <c r="A2584" s="223" t="s">
        <v>1586</v>
      </c>
      <c r="B2584" s="134">
        <v>2941363.75</v>
      </c>
      <c r="C2584" s="134">
        <v>-1852442.22</v>
      </c>
      <c r="D2584" s="134"/>
      <c r="E2584" s="134"/>
      <c r="F2584" s="134">
        <v>0</v>
      </c>
      <c r="G2584" s="212"/>
      <c r="H2584" s="208"/>
      <c r="I2584" s="9" t="s">
        <v>1587</v>
      </c>
    </row>
    <row r="2585" spans="1:9" hidden="1" outlineLevel="1">
      <c r="A2585" s="223" t="s">
        <v>1572</v>
      </c>
      <c r="B2585" s="134">
        <v>1128052.45</v>
      </c>
      <c r="C2585" s="134"/>
      <c r="D2585" s="134"/>
      <c r="E2585" s="134"/>
      <c r="F2585" s="134">
        <v>-5661.64</v>
      </c>
      <c r="G2585" s="212"/>
      <c r="H2585" s="208"/>
      <c r="I2585" s="9" t="s">
        <v>1573</v>
      </c>
    </row>
    <row r="2586" spans="1:9" hidden="1" outlineLevel="1">
      <c r="A2586" s="223" t="s">
        <v>1558</v>
      </c>
      <c r="B2586" s="134">
        <v>143634.73000000001</v>
      </c>
      <c r="C2586" s="134"/>
      <c r="D2586" s="134"/>
      <c r="E2586" s="134"/>
      <c r="F2586" s="134">
        <v>0</v>
      </c>
      <c r="G2586" s="212"/>
      <c r="H2586" s="208"/>
      <c r="I2586" s="9" t="s">
        <v>1559</v>
      </c>
    </row>
    <row r="2587" spans="1:9" hidden="1" outlineLevel="1">
      <c r="A2587" s="223" t="s">
        <v>1386</v>
      </c>
      <c r="B2587" s="134">
        <v>6565196.7000000002</v>
      </c>
      <c r="C2587" s="134"/>
      <c r="D2587" s="134"/>
      <c r="E2587" s="134"/>
      <c r="F2587" s="134">
        <v>-71473.91</v>
      </c>
      <c r="G2587" s="212"/>
      <c r="H2587" s="208"/>
      <c r="I2587" s="9" t="s">
        <v>1387</v>
      </c>
    </row>
    <row r="2588" spans="1:9" hidden="1" outlineLevel="1">
      <c r="A2588" s="223" t="s">
        <v>1836</v>
      </c>
      <c r="B2588" s="134">
        <v>40556.85</v>
      </c>
      <c r="C2588" s="134"/>
      <c r="D2588" s="134"/>
      <c r="E2588" s="134"/>
      <c r="F2588" s="134">
        <v>0</v>
      </c>
      <c r="G2588" s="212"/>
      <c r="H2588" s="208"/>
      <c r="I2588" s="9" t="s">
        <v>1837</v>
      </c>
    </row>
    <row r="2589" spans="1:9" hidden="1" outlineLevel="1">
      <c r="A2589" s="223" t="s">
        <v>1436</v>
      </c>
      <c r="B2589" s="134">
        <v>161390.09</v>
      </c>
      <c r="C2589" s="134"/>
      <c r="D2589" s="134"/>
      <c r="E2589" s="134"/>
      <c r="F2589" s="134">
        <v>45.91</v>
      </c>
      <c r="G2589" s="212"/>
      <c r="H2589" s="208"/>
      <c r="I2589" s="9" t="s">
        <v>1437</v>
      </c>
    </row>
    <row r="2590" spans="1:9" hidden="1" outlineLevel="1">
      <c r="A2590" s="223" t="s">
        <v>1372</v>
      </c>
      <c r="B2590" s="134">
        <v>18762.75</v>
      </c>
      <c r="C2590" s="134"/>
      <c r="D2590" s="134"/>
      <c r="E2590" s="134"/>
      <c r="F2590" s="134">
        <v>-15.25</v>
      </c>
      <c r="G2590" s="212"/>
      <c r="H2590" s="208"/>
      <c r="I2590" s="9" t="s">
        <v>1373</v>
      </c>
    </row>
    <row r="2591" spans="1:9" ht="13.5" collapsed="1" thickBot="1">
      <c r="A2591" s="214" t="s">
        <v>1604</v>
      </c>
      <c r="B2591" s="215">
        <f t="shared" ref="B2591:G2591" si="77">B1665+B1834+B2068+B2450</f>
        <v>1195270321.4609632</v>
      </c>
      <c r="C2591" s="215">
        <f t="shared" si="77"/>
        <v>-31437492.770199999</v>
      </c>
      <c r="D2591" s="215">
        <f t="shared" si="77"/>
        <v>21786.84</v>
      </c>
      <c r="E2591" s="215">
        <f t="shared" si="77"/>
        <v>1163854615.5307631</v>
      </c>
      <c r="F2591" s="215">
        <f t="shared" si="77"/>
        <v>-2260549.6419272004</v>
      </c>
      <c r="G2591" s="216">
        <f t="shared" si="77"/>
        <v>1161594065.8888359</v>
      </c>
      <c r="H2591" s="11"/>
    </row>
    <row r="2593" spans="1:9">
      <c r="A2593" s="32" t="s">
        <v>1904</v>
      </c>
    </row>
    <row r="2595" spans="1:9" ht="112.5" customHeight="1">
      <c r="A2595" s="224"/>
      <c r="B2595" s="152" t="s">
        <v>1905</v>
      </c>
      <c r="C2595" s="152" t="s">
        <v>1906</v>
      </c>
      <c r="D2595" s="152" t="s">
        <v>1907</v>
      </c>
      <c r="E2595" s="152" t="s">
        <v>1908</v>
      </c>
      <c r="F2595" s="152" t="s">
        <v>1909</v>
      </c>
      <c r="G2595" s="153" t="s">
        <v>1910</v>
      </c>
      <c r="H2595" s="136"/>
    </row>
    <row r="2596" spans="1:9">
      <c r="A2596" s="225" t="str">
        <f>A6</f>
        <v>Regelzone 50Hertz (gesamt)</v>
      </c>
      <c r="B2596" s="226">
        <f>+SUM(B2597:B2764)</f>
        <v>397388028.18539995</v>
      </c>
      <c r="C2596" s="226">
        <f>+SUM(C2597:C2764)</f>
        <v>-23785893.432600003</v>
      </c>
      <c r="D2596" s="226">
        <f>+SUM(D2597:D2764)</f>
        <v>0</v>
      </c>
      <c r="E2596" s="226">
        <f>SUM(B2596:D2596)</f>
        <v>373602134.75279993</v>
      </c>
      <c r="F2596" s="226">
        <f>+SUM(F2597:F2764)</f>
        <v>729603.53999999992</v>
      </c>
      <c r="G2596" s="227">
        <f>+E2596+F2596</f>
        <v>374331738.29279995</v>
      </c>
      <c r="H2596" s="208"/>
    </row>
    <row r="2597" spans="1:9" hidden="1" outlineLevel="1">
      <c r="A2597" s="222" t="s">
        <v>7</v>
      </c>
      <c r="B2597" s="134">
        <v>430329.97169999994</v>
      </c>
      <c r="C2597" s="134">
        <v>0</v>
      </c>
      <c r="D2597" s="134">
        <v>0</v>
      </c>
      <c r="E2597" s="134">
        <v>430329.97169999994</v>
      </c>
      <c r="F2597" s="134">
        <v>2204.41</v>
      </c>
      <c r="G2597" s="212">
        <v>432534.38169999991</v>
      </c>
      <c r="H2597" s="208"/>
      <c r="I2597" t="s">
        <v>8</v>
      </c>
    </row>
    <row r="2598" spans="1:9" hidden="1" outlineLevel="1">
      <c r="A2598" s="222" t="s">
        <v>9</v>
      </c>
      <c r="B2598" s="134">
        <v>448148.70444</v>
      </c>
      <c r="C2598" s="134">
        <v>0</v>
      </c>
      <c r="D2598" s="134">
        <v>0</v>
      </c>
      <c r="E2598" s="134">
        <v>448148.70444</v>
      </c>
      <c r="F2598" s="134">
        <v>-529.07999999999993</v>
      </c>
      <c r="G2598" s="212">
        <v>447619.62443999999</v>
      </c>
      <c r="H2598" s="208"/>
      <c r="I2598" t="s">
        <v>10</v>
      </c>
    </row>
    <row r="2599" spans="1:9" hidden="1" outlineLevel="1">
      <c r="A2599" s="222" t="s">
        <v>11</v>
      </c>
      <c r="B2599" s="134">
        <v>1192945.9819199999</v>
      </c>
      <c r="C2599" s="134">
        <v>0</v>
      </c>
      <c r="D2599" s="134">
        <v>0</v>
      </c>
      <c r="E2599" s="134">
        <v>1192945.9819199999</v>
      </c>
      <c r="F2599" s="134">
        <v>0</v>
      </c>
      <c r="G2599" s="212">
        <v>1192945.9819199999</v>
      </c>
      <c r="H2599" s="208"/>
      <c r="I2599" t="s">
        <v>12</v>
      </c>
    </row>
    <row r="2600" spans="1:9" hidden="1" outlineLevel="1">
      <c r="A2600" s="222" t="s">
        <v>13</v>
      </c>
      <c r="B2600" s="134">
        <v>343985.09036999999</v>
      </c>
      <c r="C2600" s="134">
        <v>0</v>
      </c>
      <c r="D2600" s="134">
        <v>0</v>
      </c>
      <c r="E2600" s="134">
        <v>343985.09036999999</v>
      </c>
      <c r="F2600" s="134">
        <v>0</v>
      </c>
      <c r="G2600" s="212">
        <v>343985.09036999999</v>
      </c>
      <c r="H2600" s="208"/>
      <c r="I2600" t="s">
        <v>14</v>
      </c>
    </row>
    <row r="2601" spans="1:9" hidden="1" outlineLevel="1">
      <c r="A2601" s="222" t="s">
        <v>15</v>
      </c>
      <c r="B2601" s="134">
        <v>476525.98709999997</v>
      </c>
      <c r="C2601" s="134">
        <v>0</v>
      </c>
      <c r="D2601" s="134">
        <v>0</v>
      </c>
      <c r="E2601" s="134">
        <v>476525.98709999997</v>
      </c>
      <c r="F2601" s="134">
        <v>1569.4199999999998</v>
      </c>
      <c r="G2601" s="212">
        <v>478095.40709999995</v>
      </c>
      <c r="H2601" s="208"/>
      <c r="I2601" t="s">
        <v>16</v>
      </c>
    </row>
    <row r="2602" spans="1:9" hidden="1" outlineLevel="1">
      <c r="A2602" s="222" t="s">
        <v>17</v>
      </c>
      <c r="B2602" s="134">
        <v>1981717.82595</v>
      </c>
      <c r="C2602" s="134">
        <v>0</v>
      </c>
      <c r="D2602" s="134">
        <v>0</v>
      </c>
      <c r="E2602" s="134">
        <v>1981717.82595</v>
      </c>
      <c r="F2602" s="134">
        <v>0</v>
      </c>
      <c r="G2602" s="212">
        <v>1981717.82595</v>
      </c>
      <c r="H2602" s="208"/>
      <c r="I2602" t="s">
        <v>18</v>
      </c>
    </row>
    <row r="2603" spans="1:9" hidden="1" outlineLevel="1">
      <c r="A2603" s="222" t="s">
        <v>19</v>
      </c>
      <c r="B2603" s="134">
        <v>477914.33669999993</v>
      </c>
      <c r="C2603" s="134">
        <v>0</v>
      </c>
      <c r="D2603" s="134">
        <v>0</v>
      </c>
      <c r="E2603" s="134">
        <v>477914.33669999993</v>
      </c>
      <c r="F2603" s="134">
        <v>0</v>
      </c>
      <c r="G2603" s="212">
        <v>477914.33669999993</v>
      </c>
      <c r="H2603" s="208"/>
      <c r="I2603" t="s">
        <v>20</v>
      </c>
    </row>
    <row r="2604" spans="1:9" hidden="1" outlineLevel="1">
      <c r="A2604" s="222" t="s">
        <v>21</v>
      </c>
      <c r="B2604" s="134">
        <v>600413.79668999999</v>
      </c>
      <c r="C2604" s="134">
        <v>0</v>
      </c>
      <c r="D2604" s="134">
        <v>0</v>
      </c>
      <c r="E2604" s="134">
        <v>600413.79668999999</v>
      </c>
      <c r="F2604" s="134">
        <v>0</v>
      </c>
      <c r="G2604" s="212">
        <v>600413.79668999999</v>
      </c>
      <c r="H2604" s="208"/>
      <c r="I2604" t="s">
        <v>22</v>
      </c>
    </row>
    <row r="2605" spans="1:9" hidden="1" outlineLevel="1">
      <c r="A2605" s="222" t="s">
        <v>350</v>
      </c>
      <c r="B2605" s="134">
        <v>10527.772589999999</v>
      </c>
      <c r="C2605" s="134">
        <v>0</v>
      </c>
      <c r="D2605" s="134">
        <v>0</v>
      </c>
      <c r="E2605" s="134">
        <v>10527.772589999999</v>
      </c>
      <c r="F2605" s="134">
        <v>-78.260000000000005</v>
      </c>
      <c r="G2605" s="212">
        <v>10449.512589999998</v>
      </c>
      <c r="H2605" s="208"/>
      <c r="I2605" t="s">
        <v>1655</v>
      </c>
    </row>
    <row r="2606" spans="1:9" hidden="1" outlineLevel="1">
      <c r="A2606" s="222" t="s">
        <v>23</v>
      </c>
      <c r="B2606" s="134">
        <v>560399.66298000002</v>
      </c>
      <c r="C2606" s="134">
        <v>0</v>
      </c>
      <c r="D2606" s="134">
        <v>0</v>
      </c>
      <c r="E2606" s="134">
        <v>560399.66298000002</v>
      </c>
      <c r="F2606" s="134">
        <v>0</v>
      </c>
      <c r="G2606" s="212">
        <v>560399.66298000002</v>
      </c>
      <c r="H2606" s="208"/>
      <c r="I2606" t="s">
        <v>24</v>
      </c>
    </row>
    <row r="2607" spans="1:9" hidden="1" outlineLevel="1">
      <c r="A2607" s="222" t="s">
        <v>25</v>
      </c>
      <c r="B2607" s="134">
        <v>319037.59152000002</v>
      </c>
      <c r="C2607" s="134">
        <v>0</v>
      </c>
      <c r="D2607" s="134">
        <v>0</v>
      </c>
      <c r="E2607" s="134">
        <v>319037.59152000002</v>
      </c>
      <c r="F2607" s="134">
        <v>0</v>
      </c>
      <c r="G2607" s="212">
        <v>319037.59152000002</v>
      </c>
      <c r="H2607" s="208"/>
      <c r="I2607" t="s">
        <v>26</v>
      </c>
    </row>
    <row r="2608" spans="1:9" hidden="1" outlineLevel="1">
      <c r="A2608" s="222" t="s">
        <v>27</v>
      </c>
      <c r="B2608" s="134">
        <v>1013442.23748</v>
      </c>
      <c r="C2608" s="134">
        <v>0</v>
      </c>
      <c r="D2608" s="134">
        <v>0</v>
      </c>
      <c r="E2608" s="134">
        <v>1013442.23748</v>
      </c>
      <c r="F2608" s="134">
        <v>0</v>
      </c>
      <c r="G2608" s="212">
        <v>1013442.23748</v>
      </c>
      <c r="H2608" s="208"/>
      <c r="I2608" t="s">
        <v>28</v>
      </c>
    </row>
    <row r="2609" spans="1:9" hidden="1" outlineLevel="1">
      <c r="A2609" s="222" t="s">
        <v>29</v>
      </c>
      <c r="B2609" s="134">
        <v>228578.35140000001</v>
      </c>
      <c r="C2609" s="134">
        <v>0</v>
      </c>
      <c r="D2609" s="134">
        <v>0</v>
      </c>
      <c r="E2609" s="134">
        <v>228578.35140000001</v>
      </c>
      <c r="F2609" s="134">
        <v>0</v>
      </c>
      <c r="G2609" s="212">
        <v>228578.35140000001</v>
      </c>
      <c r="H2609" s="208"/>
      <c r="I2609" t="s">
        <v>30</v>
      </c>
    </row>
    <row r="2610" spans="1:9" hidden="1" outlineLevel="1">
      <c r="A2610" s="222" t="s">
        <v>31</v>
      </c>
      <c r="B2610" s="134">
        <v>145213.84169999999</v>
      </c>
      <c r="C2610" s="134">
        <v>0</v>
      </c>
      <c r="D2610" s="134">
        <v>0</v>
      </c>
      <c r="E2610" s="134">
        <v>145213.84169999999</v>
      </c>
      <c r="F2610" s="134">
        <v>0</v>
      </c>
      <c r="G2610" s="212">
        <v>145213.84169999999</v>
      </c>
      <c r="H2610" s="208"/>
      <c r="I2610" t="s">
        <v>32</v>
      </c>
    </row>
    <row r="2611" spans="1:9" hidden="1" outlineLevel="1">
      <c r="A2611" s="222" t="s">
        <v>33</v>
      </c>
      <c r="B2611" s="134">
        <v>1030287.8769</v>
      </c>
      <c r="C2611" s="134">
        <v>0</v>
      </c>
      <c r="D2611" s="134">
        <v>0</v>
      </c>
      <c r="E2611" s="134">
        <v>1030287.8769</v>
      </c>
      <c r="F2611" s="134">
        <v>0</v>
      </c>
      <c r="G2611" s="212">
        <v>1030287.8769</v>
      </c>
      <c r="H2611" s="208"/>
      <c r="I2611" t="s">
        <v>1656</v>
      </c>
    </row>
    <row r="2612" spans="1:9" hidden="1" outlineLevel="1">
      <c r="A2612" s="222" t="s">
        <v>35</v>
      </c>
      <c r="B2612" s="134">
        <v>50555571.828389987</v>
      </c>
      <c r="C2612" s="134">
        <v>0</v>
      </c>
      <c r="D2612" s="134">
        <v>0</v>
      </c>
      <c r="E2612" s="134">
        <v>50555571.828389987</v>
      </c>
      <c r="F2612" s="134">
        <v>-761514.18</v>
      </c>
      <c r="G2612" s="212">
        <v>49794057.648389988</v>
      </c>
      <c r="H2612" s="208"/>
      <c r="I2612" t="s">
        <v>36</v>
      </c>
    </row>
    <row r="2613" spans="1:9" hidden="1" outlineLevel="1">
      <c r="A2613" s="222" t="s">
        <v>37</v>
      </c>
      <c r="B2613" s="134">
        <v>4033930.5994999995</v>
      </c>
      <c r="C2613" s="134">
        <v>-29497.135049999997</v>
      </c>
      <c r="D2613" s="134">
        <v>0</v>
      </c>
      <c r="E2613" s="134">
        <v>4004433.4644499994</v>
      </c>
      <c r="F2613" s="134">
        <v>0</v>
      </c>
      <c r="G2613" s="212">
        <v>4004433.4644499994</v>
      </c>
      <c r="H2613" s="208"/>
      <c r="I2613" t="s">
        <v>38</v>
      </c>
    </row>
    <row r="2614" spans="1:9" hidden="1" outlineLevel="1">
      <c r="A2614" s="222" t="s">
        <v>39</v>
      </c>
      <c r="B2614" s="134">
        <v>575888.53187999991</v>
      </c>
      <c r="C2614" s="134">
        <v>0</v>
      </c>
      <c r="D2614" s="134">
        <v>0</v>
      </c>
      <c r="E2614" s="134">
        <v>575888.53187999991</v>
      </c>
      <c r="F2614" s="134">
        <v>0</v>
      </c>
      <c r="G2614" s="212">
        <v>575888.53187999991</v>
      </c>
      <c r="H2614" s="208"/>
      <c r="I2614" t="s">
        <v>40</v>
      </c>
    </row>
    <row r="2615" spans="1:9" hidden="1" outlineLevel="1">
      <c r="A2615" s="222" t="s">
        <v>41</v>
      </c>
      <c r="B2615" s="134">
        <v>210229.86989999999</v>
      </c>
      <c r="C2615" s="134">
        <v>0</v>
      </c>
      <c r="D2615" s="134">
        <v>0</v>
      </c>
      <c r="E2615" s="134">
        <v>210229.86989999999</v>
      </c>
      <c r="F2615" s="134">
        <v>-945.47</v>
      </c>
      <c r="G2615" s="212">
        <v>209284.39989999999</v>
      </c>
      <c r="H2615" s="208"/>
      <c r="I2615" t="s">
        <v>42</v>
      </c>
    </row>
    <row r="2616" spans="1:9" hidden="1" outlineLevel="1">
      <c r="A2616" s="222" t="s">
        <v>43</v>
      </c>
      <c r="B2616" s="134">
        <v>422168.27942999994</v>
      </c>
      <c r="C2616" s="134">
        <v>0</v>
      </c>
      <c r="D2616" s="134">
        <v>0</v>
      </c>
      <c r="E2616" s="134">
        <v>422168.27942999994</v>
      </c>
      <c r="F2616" s="134">
        <v>0</v>
      </c>
      <c r="G2616" s="212">
        <v>422168.27942999994</v>
      </c>
      <c r="H2616" s="208"/>
      <c r="I2616" t="s">
        <v>44</v>
      </c>
    </row>
    <row r="2617" spans="1:9" hidden="1" outlineLevel="1">
      <c r="A2617" s="222" t="s">
        <v>45</v>
      </c>
      <c r="B2617" s="134">
        <v>353409.36548999994</v>
      </c>
      <c r="C2617" s="134">
        <v>0</v>
      </c>
      <c r="D2617" s="134">
        <v>0</v>
      </c>
      <c r="E2617" s="134">
        <v>353409.36548999994</v>
      </c>
      <c r="F2617" s="134">
        <v>-1999.15</v>
      </c>
      <c r="G2617" s="212">
        <v>351410.21548999992</v>
      </c>
      <c r="H2617" s="208"/>
      <c r="I2617" t="s">
        <v>46</v>
      </c>
    </row>
    <row r="2618" spans="1:9" hidden="1" outlineLevel="1">
      <c r="A2618" s="222" t="s">
        <v>1657</v>
      </c>
      <c r="B2618" s="134">
        <v>97644.28125</v>
      </c>
      <c r="C2618" s="134">
        <v>0</v>
      </c>
      <c r="D2618" s="134">
        <v>0</v>
      </c>
      <c r="E2618" s="134">
        <v>97644.28125</v>
      </c>
      <c r="F2618" s="134">
        <v>0</v>
      </c>
      <c r="G2618" s="212">
        <v>97644.28125</v>
      </c>
      <c r="H2618" s="208"/>
      <c r="I2618" t="s">
        <v>1658</v>
      </c>
    </row>
    <row r="2619" spans="1:9" hidden="1" outlineLevel="1">
      <c r="A2619" s="222" t="s">
        <v>47</v>
      </c>
      <c r="B2619" s="134">
        <v>479902.37795999995</v>
      </c>
      <c r="C2619" s="134">
        <v>0</v>
      </c>
      <c r="D2619" s="134">
        <v>0</v>
      </c>
      <c r="E2619" s="134">
        <v>479902.37795999995</v>
      </c>
      <c r="F2619" s="134">
        <v>0</v>
      </c>
      <c r="G2619" s="212">
        <v>479902.37795999995</v>
      </c>
      <c r="H2619" s="208"/>
      <c r="I2619" t="s">
        <v>48</v>
      </c>
    </row>
    <row r="2620" spans="1:9" hidden="1" outlineLevel="1">
      <c r="A2620" s="222" t="s">
        <v>49</v>
      </c>
      <c r="B2620" s="134">
        <v>377028.90506999998</v>
      </c>
      <c r="C2620" s="134">
        <v>0</v>
      </c>
      <c r="D2620" s="134">
        <v>0</v>
      </c>
      <c r="E2620" s="134">
        <v>377028.90506999998</v>
      </c>
      <c r="F2620" s="134">
        <v>0</v>
      </c>
      <c r="G2620" s="212">
        <v>377028.90506999998</v>
      </c>
      <c r="H2620" s="208"/>
      <c r="I2620" t="s">
        <v>50</v>
      </c>
    </row>
    <row r="2621" spans="1:9" hidden="1" outlineLevel="1">
      <c r="A2621" s="222" t="s">
        <v>51</v>
      </c>
      <c r="B2621" s="134">
        <v>190007.87702999997</v>
      </c>
      <c r="C2621" s="134">
        <v>0</v>
      </c>
      <c r="D2621" s="134">
        <v>0</v>
      </c>
      <c r="E2621" s="134">
        <v>190007.87702999997</v>
      </c>
      <c r="F2621" s="134">
        <v>-625.98</v>
      </c>
      <c r="G2621" s="212">
        <v>189381.89702999996</v>
      </c>
      <c r="H2621" s="208"/>
      <c r="I2621" t="s">
        <v>52</v>
      </c>
    </row>
    <row r="2622" spans="1:9" hidden="1" outlineLevel="1">
      <c r="A2622" s="222" t="s">
        <v>53</v>
      </c>
      <c r="B2622" s="134">
        <v>543204.84893999994</v>
      </c>
      <c r="C2622" s="134">
        <v>0</v>
      </c>
      <c r="D2622" s="134">
        <v>0</v>
      </c>
      <c r="E2622" s="134">
        <v>543204.84893999994</v>
      </c>
      <c r="F2622" s="134">
        <v>0</v>
      </c>
      <c r="G2622" s="212">
        <v>543204.84893999994</v>
      </c>
      <c r="H2622" s="208"/>
      <c r="I2622" t="s">
        <v>54</v>
      </c>
    </row>
    <row r="2623" spans="1:9" hidden="1" outlineLevel="1">
      <c r="A2623" s="222" t="s">
        <v>1659</v>
      </c>
      <c r="B2623" s="134">
        <v>625292.36720999994</v>
      </c>
      <c r="C2623" s="134">
        <v>0</v>
      </c>
      <c r="D2623" s="134">
        <v>0</v>
      </c>
      <c r="E2623" s="134">
        <v>625292.36720999994</v>
      </c>
      <c r="F2623" s="134">
        <v>0</v>
      </c>
      <c r="G2623" s="212">
        <v>625292.36720999994</v>
      </c>
      <c r="H2623" s="208"/>
      <c r="I2623" t="s">
        <v>1660</v>
      </c>
    </row>
    <row r="2624" spans="1:9" hidden="1" outlineLevel="1">
      <c r="A2624" s="222" t="s">
        <v>55</v>
      </c>
      <c r="B2624" s="134">
        <v>461459.83880999999</v>
      </c>
      <c r="C2624" s="134">
        <v>0</v>
      </c>
      <c r="D2624" s="134">
        <v>0</v>
      </c>
      <c r="E2624" s="134">
        <v>461459.83880999999</v>
      </c>
      <c r="F2624" s="134">
        <v>347.22</v>
      </c>
      <c r="G2624" s="212">
        <v>461807.05880999996</v>
      </c>
      <c r="H2624" s="208"/>
      <c r="I2624" t="s">
        <v>56</v>
      </c>
    </row>
    <row r="2625" spans="1:9" hidden="1" outlineLevel="1">
      <c r="A2625" s="222" t="s">
        <v>57</v>
      </c>
      <c r="B2625" s="134">
        <v>948219.72468999994</v>
      </c>
      <c r="C2625" s="134">
        <v>0</v>
      </c>
      <c r="D2625" s="134">
        <v>0</v>
      </c>
      <c r="E2625" s="134">
        <v>948219.72468999994</v>
      </c>
      <c r="F2625" s="134">
        <v>0</v>
      </c>
      <c r="G2625" s="212">
        <v>948219.72468999994</v>
      </c>
      <c r="H2625" s="208"/>
      <c r="I2625" t="s">
        <v>58</v>
      </c>
    </row>
    <row r="2626" spans="1:9" hidden="1" outlineLevel="1">
      <c r="A2626" s="222" t="s">
        <v>59</v>
      </c>
      <c r="B2626" s="134">
        <v>34553.175510000001</v>
      </c>
      <c r="C2626" s="134">
        <v>0</v>
      </c>
      <c r="D2626" s="134">
        <v>0</v>
      </c>
      <c r="E2626" s="134">
        <v>34553.175510000001</v>
      </c>
      <c r="F2626" s="134">
        <v>0</v>
      </c>
      <c r="G2626" s="212">
        <v>34553.175510000001</v>
      </c>
      <c r="H2626" s="208"/>
      <c r="I2626" t="s">
        <v>60</v>
      </c>
    </row>
    <row r="2627" spans="1:9" hidden="1" outlineLevel="1">
      <c r="A2627" s="222" t="s">
        <v>61</v>
      </c>
      <c r="B2627" s="134">
        <v>226263.03797999999</v>
      </c>
      <c r="C2627" s="134">
        <v>0</v>
      </c>
      <c r="D2627" s="134">
        <v>0</v>
      </c>
      <c r="E2627" s="134">
        <v>226263.03797999999</v>
      </c>
      <c r="F2627" s="134">
        <v>6784.4600000000009</v>
      </c>
      <c r="G2627" s="212">
        <v>233047.49797999999</v>
      </c>
      <c r="H2627" s="208"/>
      <c r="I2627" t="s">
        <v>62</v>
      </c>
    </row>
    <row r="2628" spans="1:9" hidden="1" outlineLevel="1">
      <c r="A2628" s="222" t="s">
        <v>63</v>
      </c>
      <c r="B2628" s="134">
        <v>166208.91576</v>
      </c>
      <c r="C2628" s="134">
        <v>0</v>
      </c>
      <c r="D2628" s="134">
        <v>0</v>
      </c>
      <c r="E2628" s="134">
        <v>166208.91576</v>
      </c>
      <c r="F2628" s="134">
        <v>0</v>
      </c>
      <c r="G2628" s="212">
        <v>166208.91576</v>
      </c>
      <c r="H2628" s="208"/>
      <c r="I2628" t="s">
        <v>64</v>
      </c>
    </row>
    <row r="2629" spans="1:9" hidden="1" outlineLevel="1">
      <c r="A2629" s="222" t="s">
        <v>65</v>
      </c>
      <c r="B2629" s="134">
        <v>589263.57698999997</v>
      </c>
      <c r="C2629" s="134">
        <v>0</v>
      </c>
      <c r="D2629" s="134">
        <v>0</v>
      </c>
      <c r="E2629" s="134">
        <v>589263.57698999997</v>
      </c>
      <c r="F2629" s="134">
        <v>959.80000000000007</v>
      </c>
      <c r="G2629" s="212">
        <v>590223.37699000002</v>
      </c>
      <c r="H2629" s="208"/>
      <c r="I2629" t="s">
        <v>1661</v>
      </c>
    </row>
    <row r="2630" spans="1:9" hidden="1" outlineLevel="1">
      <c r="A2630" s="222" t="s">
        <v>67</v>
      </c>
      <c r="B2630" s="134">
        <v>459443.63048999995</v>
      </c>
      <c r="C2630" s="134">
        <v>0</v>
      </c>
      <c r="D2630" s="134">
        <v>0</v>
      </c>
      <c r="E2630" s="134">
        <v>459443.63048999995</v>
      </c>
      <c r="F2630" s="134">
        <v>0</v>
      </c>
      <c r="G2630" s="212">
        <v>459443.63048999995</v>
      </c>
      <c r="H2630" s="208"/>
      <c r="I2630" t="s">
        <v>68</v>
      </c>
    </row>
    <row r="2631" spans="1:9" hidden="1" outlineLevel="1">
      <c r="A2631" s="222" t="s">
        <v>69</v>
      </c>
      <c r="B2631" s="134">
        <v>1541776.3908300002</v>
      </c>
      <c r="C2631" s="134">
        <v>0</v>
      </c>
      <c r="D2631" s="134">
        <v>0</v>
      </c>
      <c r="E2631" s="134">
        <v>1541776.3908300002</v>
      </c>
      <c r="F2631" s="134">
        <v>44734.17</v>
      </c>
      <c r="G2631" s="212">
        <v>1586510.5608300001</v>
      </c>
      <c r="H2631" s="208"/>
      <c r="I2631" t="s">
        <v>70</v>
      </c>
    </row>
    <row r="2632" spans="1:9" hidden="1" outlineLevel="1">
      <c r="A2632" s="222" t="s">
        <v>71</v>
      </c>
      <c r="B2632" s="134">
        <v>475479.58217999997</v>
      </c>
      <c r="C2632" s="134">
        <v>0</v>
      </c>
      <c r="D2632" s="134">
        <v>0</v>
      </c>
      <c r="E2632" s="134">
        <v>475479.58217999997</v>
      </c>
      <c r="F2632" s="134">
        <v>143.32999999999998</v>
      </c>
      <c r="G2632" s="212">
        <v>475622.91217999998</v>
      </c>
      <c r="H2632" s="208"/>
      <c r="I2632" t="s">
        <v>72</v>
      </c>
    </row>
    <row r="2633" spans="1:9" hidden="1" outlineLevel="1">
      <c r="A2633" s="222" t="s">
        <v>73</v>
      </c>
      <c r="B2633" s="134">
        <v>337373.40788999997</v>
      </c>
      <c r="C2633" s="134">
        <v>0</v>
      </c>
      <c r="D2633" s="134">
        <v>0</v>
      </c>
      <c r="E2633" s="134">
        <v>337373.40788999997</v>
      </c>
      <c r="F2633" s="134">
        <v>0</v>
      </c>
      <c r="G2633" s="212">
        <v>337373.40788999997</v>
      </c>
      <c r="H2633" s="208"/>
      <c r="I2633" t="s">
        <v>74</v>
      </c>
    </row>
    <row r="2634" spans="1:9" hidden="1" outlineLevel="1">
      <c r="A2634" s="222" t="s">
        <v>75</v>
      </c>
      <c r="B2634" s="134">
        <v>1104006.4746599998</v>
      </c>
      <c r="C2634" s="134">
        <v>0</v>
      </c>
      <c r="D2634" s="134">
        <v>0</v>
      </c>
      <c r="E2634" s="134">
        <v>1104006.4746599998</v>
      </c>
      <c r="F2634" s="134">
        <v>5029.16</v>
      </c>
      <c r="G2634" s="212">
        <v>1109035.6346599997</v>
      </c>
      <c r="H2634" s="208"/>
      <c r="I2634" t="s">
        <v>76</v>
      </c>
    </row>
    <row r="2635" spans="1:9" hidden="1" outlineLevel="1">
      <c r="A2635" s="222" t="s">
        <v>77</v>
      </c>
      <c r="B2635" s="134">
        <v>240876.42902999997</v>
      </c>
      <c r="C2635" s="134">
        <v>0</v>
      </c>
      <c r="D2635" s="134">
        <v>0</v>
      </c>
      <c r="E2635" s="134">
        <v>240876.42902999997</v>
      </c>
      <c r="F2635" s="134">
        <v>0</v>
      </c>
      <c r="G2635" s="212">
        <v>240876.42902999997</v>
      </c>
      <c r="H2635" s="208"/>
      <c r="I2635" t="s">
        <v>78</v>
      </c>
    </row>
    <row r="2636" spans="1:9" hidden="1" outlineLevel="1">
      <c r="A2636" s="222" t="s">
        <v>79</v>
      </c>
      <c r="B2636" s="134">
        <v>556914.79602000001</v>
      </c>
      <c r="C2636" s="134">
        <v>0</v>
      </c>
      <c r="D2636" s="134">
        <v>0</v>
      </c>
      <c r="E2636" s="134">
        <v>556914.79602000001</v>
      </c>
      <c r="F2636" s="134">
        <v>3603.79</v>
      </c>
      <c r="G2636" s="212">
        <v>560518.58602000005</v>
      </c>
      <c r="H2636" s="208"/>
      <c r="I2636" t="s">
        <v>80</v>
      </c>
    </row>
    <row r="2637" spans="1:9" hidden="1" outlineLevel="1">
      <c r="A2637" s="222" t="s">
        <v>81</v>
      </c>
      <c r="B2637" s="134">
        <v>668260.53168000001</v>
      </c>
      <c r="C2637" s="134">
        <v>0</v>
      </c>
      <c r="D2637" s="134">
        <v>0</v>
      </c>
      <c r="E2637" s="134">
        <v>668260.53168000001</v>
      </c>
      <c r="F2637" s="134">
        <v>-23339.040000000001</v>
      </c>
      <c r="G2637" s="212">
        <v>644921.49167999998</v>
      </c>
      <c r="H2637" s="208"/>
      <c r="I2637" t="s">
        <v>82</v>
      </c>
    </row>
    <row r="2638" spans="1:9" hidden="1" outlineLevel="1">
      <c r="A2638" s="222" t="s">
        <v>83</v>
      </c>
      <c r="B2638" s="134">
        <v>214159.25751</v>
      </c>
      <c r="C2638" s="134">
        <v>0</v>
      </c>
      <c r="D2638" s="134">
        <v>0</v>
      </c>
      <c r="E2638" s="134">
        <v>214159.25751</v>
      </c>
      <c r="F2638" s="134">
        <v>8.67</v>
      </c>
      <c r="G2638" s="212">
        <v>214167.92751000001</v>
      </c>
      <c r="H2638" s="208"/>
      <c r="I2638" t="s">
        <v>84</v>
      </c>
    </row>
    <row r="2639" spans="1:9" hidden="1" outlineLevel="1">
      <c r="A2639" s="222" t="s">
        <v>85</v>
      </c>
      <c r="B2639" s="134">
        <v>311831.58171</v>
      </c>
      <c r="C2639" s="134">
        <v>0</v>
      </c>
      <c r="D2639" s="134">
        <v>0</v>
      </c>
      <c r="E2639" s="134">
        <v>311831.58171</v>
      </c>
      <c r="F2639" s="134">
        <v>-287.06</v>
      </c>
      <c r="G2639" s="212">
        <v>311544.52171</v>
      </c>
      <c r="H2639" s="208"/>
      <c r="I2639" t="s">
        <v>86</v>
      </c>
    </row>
    <row r="2640" spans="1:9" hidden="1" outlineLevel="1">
      <c r="A2640" s="222" t="s">
        <v>87</v>
      </c>
      <c r="B2640" s="134">
        <v>5726030.4645299995</v>
      </c>
      <c r="C2640" s="134">
        <v>0</v>
      </c>
      <c r="D2640" s="134">
        <v>0</v>
      </c>
      <c r="E2640" s="134">
        <v>5726030.4645299995</v>
      </c>
      <c r="F2640" s="134">
        <v>-24861.71</v>
      </c>
      <c r="G2640" s="212">
        <v>5701168.7545299996</v>
      </c>
      <c r="H2640" s="208"/>
      <c r="I2640" t="s">
        <v>88</v>
      </c>
    </row>
    <row r="2641" spans="1:9" hidden="1" outlineLevel="1">
      <c r="A2641" s="222" t="s">
        <v>89</v>
      </c>
      <c r="B2641" s="134">
        <v>3025855.9556399998</v>
      </c>
      <c r="C2641" s="134">
        <v>0</v>
      </c>
      <c r="D2641" s="134">
        <v>0</v>
      </c>
      <c r="E2641" s="134">
        <v>3025855.9556399998</v>
      </c>
      <c r="F2641" s="134">
        <v>6599.6799999999994</v>
      </c>
      <c r="G2641" s="212">
        <v>3032455.63564</v>
      </c>
      <c r="H2641" s="208"/>
      <c r="I2641" t="s">
        <v>90</v>
      </c>
    </row>
    <row r="2642" spans="1:9" hidden="1" outlineLevel="1">
      <c r="A2642" s="222" t="s">
        <v>91</v>
      </c>
      <c r="B2642" s="134">
        <v>366046.58846999996</v>
      </c>
      <c r="C2642" s="134">
        <v>0</v>
      </c>
      <c r="D2642" s="134">
        <v>0</v>
      </c>
      <c r="E2642" s="134">
        <v>366046.58846999996</v>
      </c>
      <c r="F2642" s="134">
        <v>-486.25</v>
      </c>
      <c r="G2642" s="212">
        <v>365560.33846999996</v>
      </c>
      <c r="H2642" s="208"/>
      <c r="I2642" t="s">
        <v>92</v>
      </c>
    </row>
    <row r="2643" spans="1:9" hidden="1" outlineLevel="1">
      <c r="A2643" s="222" t="s">
        <v>93</v>
      </c>
      <c r="B2643" s="134">
        <v>37982.021580000001</v>
      </c>
      <c r="C2643" s="134">
        <v>0</v>
      </c>
      <c r="D2643" s="134">
        <v>0</v>
      </c>
      <c r="E2643" s="134">
        <v>37982.021580000001</v>
      </c>
      <c r="F2643" s="134">
        <v>256.97000000000003</v>
      </c>
      <c r="G2643" s="212">
        <v>38238.991580000002</v>
      </c>
      <c r="H2643" s="208"/>
      <c r="I2643" t="s">
        <v>94</v>
      </c>
    </row>
    <row r="2644" spans="1:9" hidden="1" outlineLevel="1">
      <c r="A2644" s="222" t="s">
        <v>95</v>
      </c>
      <c r="B2644" s="134">
        <v>199394.07993000001</v>
      </c>
      <c r="C2644" s="134">
        <v>0</v>
      </c>
      <c r="D2644" s="134">
        <v>0</v>
      </c>
      <c r="E2644" s="134">
        <v>199394.07993000001</v>
      </c>
      <c r="F2644" s="134">
        <v>0</v>
      </c>
      <c r="G2644" s="212">
        <v>199394.07993000001</v>
      </c>
      <c r="H2644" s="208"/>
      <c r="I2644" t="s">
        <v>96</v>
      </c>
    </row>
    <row r="2645" spans="1:9" hidden="1" outlineLevel="1">
      <c r="A2645" s="222" t="s">
        <v>97</v>
      </c>
      <c r="B2645" s="134">
        <v>1271254.0809799999</v>
      </c>
      <c r="C2645" s="134">
        <v>0</v>
      </c>
      <c r="D2645" s="134">
        <v>0</v>
      </c>
      <c r="E2645" s="134">
        <v>1271254.0809799999</v>
      </c>
      <c r="F2645" s="134">
        <v>0</v>
      </c>
      <c r="G2645" s="212">
        <v>1271254.0809799999</v>
      </c>
      <c r="H2645" s="208"/>
      <c r="I2645" t="s">
        <v>98</v>
      </c>
    </row>
    <row r="2646" spans="1:9" hidden="1" outlineLevel="1">
      <c r="A2646" s="222" t="s">
        <v>99</v>
      </c>
      <c r="B2646" s="134">
        <v>591729.08123999997</v>
      </c>
      <c r="C2646" s="134">
        <v>0</v>
      </c>
      <c r="D2646" s="134">
        <v>0</v>
      </c>
      <c r="E2646" s="134">
        <v>591729.08123999997</v>
      </c>
      <c r="F2646" s="134">
        <v>0</v>
      </c>
      <c r="G2646" s="212">
        <v>591729.08123999997</v>
      </c>
      <c r="H2646" s="208"/>
      <c r="I2646" t="s">
        <v>100</v>
      </c>
    </row>
    <row r="2647" spans="1:9" hidden="1" outlineLevel="1">
      <c r="A2647" s="222" t="s">
        <v>101</v>
      </c>
      <c r="B2647" s="134">
        <v>268736.25767999998</v>
      </c>
      <c r="C2647" s="134">
        <v>0</v>
      </c>
      <c r="D2647" s="134">
        <v>0</v>
      </c>
      <c r="E2647" s="134">
        <v>268736.25767999998</v>
      </c>
      <c r="F2647" s="134">
        <v>0</v>
      </c>
      <c r="G2647" s="212">
        <v>268736.25767999998</v>
      </c>
      <c r="H2647" s="208"/>
      <c r="I2647" t="s">
        <v>102</v>
      </c>
    </row>
    <row r="2648" spans="1:9" hidden="1" outlineLevel="1">
      <c r="A2648" s="222" t="s">
        <v>103</v>
      </c>
      <c r="B2648" s="134">
        <v>1549016.2539899999</v>
      </c>
      <c r="C2648" s="134">
        <v>0</v>
      </c>
      <c r="D2648" s="134">
        <v>0</v>
      </c>
      <c r="E2648" s="134">
        <v>1549016.2539899999</v>
      </c>
      <c r="F2648" s="134">
        <v>4344.7799999999988</v>
      </c>
      <c r="G2648" s="212">
        <v>1553361.0339899999</v>
      </c>
      <c r="H2648" s="208"/>
      <c r="I2648" t="s">
        <v>104</v>
      </c>
    </row>
    <row r="2649" spans="1:9" hidden="1" outlineLevel="1">
      <c r="A2649" s="222" t="s">
        <v>105</v>
      </c>
      <c r="B2649" s="134">
        <v>215024.25693</v>
      </c>
      <c r="C2649" s="134">
        <v>0</v>
      </c>
      <c r="D2649" s="134">
        <v>0</v>
      </c>
      <c r="E2649" s="134">
        <v>215024.25693</v>
      </c>
      <c r="F2649" s="134">
        <v>0</v>
      </c>
      <c r="G2649" s="212">
        <v>215024.25693</v>
      </c>
      <c r="H2649" s="208"/>
      <c r="I2649" t="s">
        <v>106</v>
      </c>
    </row>
    <row r="2650" spans="1:9" hidden="1" outlineLevel="1">
      <c r="A2650" s="222" t="s">
        <v>107</v>
      </c>
      <c r="B2650" s="134">
        <v>330034.50581999996</v>
      </c>
      <c r="C2650" s="134">
        <v>0</v>
      </c>
      <c r="D2650" s="134">
        <v>0</v>
      </c>
      <c r="E2650" s="134">
        <v>330034.50581999996</v>
      </c>
      <c r="F2650" s="134">
        <v>0</v>
      </c>
      <c r="G2650" s="212">
        <v>330034.50581999996</v>
      </c>
      <c r="H2650" s="208"/>
      <c r="I2650" t="s">
        <v>108</v>
      </c>
    </row>
    <row r="2651" spans="1:9" hidden="1" outlineLevel="1">
      <c r="A2651" s="222" t="s">
        <v>109</v>
      </c>
      <c r="B2651" s="134">
        <v>766598.75921999989</v>
      </c>
      <c r="C2651" s="134">
        <v>0</v>
      </c>
      <c r="D2651" s="134">
        <v>0</v>
      </c>
      <c r="E2651" s="134">
        <v>766598.75921999989</v>
      </c>
      <c r="F2651" s="134">
        <v>-1794.7900000000002</v>
      </c>
      <c r="G2651" s="212">
        <v>764803.96921999985</v>
      </c>
      <c r="H2651" s="208"/>
      <c r="I2651" t="s">
        <v>110</v>
      </c>
    </row>
    <row r="2652" spans="1:9" hidden="1" outlineLevel="1">
      <c r="A2652" s="222" t="s">
        <v>111</v>
      </c>
      <c r="B2652" s="134">
        <v>4308686.6907900004</v>
      </c>
      <c r="C2652" s="134">
        <v>0</v>
      </c>
      <c r="D2652" s="134">
        <v>0</v>
      </c>
      <c r="E2652" s="134">
        <v>4308686.6907900004</v>
      </c>
      <c r="F2652" s="134">
        <v>0</v>
      </c>
      <c r="G2652" s="212">
        <v>4308686.6907900004</v>
      </c>
      <c r="H2652" s="208"/>
      <c r="I2652" t="s">
        <v>112</v>
      </c>
    </row>
    <row r="2653" spans="1:9" hidden="1" outlineLevel="1">
      <c r="A2653" s="222" t="s">
        <v>113</v>
      </c>
      <c r="B2653" s="134">
        <v>374796.21935999999</v>
      </c>
      <c r="C2653" s="134">
        <v>0</v>
      </c>
      <c r="D2653" s="134">
        <v>0</v>
      </c>
      <c r="E2653" s="134">
        <v>374796.21935999999</v>
      </c>
      <c r="F2653" s="134">
        <v>0</v>
      </c>
      <c r="G2653" s="212">
        <v>374796.21935999999</v>
      </c>
      <c r="H2653" s="208"/>
      <c r="I2653" t="s">
        <v>114</v>
      </c>
    </row>
    <row r="2654" spans="1:9" hidden="1" outlineLevel="1">
      <c r="A2654" s="222" t="s">
        <v>115</v>
      </c>
      <c r="B2654" s="134">
        <v>114717.01241999998</v>
      </c>
      <c r="C2654" s="134">
        <v>0</v>
      </c>
      <c r="D2654" s="134">
        <v>0</v>
      </c>
      <c r="E2654" s="134">
        <v>114717.01241999998</v>
      </c>
      <c r="F2654" s="134">
        <v>0</v>
      </c>
      <c r="G2654" s="212">
        <v>114717.01241999998</v>
      </c>
      <c r="H2654" s="208"/>
      <c r="I2654" t="s">
        <v>116</v>
      </c>
    </row>
    <row r="2655" spans="1:9" hidden="1" outlineLevel="1">
      <c r="A2655" s="222" t="s">
        <v>117</v>
      </c>
      <c r="B2655" s="134">
        <v>162579.81524999999</v>
      </c>
      <c r="C2655" s="134">
        <v>0</v>
      </c>
      <c r="D2655" s="134">
        <v>0</v>
      </c>
      <c r="E2655" s="134">
        <v>162579.81524999999</v>
      </c>
      <c r="F2655" s="134">
        <v>418.87</v>
      </c>
      <c r="G2655" s="212">
        <v>162998.68524999998</v>
      </c>
      <c r="H2655" s="208"/>
      <c r="I2655" t="s">
        <v>118</v>
      </c>
    </row>
    <row r="2656" spans="1:9" hidden="1" outlineLevel="1">
      <c r="A2656" s="222" t="s">
        <v>119</v>
      </c>
      <c r="B2656" s="134">
        <v>496202.67213000002</v>
      </c>
      <c r="C2656" s="134">
        <v>0</v>
      </c>
      <c r="D2656" s="134">
        <v>0</v>
      </c>
      <c r="E2656" s="134">
        <v>496202.67213000002</v>
      </c>
      <c r="F2656" s="134">
        <v>0</v>
      </c>
      <c r="G2656" s="212">
        <v>496202.67213000002</v>
      </c>
      <c r="H2656" s="208"/>
      <c r="I2656" t="s">
        <v>120</v>
      </c>
    </row>
    <row r="2657" spans="1:9" hidden="1" outlineLevel="1">
      <c r="A2657" s="222" t="s">
        <v>121</v>
      </c>
      <c r="B2657" s="134">
        <v>232840.51337999999</v>
      </c>
      <c r="C2657" s="134">
        <v>0</v>
      </c>
      <c r="D2657" s="134">
        <v>0</v>
      </c>
      <c r="E2657" s="134">
        <v>232840.51337999999</v>
      </c>
      <c r="F2657" s="134">
        <v>-956.38</v>
      </c>
      <c r="G2657" s="212">
        <v>231884.13337999998</v>
      </c>
      <c r="H2657" s="208"/>
      <c r="I2657" t="s">
        <v>122</v>
      </c>
    </row>
    <row r="2658" spans="1:9" hidden="1" outlineLevel="1">
      <c r="A2658" s="222" t="s">
        <v>123</v>
      </c>
      <c r="B2658" s="134">
        <v>991289.50670999987</v>
      </c>
      <c r="C2658" s="134">
        <v>0</v>
      </c>
      <c r="D2658" s="134">
        <v>0</v>
      </c>
      <c r="E2658" s="134">
        <v>991289.50670999987</v>
      </c>
      <c r="F2658" s="134">
        <v>0</v>
      </c>
      <c r="G2658" s="212">
        <v>991289.50670999987</v>
      </c>
      <c r="H2658" s="208"/>
      <c r="I2658" t="s">
        <v>124</v>
      </c>
    </row>
    <row r="2659" spans="1:9" hidden="1" outlineLevel="1">
      <c r="A2659" s="222" t="s">
        <v>125</v>
      </c>
      <c r="B2659" s="134">
        <v>728268.50861999998</v>
      </c>
      <c r="C2659" s="134">
        <v>0</v>
      </c>
      <c r="D2659" s="134">
        <v>0</v>
      </c>
      <c r="E2659" s="134">
        <v>728268.50861999998</v>
      </c>
      <c r="F2659" s="134">
        <v>-461.65000000000003</v>
      </c>
      <c r="G2659" s="212">
        <v>727806.85861999996</v>
      </c>
      <c r="H2659" s="208"/>
      <c r="I2659" t="s">
        <v>1662</v>
      </c>
    </row>
    <row r="2660" spans="1:9" hidden="1" outlineLevel="1">
      <c r="A2660" s="222" t="s">
        <v>127</v>
      </c>
      <c r="B2660" s="134">
        <v>4513.6974899999996</v>
      </c>
      <c r="C2660" s="134">
        <v>0</v>
      </c>
      <c r="D2660" s="134">
        <v>0</v>
      </c>
      <c r="E2660" s="134">
        <v>4513.6974899999996</v>
      </c>
      <c r="F2660" s="134">
        <v>0</v>
      </c>
      <c r="G2660" s="212">
        <v>4513.6974899999996</v>
      </c>
      <c r="H2660" s="208"/>
      <c r="I2660" t="s">
        <v>1663</v>
      </c>
    </row>
    <row r="2661" spans="1:9" hidden="1" outlineLevel="1">
      <c r="A2661" s="222" t="s">
        <v>129</v>
      </c>
      <c r="B2661" s="134">
        <v>567678.22395000001</v>
      </c>
      <c r="C2661" s="134">
        <v>0</v>
      </c>
      <c r="D2661" s="134">
        <v>0</v>
      </c>
      <c r="E2661" s="134">
        <v>567678.22395000001</v>
      </c>
      <c r="F2661" s="134">
        <v>0</v>
      </c>
      <c r="G2661" s="212">
        <v>567678.22395000001</v>
      </c>
      <c r="H2661" s="208"/>
      <c r="I2661" t="s">
        <v>130</v>
      </c>
    </row>
    <row r="2662" spans="1:9" hidden="1" outlineLevel="1">
      <c r="A2662" s="222" t="s">
        <v>131</v>
      </c>
      <c r="B2662" s="134">
        <v>350414.92214999994</v>
      </c>
      <c r="C2662" s="134">
        <v>0</v>
      </c>
      <c r="D2662" s="134">
        <v>0</v>
      </c>
      <c r="E2662" s="134">
        <v>350414.92214999994</v>
      </c>
      <c r="F2662" s="134">
        <v>0</v>
      </c>
      <c r="G2662" s="212">
        <v>350414.92214999994</v>
      </c>
      <c r="H2662" s="208"/>
      <c r="I2662" t="s">
        <v>132</v>
      </c>
    </row>
    <row r="2663" spans="1:9" hidden="1" outlineLevel="1">
      <c r="A2663" s="222" t="s">
        <v>133</v>
      </c>
      <c r="B2663" s="134">
        <v>399183.16061999998</v>
      </c>
      <c r="C2663" s="134">
        <v>0</v>
      </c>
      <c r="D2663" s="134">
        <v>0</v>
      </c>
      <c r="E2663" s="134">
        <v>399183.16061999998</v>
      </c>
      <c r="F2663" s="134">
        <v>305.83999999999997</v>
      </c>
      <c r="G2663" s="212">
        <v>399489.00062000001</v>
      </c>
      <c r="H2663" s="208"/>
      <c r="I2663" t="s">
        <v>134</v>
      </c>
    </row>
    <row r="2664" spans="1:9" hidden="1" outlineLevel="1">
      <c r="A2664" s="222" t="s">
        <v>135</v>
      </c>
      <c r="B2664" s="134">
        <v>697129.46918999997</v>
      </c>
      <c r="C2664" s="134">
        <v>0</v>
      </c>
      <c r="D2664" s="134">
        <v>0</v>
      </c>
      <c r="E2664" s="134">
        <v>697129.46918999997</v>
      </c>
      <c r="F2664" s="134">
        <v>760.80000000000007</v>
      </c>
      <c r="G2664" s="212">
        <v>697890.26919000002</v>
      </c>
      <c r="H2664" s="208"/>
      <c r="I2664" t="s">
        <v>136</v>
      </c>
    </row>
    <row r="2665" spans="1:9" hidden="1" outlineLevel="1">
      <c r="A2665" s="222" t="s">
        <v>137</v>
      </c>
      <c r="B2665" s="134">
        <v>787117.85960999993</v>
      </c>
      <c r="C2665" s="134">
        <v>0</v>
      </c>
      <c r="D2665" s="134">
        <v>0</v>
      </c>
      <c r="E2665" s="134">
        <v>787117.85960999993</v>
      </c>
      <c r="F2665" s="134">
        <v>-91.01</v>
      </c>
      <c r="G2665" s="212">
        <v>787026.84960999992</v>
      </c>
      <c r="H2665" s="208"/>
      <c r="I2665" t="s">
        <v>138</v>
      </c>
    </row>
    <row r="2666" spans="1:9" hidden="1" outlineLevel="1">
      <c r="A2666" s="222" t="s">
        <v>1664</v>
      </c>
      <c r="B2666" s="134">
        <v>579990.8579099999</v>
      </c>
      <c r="C2666" s="134">
        <v>0</v>
      </c>
      <c r="D2666" s="134">
        <v>0</v>
      </c>
      <c r="E2666" s="134">
        <v>579990.8579099999</v>
      </c>
      <c r="F2666" s="134">
        <v>0</v>
      </c>
      <c r="G2666" s="212">
        <v>579990.8579099999</v>
      </c>
      <c r="H2666" s="208"/>
      <c r="I2666" t="s">
        <v>1665</v>
      </c>
    </row>
    <row r="2667" spans="1:9" hidden="1" outlineLevel="1">
      <c r="A2667" s="222" t="s">
        <v>139</v>
      </c>
      <c r="B2667" s="134">
        <v>1110282.72327</v>
      </c>
      <c r="C2667" s="134">
        <v>0</v>
      </c>
      <c r="D2667" s="134">
        <v>0</v>
      </c>
      <c r="E2667" s="134">
        <v>1110282.72327</v>
      </c>
      <c r="F2667" s="134">
        <v>-61.120000000000005</v>
      </c>
      <c r="G2667" s="212">
        <v>1110221.6032699998</v>
      </c>
      <c r="H2667" s="208"/>
      <c r="I2667" t="s">
        <v>140</v>
      </c>
    </row>
    <row r="2668" spans="1:9" hidden="1" outlineLevel="1">
      <c r="A2668" s="222" t="s">
        <v>141</v>
      </c>
      <c r="B2668" s="134">
        <v>3800227.2313199998</v>
      </c>
      <c r="C2668" s="134">
        <v>0</v>
      </c>
      <c r="D2668" s="134">
        <v>0</v>
      </c>
      <c r="E2668" s="134">
        <v>3800227.2313199998</v>
      </c>
      <c r="F2668" s="134">
        <v>-9305.2800000000007</v>
      </c>
      <c r="G2668" s="212">
        <v>3790921.95132</v>
      </c>
      <c r="H2668" s="208"/>
      <c r="I2668" t="s">
        <v>142</v>
      </c>
    </row>
    <row r="2669" spans="1:9" hidden="1" outlineLevel="1">
      <c r="A2669" s="222" t="s">
        <v>143</v>
      </c>
      <c r="B2669" s="134">
        <v>304707.75636</v>
      </c>
      <c r="C2669" s="134">
        <v>0</v>
      </c>
      <c r="D2669" s="134">
        <v>0</v>
      </c>
      <c r="E2669" s="134">
        <v>304707.75636</v>
      </c>
      <c r="F2669" s="134">
        <v>0</v>
      </c>
      <c r="G2669" s="212">
        <v>304707.75636</v>
      </c>
      <c r="H2669" s="208"/>
      <c r="I2669" t="s">
        <v>144</v>
      </c>
    </row>
    <row r="2670" spans="1:9" hidden="1" outlineLevel="1">
      <c r="A2670" s="222" t="s">
        <v>145</v>
      </c>
      <c r="B2670" s="134">
        <v>446736.91181999998</v>
      </c>
      <c r="C2670" s="134">
        <v>0</v>
      </c>
      <c r="D2670" s="134">
        <v>0</v>
      </c>
      <c r="E2670" s="134">
        <v>446736.91181999998</v>
      </c>
      <c r="F2670" s="134">
        <v>0</v>
      </c>
      <c r="G2670" s="212">
        <v>446736.91181999998</v>
      </c>
      <c r="H2670" s="208"/>
      <c r="I2670" t="s">
        <v>146</v>
      </c>
    </row>
    <row r="2671" spans="1:9" hidden="1" outlineLevel="1">
      <c r="A2671" s="222" t="s">
        <v>147</v>
      </c>
      <c r="B2671" s="134">
        <v>201119.50443</v>
      </c>
      <c r="C2671" s="134">
        <v>0</v>
      </c>
      <c r="D2671" s="134">
        <v>0</v>
      </c>
      <c r="E2671" s="134">
        <v>201119.50443</v>
      </c>
      <c r="F2671" s="134">
        <v>0</v>
      </c>
      <c r="G2671" s="212">
        <v>201119.50443</v>
      </c>
      <c r="H2671" s="208"/>
      <c r="I2671" t="s">
        <v>148</v>
      </c>
    </row>
    <row r="2672" spans="1:9" hidden="1" outlineLevel="1">
      <c r="A2672" s="222" t="s">
        <v>149</v>
      </c>
      <c r="B2672" s="134">
        <v>41376666.864150003</v>
      </c>
      <c r="C2672" s="134">
        <v>-2665.15587</v>
      </c>
      <c r="D2672" s="134">
        <v>0</v>
      </c>
      <c r="E2672" s="134">
        <v>41374001.708280005</v>
      </c>
      <c r="F2672" s="134">
        <v>-38199.560000000012</v>
      </c>
      <c r="G2672" s="212">
        <v>41335802.148280002</v>
      </c>
      <c r="H2672" s="208"/>
      <c r="I2672" t="s">
        <v>150</v>
      </c>
    </row>
    <row r="2673" spans="1:9" hidden="1" outlineLevel="1">
      <c r="A2673" s="222" t="s">
        <v>151</v>
      </c>
      <c r="B2673" s="134">
        <v>516542.03168999997</v>
      </c>
      <c r="C2673" s="134">
        <v>0</v>
      </c>
      <c r="D2673" s="134">
        <v>0</v>
      </c>
      <c r="E2673" s="134">
        <v>516542.03168999997</v>
      </c>
      <c r="F2673" s="134">
        <v>-7033.0199999999995</v>
      </c>
      <c r="G2673" s="212">
        <v>509509.01168999996</v>
      </c>
      <c r="H2673" s="208"/>
      <c r="I2673" t="s">
        <v>152</v>
      </c>
    </row>
    <row r="2674" spans="1:9" hidden="1" outlineLevel="1">
      <c r="A2674" s="222" t="s">
        <v>1666</v>
      </c>
      <c r="B2674" s="134">
        <v>1401594.4651299999</v>
      </c>
      <c r="C2674" s="134">
        <v>0</v>
      </c>
      <c r="D2674" s="134">
        <v>0</v>
      </c>
      <c r="E2674" s="134">
        <v>1401594.4651299999</v>
      </c>
      <c r="F2674" s="134">
        <v>-1129.3399999999995</v>
      </c>
      <c r="G2674" s="212">
        <v>1400465.1251299998</v>
      </c>
      <c r="H2674" s="208"/>
      <c r="I2674" t="s">
        <v>1707</v>
      </c>
    </row>
    <row r="2675" spans="1:9" hidden="1" outlineLevel="1">
      <c r="A2675" s="222" t="s">
        <v>153</v>
      </c>
      <c r="B2675" s="134">
        <v>373100.1912</v>
      </c>
      <c r="C2675" s="134">
        <v>0</v>
      </c>
      <c r="D2675" s="134">
        <v>0</v>
      </c>
      <c r="E2675" s="134">
        <v>373100.1912</v>
      </c>
      <c r="F2675" s="134">
        <v>0</v>
      </c>
      <c r="G2675" s="212">
        <v>373100.1912</v>
      </c>
      <c r="H2675" s="208"/>
      <c r="I2675" t="s">
        <v>154</v>
      </c>
    </row>
    <row r="2676" spans="1:9" hidden="1" outlineLevel="1">
      <c r="A2676" s="222" t="s">
        <v>155</v>
      </c>
      <c r="B2676" s="134">
        <v>640047.95285999996</v>
      </c>
      <c r="C2676" s="134">
        <v>0</v>
      </c>
      <c r="D2676" s="134">
        <v>0</v>
      </c>
      <c r="E2676" s="134">
        <v>640047.95285999996</v>
      </c>
      <c r="F2676" s="134">
        <v>3906.17</v>
      </c>
      <c r="G2676" s="212">
        <v>643954.12286</v>
      </c>
      <c r="H2676" s="208"/>
      <c r="I2676" t="s">
        <v>1668</v>
      </c>
    </row>
    <row r="2677" spans="1:9" hidden="1" outlineLevel="1">
      <c r="A2677" s="222" t="s">
        <v>157</v>
      </c>
      <c r="B2677" s="134">
        <v>162539.44404</v>
      </c>
      <c r="C2677" s="134">
        <v>0</v>
      </c>
      <c r="D2677" s="134">
        <v>0</v>
      </c>
      <c r="E2677" s="134">
        <v>162539.44404</v>
      </c>
      <c r="F2677" s="134">
        <v>-4317.17</v>
      </c>
      <c r="G2677" s="212">
        <v>158222.27403999999</v>
      </c>
      <c r="H2677" s="208"/>
      <c r="I2677" t="s">
        <v>158</v>
      </c>
    </row>
    <row r="2678" spans="1:9" hidden="1" outlineLevel="1">
      <c r="A2678" s="222" t="s">
        <v>159</v>
      </c>
      <c r="B2678" s="134">
        <v>3653414.9724299996</v>
      </c>
      <c r="C2678" s="134">
        <v>0</v>
      </c>
      <c r="D2678" s="134">
        <v>0</v>
      </c>
      <c r="E2678" s="134">
        <v>3653414.9724299996</v>
      </c>
      <c r="F2678" s="134">
        <v>4702.4799999999996</v>
      </c>
      <c r="G2678" s="212">
        <v>3658117.4524299996</v>
      </c>
      <c r="H2678" s="208"/>
      <c r="I2678" t="s">
        <v>160</v>
      </c>
    </row>
    <row r="2679" spans="1:9" hidden="1" outlineLevel="1">
      <c r="A2679" s="222" t="s">
        <v>161</v>
      </c>
      <c r="B2679" s="134">
        <v>230698.06154999998</v>
      </c>
      <c r="C2679" s="134">
        <v>0</v>
      </c>
      <c r="D2679" s="134">
        <v>0</v>
      </c>
      <c r="E2679" s="134">
        <v>230698.06154999998</v>
      </c>
      <c r="F2679" s="134">
        <v>-124.08</v>
      </c>
      <c r="G2679" s="212">
        <v>230573.98155</v>
      </c>
      <c r="H2679" s="208"/>
      <c r="I2679" t="s">
        <v>162</v>
      </c>
    </row>
    <row r="2680" spans="1:9" hidden="1" outlineLevel="1">
      <c r="A2680" s="222" t="s">
        <v>163</v>
      </c>
      <c r="B2680" s="134">
        <v>715135.35980999994</v>
      </c>
      <c r="C2680" s="134">
        <v>0</v>
      </c>
      <c r="D2680" s="134">
        <v>0</v>
      </c>
      <c r="E2680" s="134">
        <v>715135.35980999994</v>
      </c>
      <c r="F2680" s="134">
        <v>-2579.12</v>
      </c>
      <c r="G2680" s="212">
        <v>712556.23980999994</v>
      </c>
      <c r="H2680" s="208"/>
      <c r="I2680" t="s">
        <v>164</v>
      </c>
    </row>
    <row r="2681" spans="1:9" hidden="1" outlineLevel="1">
      <c r="A2681" s="222" t="s">
        <v>165</v>
      </c>
      <c r="B2681" s="134">
        <v>479762.88423000003</v>
      </c>
      <c r="C2681" s="134">
        <v>0</v>
      </c>
      <c r="D2681" s="134">
        <v>0</v>
      </c>
      <c r="E2681" s="134">
        <v>479762.88423000003</v>
      </c>
      <c r="F2681" s="134">
        <v>-5051.6600000000008</v>
      </c>
      <c r="G2681" s="212">
        <v>474711.22423000005</v>
      </c>
      <c r="H2681" s="208"/>
      <c r="I2681" t="s">
        <v>166</v>
      </c>
    </row>
    <row r="2682" spans="1:9" hidden="1" outlineLevel="1">
      <c r="A2682" s="222" t="s">
        <v>167</v>
      </c>
      <c r="B2682" s="134">
        <v>116090.92194</v>
      </c>
      <c r="C2682" s="134">
        <v>0</v>
      </c>
      <c r="D2682" s="134">
        <v>0</v>
      </c>
      <c r="E2682" s="134">
        <v>116090.92194</v>
      </c>
      <c r="F2682" s="134">
        <v>0</v>
      </c>
      <c r="G2682" s="212">
        <v>116090.92194</v>
      </c>
      <c r="H2682" s="208"/>
      <c r="I2682" t="s">
        <v>168</v>
      </c>
    </row>
    <row r="2683" spans="1:9" hidden="1" outlineLevel="1">
      <c r="A2683" s="222" t="s">
        <v>169</v>
      </c>
      <c r="B2683" s="134">
        <v>1573698.4466599999</v>
      </c>
      <c r="C2683" s="134">
        <v>-2541.4122899999998</v>
      </c>
      <c r="D2683" s="134">
        <v>0</v>
      </c>
      <c r="E2683" s="134">
        <v>1571157.03437</v>
      </c>
      <c r="F2683" s="134">
        <v>129078.08</v>
      </c>
      <c r="G2683" s="212">
        <v>1700235.1143700001</v>
      </c>
      <c r="H2683" s="208"/>
      <c r="I2683" t="s">
        <v>170</v>
      </c>
    </row>
    <row r="2684" spans="1:9" hidden="1" outlineLevel="1">
      <c r="A2684" s="222" t="s">
        <v>171</v>
      </c>
      <c r="B2684" s="134">
        <v>9575853.0072299987</v>
      </c>
      <c r="C2684" s="134">
        <v>0</v>
      </c>
      <c r="D2684" s="134">
        <v>0</v>
      </c>
      <c r="E2684" s="134">
        <v>9575853.0072299987</v>
      </c>
      <c r="F2684" s="134">
        <v>4386.28</v>
      </c>
      <c r="G2684" s="212">
        <v>9580239.287229998</v>
      </c>
      <c r="H2684" s="208"/>
      <c r="I2684" t="s">
        <v>172</v>
      </c>
    </row>
    <row r="2685" spans="1:9" hidden="1" outlineLevel="1">
      <c r="A2685" s="222" t="s">
        <v>173</v>
      </c>
      <c r="B2685" s="134">
        <v>3828116.2795299999</v>
      </c>
      <c r="C2685" s="134">
        <v>0</v>
      </c>
      <c r="D2685" s="134">
        <v>0</v>
      </c>
      <c r="E2685" s="134">
        <v>3828116.2795299999</v>
      </c>
      <c r="F2685" s="134">
        <v>-31857.999999999996</v>
      </c>
      <c r="G2685" s="212">
        <v>3796258.2795299999</v>
      </c>
      <c r="H2685" s="208"/>
      <c r="I2685" t="s">
        <v>1545</v>
      </c>
    </row>
    <row r="2686" spans="1:9" hidden="1" outlineLevel="1">
      <c r="A2686" s="222" t="s">
        <v>175</v>
      </c>
      <c r="B2686" s="134">
        <v>1136091.9592199998</v>
      </c>
      <c r="C2686" s="134">
        <v>0</v>
      </c>
      <c r="D2686" s="134">
        <v>0</v>
      </c>
      <c r="E2686" s="134">
        <v>1136091.9592199998</v>
      </c>
      <c r="F2686" s="134">
        <v>4845.7299999999996</v>
      </c>
      <c r="G2686" s="212">
        <v>1140937.6892199998</v>
      </c>
      <c r="H2686" s="208"/>
      <c r="I2686" t="s">
        <v>176</v>
      </c>
    </row>
    <row r="2687" spans="1:9" hidden="1" outlineLevel="1">
      <c r="A2687" s="222" t="s">
        <v>177</v>
      </c>
      <c r="B2687" s="134">
        <v>503887.42739999993</v>
      </c>
      <c r="C2687" s="134">
        <v>0</v>
      </c>
      <c r="D2687" s="134">
        <v>0</v>
      </c>
      <c r="E2687" s="134">
        <v>503887.42739999993</v>
      </c>
      <c r="F2687" s="134">
        <v>-659.1400000000001</v>
      </c>
      <c r="G2687" s="212">
        <v>503228.28739999991</v>
      </c>
      <c r="H2687" s="208"/>
      <c r="I2687" t="s">
        <v>178</v>
      </c>
    </row>
    <row r="2688" spans="1:9" hidden="1" outlineLevel="1">
      <c r="A2688" s="222" t="s">
        <v>179</v>
      </c>
      <c r="B2688" s="134">
        <v>680747.56383</v>
      </c>
      <c r="C2688" s="134">
        <v>0</v>
      </c>
      <c r="D2688" s="134">
        <v>0</v>
      </c>
      <c r="E2688" s="134">
        <v>680747.56383</v>
      </c>
      <c r="F2688" s="134">
        <v>1025.08</v>
      </c>
      <c r="G2688" s="212">
        <v>681772.64382999996</v>
      </c>
      <c r="H2688" s="208"/>
      <c r="I2688" t="s">
        <v>180</v>
      </c>
    </row>
    <row r="2689" spans="1:9" hidden="1" outlineLevel="1">
      <c r="A2689" s="222" t="s">
        <v>181</v>
      </c>
      <c r="B2689" s="134">
        <v>449769.52194000001</v>
      </c>
      <c r="C2689" s="134">
        <v>0</v>
      </c>
      <c r="D2689" s="134">
        <v>0</v>
      </c>
      <c r="E2689" s="134">
        <v>449769.52194000001</v>
      </c>
      <c r="F2689" s="134">
        <v>0</v>
      </c>
      <c r="G2689" s="212">
        <v>449769.52194000001</v>
      </c>
      <c r="H2689" s="208"/>
      <c r="I2689" t="s">
        <v>182</v>
      </c>
    </row>
    <row r="2690" spans="1:9" hidden="1" outlineLevel="1">
      <c r="A2690" s="222" t="s">
        <v>183</v>
      </c>
      <c r="B2690" s="134">
        <v>586075.72298999992</v>
      </c>
      <c r="C2690" s="134">
        <v>0</v>
      </c>
      <c r="D2690" s="134">
        <v>0</v>
      </c>
      <c r="E2690" s="134">
        <v>586075.72298999992</v>
      </c>
      <c r="F2690" s="134">
        <v>1325.2199999999998</v>
      </c>
      <c r="G2690" s="212">
        <v>587400.94298999989</v>
      </c>
      <c r="H2690" s="208"/>
      <c r="I2690" t="s">
        <v>184</v>
      </c>
    </row>
    <row r="2691" spans="1:9" hidden="1" outlineLevel="1">
      <c r="A2691" s="222" t="s">
        <v>185</v>
      </c>
      <c r="B2691" s="134">
        <v>1465348.1357699998</v>
      </c>
      <c r="C2691" s="134">
        <v>0</v>
      </c>
      <c r="D2691" s="134">
        <v>0</v>
      </c>
      <c r="E2691" s="134">
        <v>1465348.1357699998</v>
      </c>
      <c r="F2691" s="134">
        <v>-18541.2</v>
      </c>
      <c r="G2691" s="212">
        <v>1446806.9357699999</v>
      </c>
      <c r="H2691" s="208"/>
      <c r="I2691" t="s">
        <v>186</v>
      </c>
    </row>
    <row r="2692" spans="1:9" hidden="1" outlineLevel="1">
      <c r="A2692" s="222" t="s">
        <v>187</v>
      </c>
      <c r="B2692" s="134">
        <v>1171209.1797999998</v>
      </c>
      <c r="C2692" s="134">
        <v>0</v>
      </c>
      <c r="D2692" s="134">
        <v>0</v>
      </c>
      <c r="E2692" s="134">
        <v>1171209.1797999998</v>
      </c>
      <c r="F2692" s="134">
        <v>0</v>
      </c>
      <c r="G2692" s="212">
        <v>1171209.1797999998</v>
      </c>
      <c r="H2692" s="208"/>
      <c r="I2692" t="s">
        <v>188</v>
      </c>
    </row>
    <row r="2693" spans="1:9" hidden="1" outlineLevel="1">
      <c r="A2693" s="222" t="s">
        <v>189</v>
      </c>
      <c r="B2693" s="134">
        <v>534884.42588999995</v>
      </c>
      <c r="C2693" s="134">
        <v>0</v>
      </c>
      <c r="D2693" s="134">
        <v>0</v>
      </c>
      <c r="E2693" s="134">
        <v>534884.42588999995</v>
      </c>
      <c r="F2693" s="134">
        <v>0</v>
      </c>
      <c r="G2693" s="212">
        <v>534884.42588999995</v>
      </c>
      <c r="H2693" s="208"/>
      <c r="I2693" t="s">
        <v>1669</v>
      </c>
    </row>
    <row r="2694" spans="1:9" hidden="1" outlineLevel="1">
      <c r="A2694" s="222" t="s">
        <v>191</v>
      </c>
      <c r="B2694" s="134">
        <v>284361.41118</v>
      </c>
      <c r="C2694" s="134">
        <v>0</v>
      </c>
      <c r="D2694" s="134">
        <v>0</v>
      </c>
      <c r="E2694" s="134">
        <v>284361.41118</v>
      </c>
      <c r="F2694" s="134">
        <v>-149.51</v>
      </c>
      <c r="G2694" s="212">
        <v>284211.90117999999</v>
      </c>
      <c r="H2694" s="208"/>
      <c r="I2694" t="s">
        <v>192</v>
      </c>
    </row>
    <row r="2695" spans="1:9" hidden="1" outlineLevel="1">
      <c r="A2695" s="222" t="s">
        <v>193</v>
      </c>
      <c r="B2695" s="134">
        <v>277466.12553000002</v>
      </c>
      <c r="C2695" s="134">
        <v>0</v>
      </c>
      <c r="D2695" s="134">
        <v>0</v>
      </c>
      <c r="E2695" s="134">
        <v>277466.12553000002</v>
      </c>
      <c r="F2695" s="134">
        <v>-676.70999999999992</v>
      </c>
      <c r="G2695" s="212">
        <v>276789.41553</v>
      </c>
      <c r="H2695" s="208"/>
      <c r="I2695" t="s">
        <v>194</v>
      </c>
    </row>
    <row r="2696" spans="1:9" hidden="1" outlineLevel="1">
      <c r="A2696" s="222" t="s">
        <v>195</v>
      </c>
      <c r="B2696" s="134">
        <v>322508.27447999996</v>
      </c>
      <c r="C2696" s="134">
        <v>0</v>
      </c>
      <c r="D2696" s="134">
        <v>0</v>
      </c>
      <c r="E2696" s="134">
        <v>322508.27447999996</v>
      </c>
      <c r="F2696" s="134">
        <v>0</v>
      </c>
      <c r="G2696" s="212">
        <v>322508.27447999996</v>
      </c>
      <c r="H2696" s="208"/>
      <c r="I2696" t="s">
        <v>196</v>
      </c>
    </row>
    <row r="2697" spans="1:9" hidden="1" outlineLevel="1">
      <c r="A2697" s="222" t="s">
        <v>197</v>
      </c>
      <c r="B2697" s="134">
        <v>523688.92967999994</v>
      </c>
      <c r="C2697" s="134">
        <v>0</v>
      </c>
      <c r="D2697" s="134">
        <v>0</v>
      </c>
      <c r="E2697" s="134">
        <v>523688.92967999994</v>
      </c>
      <c r="F2697" s="134">
        <v>-264.30999999999995</v>
      </c>
      <c r="G2697" s="212">
        <v>523424.61967999995</v>
      </c>
      <c r="H2697" s="208"/>
      <c r="I2697" t="s">
        <v>198</v>
      </c>
    </row>
    <row r="2698" spans="1:9" hidden="1" outlineLevel="1">
      <c r="A2698" s="222" t="s">
        <v>199</v>
      </c>
      <c r="B2698" s="134">
        <v>848331.96117000002</v>
      </c>
      <c r="C2698" s="134">
        <v>0</v>
      </c>
      <c r="D2698" s="134">
        <v>0</v>
      </c>
      <c r="E2698" s="134">
        <v>848331.96117000002</v>
      </c>
      <c r="F2698" s="134">
        <v>0</v>
      </c>
      <c r="G2698" s="212">
        <v>848331.96117000002</v>
      </c>
      <c r="H2698" s="208"/>
      <c r="I2698" t="s">
        <v>200</v>
      </c>
    </row>
    <row r="2699" spans="1:9" hidden="1" outlineLevel="1">
      <c r="A2699" s="222" t="s">
        <v>201</v>
      </c>
      <c r="B2699" s="134">
        <v>1234124.85252</v>
      </c>
      <c r="C2699" s="134">
        <v>0</v>
      </c>
      <c r="D2699" s="134">
        <v>0</v>
      </c>
      <c r="E2699" s="134">
        <v>1234124.85252</v>
      </c>
      <c r="F2699" s="134">
        <v>0</v>
      </c>
      <c r="G2699" s="212">
        <v>1234124.85252</v>
      </c>
      <c r="H2699" s="208"/>
      <c r="I2699" t="s">
        <v>202</v>
      </c>
    </row>
    <row r="2700" spans="1:9" hidden="1" outlineLevel="1">
      <c r="A2700" s="222" t="s">
        <v>1670</v>
      </c>
      <c r="B2700" s="134">
        <v>201722.18258999998</v>
      </c>
      <c r="C2700" s="134">
        <v>0</v>
      </c>
      <c r="D2700" s="134">
        <v>0</v>
      </c>
      <c r="E2700" s="134">
        <v>201722.18258999998</v>
      </c>
      <c r="F2700" s="134">
        <v>0</v>
      </c>
      <c r="G2700" s="212">
        <v>201722.18258999998</v>
      </c>
      <c r="H2700" s="208"/>
      <c r="I2700" t="s">
        <v>1671</v>
      </c>
    </row>
    <row r="2701" spans="1:9" hidden="1" outlineLevel="1">
      <c r="A2701" s="222" t="s">
        <v>203</v>
      </c>
      <c r="B2701" s="134">
        <v>313626.27731999999</v>
      </c>
      <c r="C2701" s="134">
        <v>0</v>
      </c>
      <c r="D2701" s="134">
        <v>0</v>
      </c>
      <c r="E2701" s="134">
        <v>313626.27731999999</v>
      </c>
      <c r="F2701" s="134">
        <v>0</v>
      </c>
      <c r="G2701" s="212">
        <v>313626.27731999999</v>
      </c>
      <c r="H2701" s="208"/>
      <c r="I2701" t="s">
        <v>1672</v>
      </c>
    </row>
    <row r="2702" spans="1:9" hidden="1" outlineLevel="1">
      <c r="A2702" s="222" t="s">
        <v>205</v>
      </c>
      <c r="B2702" s="134">
        <v>389807.27658000001</v>
      </c>
      <c r="C2702" s="134">
        <v>0</v>
      </c>
      <c r="D2702" s="134">
        <v>0</v>
      </c>
      <c r="E2702" s="134">
        <v>389807.27658000001</v>
      </c>
      <c r="F2702" s="134">
        <v>-1571.75</v>
      </c>
      <c r="G2702" s="212">
        <v>388235.52658000001</v>
      </c>
      <c r="H2702" s="208"/>
      <c r="I2702" t="s">
        <v>206</v>
      </c>
    </row>
    <row r="2703" spans="1:9" hidden="1" outlineLevel="1">
      <c r="A2703" s="222" t="s">
        <v>207</v>
      </c>
      <c r="B2703" s="134">
        <v>86934.947549999983</v>
      </c>
      <c r="C2703" s="134">
        <v>0</v>
      </c>
      <c r="D2703" s="134">
        <v>0</v>
      </c>
      <c r="E2703" s="134">
        <v>86934.947549999983</v>
      </c>
      <c r="F2703" s="134">
        <v>1773.66</v>
      </c>
      <c r="G2703" s="212">
        <v>88708.607549999986</v>
      </c>
      <c r="H2703" s="208"/>
      <c r="I2703" t="s">
        <v>208</v>
      </c>
    </row>
    <row r="2704" spans="1:9" hidden="1" outlineLevel="1">
      <c r="A2704" s="222" t="s">
        <v>209</v>
      </c>
      <c r="B2704" s="134">
        <v>853010.41764</v>
      </c>
      <c r="C2704" s="134">
        <v>0</v>
      </c>
      <c r="D2704" s="134">
        <v>0</v>
      </c>
      <c r="E2704" s="134">
        <v>853010.41764</v>
      </c>
      <c r="F2704" s="134">
        <v>0</v>
      </c>
      <c r="G2704" s="212">
        <v>853010.41764</v>
      </c>
      <c r="H2704" s="208"/>
      <c r="I2704" t="s">
        <v>1634</v>
      </c>
    </row>
    <row r="2705" spans="1:9" hidden="1" outlineLevel="1">
      <c r="A2705" s="222" t="s">
        <v>211</v>
      </c>
      <c r="B2705" s="134">
        <v>176426.18877000001</v>
      </c>
      <c r="C2705" s="134">
        <v>0</v>
      </c>
      <c r="D2705" s="134">
        <v>0</v>
      </c>
      <c r="E2705" s="134">
        <v>176426.18877000001</v>
      </c>
      <c r="F2705" s="134">
        <v>0</v>
      </c>
      <c r="G2705" s="212">
        <v>176426.18877000001</v>
      </c>
      <c r="H2705" s="208"/>
      <c r="I2705" t="s">
        <v>212</v>
      </c>
    </row>
    <row r="2706" spans="1:9" hidden="1" outlineLevel="1">
      <c r="A2706" s="222" t="s">
        <v>213</v>
      </c>
      <c r="B2706" s="134">
        <v>166628.50803</v>
      </c>
      <c r="C2706" s="134">
        <v>0</v>
      </c>
      <c r="D2706" s="134">
        <v>0</v>
      </c>
      <c r="E2706" s="134">
        <v>166628.50803</v>
      </c>
      <c r="F2706" s="134">
        <v>0</v>
      </c>
      <c r="G2706" s="212">
        <v>166628.50803</v>
      </c>
      <c r="H2706" s="208"/>
      <c r="I2706" t="s">
        <v>214</v>
      </c>
    </row>
    <row r="2707" spans="1:9" hidden="1" outlineLevel="1">
      <c r="A2707" s="222" t="s">
        <v>215</v>
      </c>
      <c r="B2707" s="134">
        <v>293924.60084999999</v>
      </c>
      <c r="C2707" s="134">
        <v>0</v>
      </c>
      <c r="D2707" s="134">
        <v>0</v>
      </c>
      <c r="E2707" s="134">
        <v>293924.60084999999</v>
      </c>
      <c r="F2707" s="134">
        <v>-4801.12</v>
      </c>
      <c r="G2707" s="212">
        <v>289123.48084999999</v>
      </c>
      <c r="H2707" s="208"/>
      <c r="I2707" t="s">
        <v>216</v>
      </c>
    </row>
    <row r="2708" spans="1:9" hidden="1" outlineLevel="1">
      <c r="A2708" s="222" t="s">
        <v>217</v>
      </c>
      <c r="B2708" s="134">
        <v>537362.79029999999</v>
      </c>
      <c r="C2708" s="134">
        <v>0</v>
      </c>
      <c r="D2708" s="134">
        <v>0</v>
      </c>
      <c r="E2708" s="134">
        <v>537362.79029999999</v>
      </c>
      <c r="F2708" s="134">
        <v>20310.690000000002</v>
      </c>
      <c r="G2708" s="212">
        <v>557673.48029999994</v>
      </c>
      <c r="H2708" s="208"/>
      <c r="I2708" t="s">
        <v>218</v>
      </c>
    </row>
    <row r="2709" spans="1:9" hidden="1" outlineLevel="1">
      <c r="A2709" s="222" t="s">
        <v>219</v>
      </c>
      <c r="B2709" s="134">
        <v>381473.36100000003</v>
      </c>
      <c r="C2709" s="134">
        <v>0</v>
      </c>
      <c r="D2709" s="134">
        <v>0</v>
      </c>
      <c r="E2709" s="134">
        <v>381473.36100000003</v>
      </c>
      <c r="F2709" s="134">
        <v>0</v>
      </c>
      <c r="G2709" s="212">
        <v>381473.36100000003</v>
      </c>
      <c r="H2709" s="208"/>
      <c r="I2709" t="s">
        <v>220</v>
      </c>
    </row>
    <row r="2710" spans="1:9" hidden="1" outlineLevel="1">
      <c r="A2710" s="222" t="s">
        <v>221</v>
      </c>
      <c r="B2710" s="134">
        <v>1028090.80485</v>
      </c>
      <c r="C2710" s="134">
        <v>0</v>
      </c>
      <c r="D2710" s="134">
        <v>0</v>
      </c>
      <c r="E2710" s="134">
        <v>1028090.80485</v>
      </c>
      <c r="F2710" s="134">
        <v>7778.94</v>
      </c>
      <c r="G2710" s="212">
        <v>1035869.7448499999</v>
      </c>
      <c r="H2710" s="208"/>
      <c r="I2710" t="s">
        <v>222</v>
      </c>
    </row>
    <row r="2711" spans="1:9" hidden="1" outlineLevel="1">
      <c r="A2711" s="222" t="s">
        <v>223</v>
      </c>
      <c r="B2711" s="134">
        <v>342926.91078000003</v>
      </c>
      <c r="C2711" s="134">
        <v>0</v>
      </c>
      <c r="D2711" s="134">
        <v>0</v>
      </c>
      <c r="E2711" s="134">
        <v>342926.91078000003</v>
      </c>
      <c r="F2711" s="134">
        <v>2404.9</v>
      </c>
      <c r="G2711" s="212">
        <v>345331.81078000006</v>
      </c>
      <c r="H2711" s="208"/>
      <c r="I2711" t="s">
        <v>224</v>
      </c>
    </row>
    <row r="2712" spans="1:9" hidden="1" outlineLevel="1">
      <c r="A2712" s="222" t="s">
        <v>225</v>
      </c>
      <c r="B2712" s="134">
        <v>723660.65301000001</v>
      </c>
      <c r="C2712" s="134">
        <v>0</v>
      </c>
      <c r="D2712" s="134">
        <v>0</v>
      </c>
      <c r="E2712" s="134">
        <v>723660.65301000001</v>
      </c>
      <c r="F2712" s="134">
        <v>0</v>
      </c>
      <c r="G2712" s="212">
        <v>723660.65301000001</v>
      </c>
      <c r="H2712" s="208"/>
      <c r="I2712" t="s">
        <v>1673</v>
      </c>
    </row>
    <row r="2713" spans="1:9" hidden="1" outlineLevel="1">
      <c r="A2713" s="222" t="s">
        <v>227</v>
      </c>
      <c r="B2713" s="134">
        <v>403540.27265999996</v>
      </c>
      <c r="C2713" s="134">
        <v>0</v>
      </c>
      <c r="D2713" s="134">
        <v>0</v>
      </c>
      <c r="E2713" s="134">
        <v>403540.27265999996</v>
      </c>
      <c r="F2713" s="134">
        <v>0</v>
      </c>
      <c r="G2713" s="212">
        <v>403540.27265999996</v>
      </c>
      <c r="H2713" s="208"/>
      <c r="I2713" t="s">
        <v>228</v>
      </c>
    </row>
    <row r="2714" spans="1:9" hidden="1" outlineLevel="1">
      <c r="A2714" s="222" t="s">
        <v>229</v>
      </c>
      <c r="B2714" s="134">
        <v>488329.28147999995</v>
      </c>
      <c r="C2714" s="134">
        <v>0</v>
      </c>
      <c r="D2714" s="134">
        <v>0</v>
      </c>
      <c r="E2714" s="134">
        <v>488329.28147999995</v>
      </c>
      <c r="F2714" s="134">
        <v>0</v>
      </c>
      <c r="G2714" s="212">
        <v>488329.28147999995</v>
      </c>
      <c r="H2714" s="208"/>
      <c r="I2714" t="s">
        <v>230</v>
      </c>
    </row>
    <row r="2715" spans="1:9" hidden="1" outlineLevel="1">
      <c r="A2715" s="222" t="s">
        <v>231</v>
      </c>
      <c r="B2715" s="134">
        <v>40047454.221879996</v>
      </c>
      <c r="C2715" s="134">
        <v>-89354.619749999998</v>
      </c>
      <c r="D2715" s="134">
        <v>0</v>
      </c>
      <c r="E2715" s="134">
        <v>39958099.602129996</v>
      </c>
      <c r="F2715" s="134">
        <v>0</v>
      </c>
      <c r="G2715" s="212">
        <v>39958099.602129996</v>
      </c>
      <c r="H2715" s="208"/>
      <c r="I2715" t="s">
        <v>232</v>
      </c>
    </row>
    <row r="2716" spans="1:9" hidden="1" outlineLevel="1">
      <c r="A2716" s="222" t="s">
        <v>233</v>
      </c>
      <c r="B2716" s="134">
        <v>13124708.762639999</v>
      </c>
      <c r="C2716" s="134">
        <v>-26314.966469999999</v>
      </c>
      <c r="D2716" s="134">
        <v>0</v>
      </c>
      <c r="E2716" s="134">
        <v>13098393.79617</v>
      </c>
      <c r="F2716" s="134">
        <v>-10710.64</v>
      </c>
      <c r="G2716" s="212">
        <v>13087683.156169999</v>
      </c>
      <c r="H2716" s="208"/>
      <c r="I2716" t="s">
        <v>234</v>
      </c>
    </row>
    <row r="2717" spans="1:9" hidden="1" outlineLevel="1">
      <c r="A2717" s="222" t="s">
        <v>235</v>
      </c>
      <c r="B2717" s="134">
        <v>470609.49395999999</v>
      </c>
      <c r="C2717" s="134">
        <v>0</v>
      </c>
      <c r="D2717" s="134">
        <v>0</v>
      </c>
      <c r="E2717" s="134">
        <v>470609.49395999999</v>
      </c>
      <c r="F2717" s="134">
        <v>0</v>
      </c>
      <c r="G2717" s="212">
        <v>470609.49395999999</v>
      </c>
      <c r="H2717" s="208"/>
      <c r="I2717" t="s">
        <v>236</v>
      </c>
    </row>
    <row r="2718" spans="1:9" hidden="1" outlineLevel="1">
      <c r="A2718" s="222" t="s">
        <v>237</v>
      </c>
      <c r="B2718" s="134">
        <v>22865046.32697</v>
      </c>
      <c r="C2718" s="134">
        <v>-238191.43919999999</v>
      </c>
      <c r="D2718" s="134">
        <v>0</v>
      </c>
      <c r="E2718" s="134">
        <v>22626854.887770001</v>
      </c>
      <c r="F2718" s="134">
        <v>1869580.3</v>
      </c>
      <c r="G2718" s="212">
        <v>24496435.187770002</v>
      </c>
      <c r="H2718" s="208"/>
      <c r="I2718" t="s">
        <v>238</v>
      </c>
    </row>
    <row r="2719" spans="1:9" hidden="1" outlineLevel="1">
      <c r="A2719" s="222" t="s">
        <v>239</v>
      </c>
      <c r="B2719" s="134">
        <v>1281321.49847</v>
      </c>
      <c r="C2719" s="134">
        <v>0</v>
      </c>
      <c r="D2719" s="134">
        <v>0</v>
      </c>
      <c r="E2719" s="134">
        <v>1281321.49847</v>
      </c>
      <c r="F2719" s="134">
        <v>12661.42</v>
      </c>
      <c r="G2719" s="212">
        <v>1293982.9184699999</v>
      </c>
      <c r="H2719" s="208"/>
      <c r="I2719" t="s">
        <v>240</v>
      </c>
    </row>
    <row r="2720" spans="1:9" hidden="1" outlineLevel="1">
      <c r="A2720" s="222" t="s">
        <v>241</v>
      </c>
      <c r="B2720" s="134">
        <v>210606.27779999998</v>
      </c>
      <c r="C2720" s="134">
        <v>0</v>
      </c>
      <c r="D2720" s="134">
        <v>0</v>
      </c>
      <c r="E2720" s="134">
        <v>210606.27779999998</v>
      </c>
      <c r="F2720" s="134">
        <v>0</v>
      </c>
      <c r="G2720" s="212">
        <v>210606.27779999998</v>
      </c>
      <c r="H2720" s="208"/>
      <c r="I2720" t="s">
        <v>242</v>
      </c>
    </row>
    <row r="2721" spans="1:9" hidden="1" outlineLevel="1">
      <c r="A2721" s="222" t="s">
        <v>243</v>
      </c>
      <c r="B2721" s="134">
        <v>292319.03706</v>
      </c>
      <c r="C2721" s="134">
        <v>0</v>
      </c>
      <c r="D2721" s="134">
        <v>0</v>
      </c>
      <c r="E2721" s="134">
        <v>292319.03706</v>
      </c>
      <c r="F2721" s="134">
        <v>2200.8000000000002</v>
      </c>
      <c r="G2721" s="212">
        <v>294519.83705999999</v>
      </c>
      <c r="H2721" s="208"/>
      <c r="I2721" t="s">
        <v>244</v>
      </c>
    </row>
    <row r="2722" spans="1:9" hidden="1" outlineLevel="1">
      <c r="A2722" s="222" t="s">
        <v>245</v>
      </c>
      <c r="B2722" s="134">
        <v>5628.8199300000006</v>
      </c>
      <c r="C2722" s="134">
        <v>0</v>
      </c>
      <c r="D2722" s="134">
        <v>0</v>
      </c>
      <c r="E2722" s="134">
        <v>5628.8199300000006</v>
      </c>
      <c r="F2722" s="134">
        <v>0</v>
      </c>
      <c r="G2722" s="212">
        <v>5628.8199300000006</v>
      </c>
      <c r="H2722" s="208"/>
      <c r="I2722" t="s">
        <v>1674</v>
      </c>
    </row>
    <row r="2723" spans="1:9" hidden="1" outlineLevel="1">
      <c r="A2723" s="222" t="s">
        <v>247</v>
      </c>
      <c r="B2723" s="134">
        <v>519824.65253999998</v>
      </c>
      <c r="C2723" s="134">
        <v>0</v>
      </c>
      <c r="D2723" s="134">
        <v>0</v>
      </c>
      <c r="E2723" s="134">
        <v>519824.65253999998</v>
      </c>
      <c r="F2723" s="134">
        <v>0</v>
      </c>
      <c r="G2723" s="212">
        <v>519824.65253999998</v>
      </c>
      <c r="H2723" s="208"/>
      <c r="I2723" t="s">
        <v>248</v>
      </c>
    </row>
    <row r="2724" spans="1:9" hidden="1" outlineLevel="1">
      <c r="A2724" s="222" t="s">
        <v>249</v>
      </c>
      <c r="B2724" s="134">
        <v>424108.89885</v>
      </c>
      <c r="C2724" s="134">
        <v>0</v>
      </c>
      <c r="D2724" s="134">
        <v>0</v>
      </c>
      <c r="E2724" s="134">
        <v>424108.89885</v>
      </c>
      <c r="F2724" s="134">
        <v>0</v>
      </c>
      <c r="G2724" s="212">
        <v>424108.89885</v>
      </c>
      <c r="H2724" s="208"/>
      <c r="I2724" t="s">
        <v>250</v>
      </c>
    </row>
    <row r="2725" spans="1:9" hidden="1" outlineLevel="1">
      <c r="A2725" s="222" t="s">
        <v>251</v>
      </c>
      <c r="B2725" s="134">
        <v>286612.15785000002</v>
      </c>
      <c r="C2725" s="134">
        <v>0</v>
      </c>
      <c r="D2725" s="134">
        <v>0</v>
      </c>
      <c r="E2725" s="134">
        <v>286612.15785000002</v>
      </c>
      <c r="F2725" s="134">
        <v>0</v>
      </c>
      <c r="G2725" s="212">
        <v>286612.15785000002</v>
      </c>
      <c r="H2725" s="208"/>
      <c r="I2725" t="s">
        <v>252</v>
      </c>
    </row>
    <row r="2726" spans="1:9" hidden="1" outlineLevel="1">
      <c r="A2726" s="222" t="s">
        <v>1675</v>
      </c>
      <c r="B2726" s="134">
        <v>1022815.1960699999</v>
      </c>
      <c r="C2726" s="134">
        <v>0</v>
      </c>
      <c r="D2726" s="134">
        <v>0</v>
      </c>
      <c r="E2726" s="134">
        <v>1022815.1960699999</v>
      </c>
      <c r="F2726" s="134">
        <v>0</v>
      </c>
      <c r="G2726" s="212">
        <v>1022815.1960699999</v>
      </c>
      <c r="H2726" s="208"/>
      <c r="I2726" t="s">
        <v>1676</v>
      </c>
    </row>
    <row r="2727" spans="1:9" hidden="1" outlineLevel="1">
      <c r="A2727" s="222" t="s">
        <v>253</v>
      </c>
      <c r="B2727" s="134">
        <v>206783.55386999997</v>
      </c>
      <c r="C2727" s="134">
        <v>0</v>
      </c>
      <c r="D2727" s="134">
        <v>0</v>
      </c>
      <c r="E2727" s="134">
        <v>206783.55386999997</v>
      </c>
      <c r="F2727" s="134">
        <v>0</v>
      </c>
      <c r="G2727" s="212">
        <v>206783.55386999997</v>
      </c>
      <c r="H2727" s="208"/>
      <c r="I2727" t="s">
        <v>254</v>
      </c>
    </row>
    <row r="2728" spans="1:9" hidden="1" outlineLevel="1">
      <c r="A2728" s="222" t="s">
        <v>255</v>
      </c>
      <c r="B2728" s="134">
        <v>8242.8129300000001</v>
      </c>
      <c r="C2728" s="134">
        <v>0</v>
      </c>
      <c r="D2728" s="134">
        <v>0</v>
      </c>
      <c r="E2728" s="134">
        <v>8242.8129300000001</v>
      </c>
      <c r="F2728" s="134">
        <v>0</v>
      </c>
      <c r="G2728" s="212">
        <v>8242.8129300000001</v>
      </c>
      <c r="H2728" s="208"/>
      <c r="I2728" t="s">
        <v>256</v>
      </c>
    </row>
    <row r="2729" spans="1:9" hidden="1" outlineLevel="1">
      <c r="A2729" s="222" t="s">
        <v>257</v>
      </c>
      <c r="B2729" s="134">
        <v>397018.18578</v>
      </c>
      <c r="C2729" s="134">
        <v>0</v>
      </c>
      <c r="D2729" s="134">
        <v>0</v>
      </c>
      <c r="E2729" s="134">
        <v>397018.18578</v>
      </c>
      <c r="F2729" s="134">
        <v>-483.23</v>
      </c>
      <c r="G2729" s="212">
        <v>396534.95578000002</v>
      </c>
      <c r="H2729" s="208"/>
      <c r="I2729" t="s">
        <v>258</v>
      </c>
    </row>
    <row r="2730" spans="1:9" hidden="1" outlineLevel="1">
      <c r="A2730" s="222" t="s">
        <v>259</v>
      </c>
      <c r="B2730" s="134">
        <v>111499.6557</v>
      </c>
      <c r="C2730" s="134">
        <v>0</v>
      </c>
      <c r="D2730" s="134">
        <v>0</v>
      </c>
      <c r="E2730" s="134">
        <v>111499.6557</v>
      </c>
      <c r="F2730" s="134">
        <v>0</v>
      </c>
      <c r="G2730" s="212">
        <v>111499.6557</v>
      </c>
      <c r="H2730" s="208"/>
      <c r="I2730" t="s">
        <v>260</v>
      </c>
    </row>
    <row r="2731" spans="1:9" hidden="1" outlineLevel="1">
      <c r="A2731" s="222" t="s">
        <v>261</v>
      </c>
      <c r="B2731" s="134">
        <v>515109.60134999995</v>
      </c>
      <c r="C2731" s="134">
        <v>0</v>
      </c>
      <c r="D2731" s="134">
        <v>0</v>
      </c>
      <c r="E2731" s="134">
        <v>515109.60134999995</v>
      </c>
      <c r="F2731" s="134">
        <v>0</v>
      </c>
      <c r="G2731" s="212">
        <v>515109.60134999995</v>
      </c>
      <c r="H2731" s="208"/>
      <c r="I2731" t="s">
        <v>262</v>
      </c>
    </row>
    <row r="2732" spans="1:9" hidden="1" outlineLevel="1">
      <c r="A2732" s="222" t="s">
        <v>263</v>
      </c>
      <c r="B2732" s="134">
        <v>231901.67441999997</v>
      </c>
      <c r="C2732" s="134">
        <v>0</v>
      </c>
      <c r="D2732" s="134">
        <v>0</v>
      </c>
      <c r="E2732" s="134">
        <v>231901.67441999997</v>
      </c>
      <c r="F2732" s="134">
        <v>354.93</v>
      </c>
      <c r="G2732" s="212">
        <v>232256.60441999996</v>
      </c>
      <c r="H2732" s="208"/>
      <c r="I2732" t="s">
        <v>264</v>
      </c>
    </row>
    <row r="2733" spans="1:9" hidden="1" outlineLevel="1">
      <c r="A2733" s="222" t="s">
        <v>265</v>
      </c>
      <c r="B2733" s="134">
        <v>660553.44251999992</v>
      </c>
      <c r="C2733" s="134">
        <v>0</v>
      </c>
      <c r="D2733" s="134">
        <v>0</v>
      </c>
      <c r="E2733" s="134">
        <v>660553.44251999992</v>
      </c>
      <c r="F2733" s="134">
        <v>0</v>
      </c>
      <c r="G2733" s="212">
        <v>660553.44251999992</v>
      </c>
      <c r="H2733" s="208"/>
      <c r="I2733" t="s">
        <v>1677</v>
      </c>
    </row>
    <row r="2734" spans="1:9" hidden="1" outlineLevel="1">
      <c r="A2734" s="222" t="s">
        <v>267</v>
      </c>
      <c r="B2734" s="134">
        <v>1234747.0582999999</v>
      </c>
      <c r="C2734" s="134">
        <v>0</v>
      </c>
      <c r="D2734" s="134">
        <v>0</v>
      </c>
      <c r="E2734" s="134">
        <v>1234747.0582999999</v>
      </c>
      <c r="F2734" s="134">
        <v>-842.68000000000006</v>
      </c>
      <c r="G2734" s="212">
        <v>1233904.3783</v>
      </c>
      <c r="H2734" s="208"/>
      <c r="I2734" t="s">
        <v>268</v>
      </c>
    </row>
    <row r="2735" spans="1:9" hidden="1" outlineLevel="1">
      <c r="A2735" s="222" t="s">
        <v>269</v>
      </c>
      <c r="B2735" s="134">
        <v>153726.25109999999</v>
      </c>
      <c r="C2735" s="134">
        <v>0</v>
      </c>
      <c r="D2735" s="134">
        <v>0</v>
      </c>
      <c r="E2735" s="134">
        <v>153726.25109999999</v>
      </c>
      <c r="F2735" s="134">
        <v>-621.76</v>
      </c>
      <c r="G2735" s="212">
        <v>153104.49109999998</v>
      </c>
      <c r="H2735" s="208"/>
      <c r="I2735" t="s">
        <v>270</v>
      </c>
    </row>
    <row r="2736" spans="1:9" hidden="1" outlineLevel="1">
      <c r="A2736" s="222" t="s">
        <v>271</v>
      </c>
      <c r="B2736" s="134">
        <v>389829.69912</v>
      </c>
      <c r="C2736" s="134">
        <v>0</v>
      </c>
      <c r="D2736" s="134">
        <v>0</v>
      </c>
      <c r="E2736" s="134">
        <v>389829.69912</v>
      </c>
      <c r="F2736" s="134">
        <v>1157.73</v>
      </c>
      <c r="G2736" s="212">
        <v>390987.42911999999</v>
      </c>
      <c r="H2736" s="208"/>
      <c r="I2736" t="s">
        <v>272</v>
      </c>
    </row>
    <row r="2737" spans="1:9" hidden="1" outlineLevel="1">
      <c r="A2737" s="222" t="s">
        <v>273</v>
      </c>
      <c r="B2737" s="134">
        <v>63155306.369709998</v>
      </c>
      <c r="C2737" s="134">
        <v>0</v>
      </c>
      <c r="D2737" s="134">
        <v>0</v>
      </c>
      <c r="E2737" s="134">
        <v>63155306.369709998</v>
      </c>
      <c r="F2737" s="134">
        <v>-426195.61</v>
      </c>
      <c r="G2737" s="212">
        <v>62729110.759709999</v>
      </c>
      <c r="H2737" s="208"/>
      <c r="I2737" t="s">
        <v>274</v>
      </c>
    </row>
    <row r="2738" spans="1:9" hidden="1" outlineLevel="1">
      <c r="A2738" s="222" t="s">
        <v>275</v>
      </c>
      <c r="B2738" s="134">
        <v>353154.62676000001</v>
      </c>
      <c r="C2738" s="134">
        <v>0</v>
      </c>
      <c r="D2738" s="134">
        <v>0</v>
      </c>
      <c r="E2738" s="134">
        <v>353154.62676000001</v>
      </c>
      <c r="F2738" s="134">
        <v>0</v>
      </c>
      <c r="G2738" s="212">
        <v>353154.62676000001</v>
      </c>
      <c r="H2738" s="208"/>
      <c r="I2738" t="s">
        <v>276</v>
      </c>
    </row>
    <row r="2739" spans="1:9" hidden="1" outlineLevel="1">
      <c r="A2739" s="222" t="s">
        <v>277</v>
      </c>
      <c r="B2739" s="134">
        <v>42484.295039999997</v>
      </c>
      <c r="C2739" s="134">
        <v>0</v>
      </c>
      <c r="D2739" s="134">
        <v>0</v>
      </c>
      <c r="E2739" s="134">
        <v>42484.295039999997</v>
      </c>
      <c r="F2739" s="134">
        <v>0</v>
      </c>
      <c r="G2739" s="212">
        <v>42484.295039999997</v>
      </c>
      <c r="H2739" s="208"/>
      <c r="I2739" t="s">
        <v>278</v>
      </c>
    </row>
    <row r="2740" spans="1:9" hidden="1" outlineLevel="1">
      <c r="A2740" s="222" t="s">
        <v>279</v>
      </c>
      <c r="B2740" s="134">
        <v>13551123.853699999</v>
      </c>
      <c r="C2740" s="134">
        <v>-4192.2466800000002</v>
      </c>
      <c r="D2740" s="134">
        <v>0</v>
      </c>
      <c r="E2740" s="134">
        <v>13546931.607019998</v>
      </c>
      <c r="F2740" s="134">
        <v>0</v>
      </c>
      <c r="G2740" s="212">
        <v>13546931.607019998</v>
      </c>
      <c r="H2740" s="208"/>
      <c r="I2740" t="s">
        <v>280</v>
      </c>
    </row>
    <row r="2741" spans="1:9" hidden="1" outlineLevel="1">
      <c r="A2741" s="222" t="s">
        <v>281</v>
      </c>
      <c r="B2741" s="134">
        <v>5292.6177599999992</v>
      </c>
      <c r="C2741" s="134">
        <v>0</v>
      </c>
      <c r="D2741" s="134">
        <v>0</v>
      </c>
      <c r="E2741" s="134">
        <v>5292.6177599999992</v>
      </c>
      <c r="F2741" s="134">
        <v>0</v>
      </c>
      <c r="G2741" s="212">
        <v>5292.6177599999992</v>
      </c>
      <c r="H2741" s="208"/>
      <c r="I2741" t="s">
        <v>282</v>
      </c>
    </row>
    <row r="2742" spans="1:9" hidden="1" outlineLevel="1">
      <c r="A2742" s="222" t="s">
        <v>283</v>
      </c>
      <c r="B2742" s="134">
        <v>134026.20579000001</v>
      </c>
      <c r="C2742" s="134">
        <v>0</v>
      </c>
      <c r="D2742" s="134">
        <v>0</v>
      </c>
      <c r="E2742" s="134">
        <v>134026.20579000001</v>
      </c>
      <c r="F2742" s="134">
        <v>0</v>
      </c>
      <c r="G2742" s="212">
        <v>134026.20579000001</v>
      </c>
      <c r="H2742" s="208"/>
      <c r="I2742" t="s">
        <v>284</v>
      </c>
    </row>
    <row r="2743" spans="1:9" hidden="1" outlineLevel="1">
      <c r="A2743" s="222" t="s">
        <v>285</v>
      </c>
      <c r="B2743" s="134">
        <v>27564.305009999996</v>
      </c>
      <c r="C2743" s="134">
        <v>0</v>
      </c>
      <c r="D2743" s="134">
        <v>0</v>
      </c>
      <c r="E2743" s="134">
        <v>27564.305009999996</v>
      </c>
      <c r="F2743" s="134">
        <v>0</v>
      </c>
      <c r="G2743" s="212">
        <v>27564.305009999996</v>
      </c>
      <c r="H2743" s="208"/>
      <c r="I2743" t="s">
        <v>286</v>
      </c>
    </row>
    <row r="2744" spans="1:9" hidden="1" outlineLevel="1">
      <c r="A2744" s="222" t="s">
        <v>323</v>
      </c>
      <c r="B2744" s="134">
        <v>23884335.067409996</v>
      </c>
      <c r="C2744" s="134">
        <v>-22792312.134270001</v>
      </c>
      <c r="D2744" s="134">
        <v>0</v>
      </c>
      <c r="E2744" s="134">
        <v>1092022.9331399947</v>
      </c>
      <c r="F2744" s="134">
        <v>0</v>
      </c>
      <c r="G2744" s="212">
        <v>1092022.9331399947</v>
      </c>
      <c r="H2744" s="208"/>
      <c r="I2744" t="s">
        <v>324</v>
      </c>
    </row>
    <row r="2745" spans="1:9" hidden="1" outlineLevel="1">
      <c r="A2745" s="222" t="s">
        <v>287</v>
      </c>
      <c r="B2745" s="134">
        <v>449472.36122999998</v>
      </c>
      <c r="C2745" s="134">
        <v>0</v>
      </c>
      <c r="D2745" s="134">
        <v>0</v>
      </c>
      <c r="E2745" s="134">
        <v>449472.36122999998</v>
      </c>
      <c r="F2745" s="134">
        <v>0</v>
      </c>
      <c r="G2745" s="212">
        <v>449472.36122999998</v>
      </c>
      <c r="H2745" s="208"/>
      <c r="I2745" t="s">
        <v>288</v>
      </c>
    </row>
    <row r="2746" spans="1:9" hidden="1" outlineLevel="1">
      <c r="A2746" s="222" t="s">
        <v>289</v>
      </c>
      <c r="B2746" s="134">
        <v>1206617.2539599999</v>
      </c>
      <c r="C2746" s="134">
        <v>0</v>
      </c>
      <c r="D2746" s="134">
        <v>0</v>
      </c>
      <c r="E2746" s="134">
        <v>1206617.2539599999</v>
      </c>
      <c r="F2746" s="134">
        <v>1847.99</v>
      </c>
      <c r="G2746" s="212">
        <v>1208465.2439599999</v>
      </c>
      <c r="H2746" s="208"/>
      <c r="I2746" t="s">
        <v>290</v>
      </c>
    </row>
    <row r="2747" spans="1:9" hidden="1" outlineLevel="1">
      <c r="A2747" s="222" t="s">
        <v>291</v>
      </c>
      <c r="B2747" s="134">
        <v>3723136.9747199998</v>
      </c>
      <c r="C2747" s="134">
        <v>0</v>
      </c>
      <c r="D2747" s="134">
        <v>0</v>
      </c>
      <c r="E2747" s="134">
        <v>3723136.9747199998</v>
      </c>
      <c r="F2747" s="134">
        <v>0</v>
      </c>
      <c r="G2747" s="212">
        <v>3723136.9747199998</v>
      </c>
      <c r="H2747" s="208"/>
      <c r="I2747" t="s">
        <v>292</v>
      </c>
    </row>
    <row r="2748" spans="1:9" hidden="1" outlineLevel="1">
      <c r="A2748" s="222" t="s">
        <v>293</v>
      </c>
      <c r="B2748" s="134">
        <v>474217.80309</v>
      </c>
      <c r="C2748" s="134">
        <v>0</v>
      </c>
      <c r="D2748" s="134">
        <v>0</v>
      </c>
      <c r="E2748" s="134">
        <v>474217.80309</v>
      </c>
      <c r="F2748" s="134">
        <v>0</v>
      </c>
      <c r="G2748" s="212">
        <v>474217.80309</v>
      </c>
      <c r="H2748" s="208"/>
      <c r="I2748" t="s">
        <v>294</v>
      </c>
    </row>
    <row r="2749" spans="1:9" hidden="1" outlineLevel="1">
      <c r="A2749" s="222" t="s">
        <v>295</v>
      </c>
      <c r="B2749" s="134">
        <v>297500.04446999996</v>
      </c>
      <c r="C2749" s="134">
        <v>0</v>
      </c>
      <c r="D2749" s="134">
        <v>0</v>
      </c>
      <c r="E2749" s="134">
        <v>297500.04446999996</v>
      </c>
      <c r="F2749" s="134">
        <v>0</v>
      </c>
      <c r="G2749" s="212">
        <v>297500.04446999996</v>
      </c>
      <c r="H2749" s="208"/>
      <c r="I2749" t="s">
        <v>296</v>
      </c>
    </row>
    <row r="2750" spans="1:9" hidden="1" outlineLevel="1">
      <c r="A2750" s="222" t="s">
        <v>297</v>
      </c>
      <c r="B2750" s="134">
        <v>265365.21140999999</v>
      </c>
      <c r="C2750" s="134">
        <v>0</v>
      </c>
      <c r="D2750" s="134">
        <v>0</v>
      </c>
      <c r="E2750" s="134">
        <v>265365.21140999999</v>
      </c>
      <c r="F2750" s="134">
        <v>0</v>
      </c>
      <c r="G2750" s="212">
        <v>265365.21140999999</v>
      </c>
      <c r="H2750" s="208"/>
      <c r="I2750" t="s">
        <v>298</v>
      </c>
    </row>
    <row r="2751" spans="1:9" hidden="1" outlineLevel="1">
      <c r="A2751" s="222" t="s">
        <v>1678</v>
      </c>
      <c r="B2751" s="134">
        <v>50835.130949999999</v>
      </c>
      <c r="C2751" s="134">
        <v>0</v>
      </c>
      <c r="D2751" s="134">
        <v>0</v>
      </c>
      <c r="E2751" s="134">
        <v>50835.130949999999</v>
      </c>
      <c r="F2751" s="134">
        <v>0</v>
      </c>
      <c r="G2751" s="212">
        <v>50835.130949999999</v>
      </c>
      <c r="H2751" s="208"/>
      <c r="I2751" t="s">
        <v>1679</v>
      </c>
    </row>
    <row r="2752" spans="1:9" hidden="1" outlineLevel="1">
      <c r="A2752" s="222" t="s">
        <v>299</v>
      </c>
      <c r="B2752" s="134">
        <v>658088.05055999989</v>
      </c>
      <c r="C2752" s="134">
        <v>0</v>
      </c>
      <c r="D2752" s="134">
        <v>0</v>
      </c>
      <c r="E2752" s="134">
        <v>658088.05055999989</v>
      </c>
      <c r="F2752" s="134">
        <v>0</v>
      </c>
      <c r="G2752" s="212">
        <v>658088.05055999989</v>
      </c>
      <c r="H2752" s="208"/>
      <c r="I2752" t="s">
        <v>300</v>
      </c>
    </row>
    <row r="2753" spans="1:9" hidden="1" outlineLevel="1">
      <c r="A2753" s="222" t="s">
        <v>301</v>
      </c>
      <c r="B2753" s="134">
        <v>251306.58024000001</v>
      </c>
      <c r="C2753" s="134">
        <v>0</v>
      </c>
      <c r="D2753" s="134">
        <v>0</v>
      </c>
      <c r="E2753" s="134">
        <v>251306.58024000001</v>
      </c>
      <c r="F2753" s="134">
        <v>650.27</v>
      </c>
      <c r="G2753" s="212">
        <v>251956.85024</v>
      </c>
      <c r="H2753" s="208"/>
      <c r="I2753" t="s">
        <v>302</v>
      </c>
    </row>
    <row r="2754" spans="1:9" hidden="1" outlineLevel="1">
      <c r="A2754" s="222" t="s">
        <v>303</v>
      </c>
      <c r="B2754" s="134">
        <v>455097.78291000001</v>
      </c>
      <c r="C2754" s="134">
        <v>0</v>
      </c>
      <c r="D2754" s="134">
        <v>0</v>
      </c>
      <c r="E2754" s="134">
        <v>455097.78291000001</v>
      </c>
      <c r="F2754" s="134">
        <v>0</v>
      </c>
      <c r="G2754" s="212">
        <v>455097.78291000001</v>
      </c>
      <c r="H2754" s="208"/>
      <c r="I2754" t="s">
        <v>304</v>
      </c>
    </row>
    <row r="2755" spans="1:9" hidden="1" outlineLevel="1">
      <c r="A2755" s="222" t="s">
        <v>305</v>
      </c>
      <c r="B2755" s="134">
        <v>180401.63892</v>
      </c>
      <c r="C2755" s="134">
        <v>0</v>
      </c>
      <c r="D2755" s="134">
        <v>0</v>
      </c>
      <c r="E2755" s="134">
        <v>180401.63892</v>
      </c>
      <c r="F2755" s="134">
        <v>0</v>
      </c>
      <c r="G2755" s="212">
        <v>180401.63892</v>
      </c>
      <c r="H2755" s="208"/>
      <c r="I2755" t="s">
        <v>306</v>
      </c>
    </row>
    <row r="2756" spans="1:9" hidden="1" outlineLevel="1">
      <c r="A2756" s="222" t="s">
        <v>307</v>
      </c>
      <c r="B2756" s="134">
        <v>974450.60468999995</v>
      </c>
      <c r="C2756" s="134">
        <v>0</v>
      </c>
      <c r="D2756" s="134">
        <v>0</v>
      </c>
      <c r="E2756" s="134">
        <v>974450.60468999995</v>
      </c>
      <c r="F2756" s="134">
        <v>-724.07999999999993</v>
      </c>
      <c r="G2756" s="212">
        <v>973726.52468999999</v>
      </c>
      <c r="H2756" s="208"/>
      <c r="I2756" t="s">
        <v>308</v>
      </c>
    </row>
    <row r="2757" spans="1:9" hidden="1" outlineLevel="1">
      <c r="A2757" s="222" t="s">
        <v>309</v>
      </c>
      <c r="B2757" s="134">
        <v>12102705.754229998</v>
      </c>
      <c r="C2757" s="134">
        <v>-600824.32301999989</v>
      </c>
      <c r="D2757" s="134">
        <v>0</v>
      </c>
      <c r="E2757" s="134">
        <v>11501881.431209998</v>
      </c>
      <c r="F2757" s="134">
        <v>-34577.539999999994</v>
      </c>
      <c r="G2757" s="212">
        <v>11467303.891209999</v>
      </c>
      <c r="H2757" s="208"/>
      <c r="I2757" t="s">
        <v>310</v>
      </c>
    </row>
    <row r="2758" spans="1:9" hidden="1" outlineLevel="1">
      <c r="A2758" s="222" t="s">
        <v>1680</v>
      </c>
      <c r="B2758" s="134">
        <v>367996.36247999995</v>
      </c>
      <c r="C2758" s="134">
        <v>0</v>
      </c>
      <c r="D2758" s="134">
        <v>0</v>
      </c>
      <c r="E2758" s="134">
        <v>367996.36247999995</v>
      </c>
      <c r="F2758" s="134">
        <v>0</v>
      </c>
      <c r="G2758" s="212">
        <v>367996.36247999995</v>
      </c>
      <c r="H2758" s="208"/>
      <c r="I2758" t="s">
        <v>1681</v>
      </c>
    </row>
    <row r="2759" spans="1:9" hidden="1" outlineLevel="1">
      <c r="A2759" s="222" t="s">
        <v>311</v>
      </c>
      <c r="B2759" s="134">
        <v>992279.17758000002</v>
      </c>
      <c r="C2759" s="134">
        <v>0</v>
      </c>
      <c r="D2759" s="134">
        <v>0</v>
      </c>
      <c r="E2759" s="134">
        <v>992279.17758000002</v>
      </c>
      <c r="F2759" s="134">
        <v>1058.3599999999999</v>
      </c>
      <c r="G2759" s="212">
        <v>993337.53758</v>
      </c>
      <c r="H2759" s="208"/>
      <c r="I2759" t="s">
        <v>312</v>
      </c>
    </row>
    <row r="2760" spans="1:9" hidden="1" outlineLevel="1">
      <c r="A2760" s="222" t="s">
        <v>313</v>
      </c>
      <c r="B2760" s="134">
        <v>160500.61814999999</v>
      </c>
      <c r="C2760" s="134">
        <v>0</v>
      </c>
      <c r="D2760" s="134">
        <v>0</v>
      </c>
      <c r="E2760" s="134">
        <v>160500.61814999999</v>
      </c>
      <c r="F2760" s="134">
        <v>0</v>
      </c>
      <c r="G2760" s="212">
        <v>160500.61814999999</v>
      </c>
      <c r="H2760" s="208"/>
      <c r="I2760" t="s">
        <v>314</v>
      </c>
    </row>
    <row r="2761" spans="1:9" hidden="1" outlineLevel="1">
      <c r="A2761" s="222" t="s">
        <v>315</v>
      </c>
      <c r="B2761" s="134">
        <v>197814.73290000003</v>
      </c>
      <c r="C2761" s="134">
        <v>0</v>
      </c>
      <c r="D2761" s="134">
        <v>0</v>
      </c>
      <c r="E2761" s="134">
        <v>197814.73290000003</v>
      </c>
      <c r="F2761" s="134">
        <v>0</v>
      </c>
      <c r="G2761" s="212">
        <v>197814.73290000003</v>
      </c>
      <c r="H2761" s="208"/>
      <c r="I2761" t="s">
        <v>316</v>
      </c>
    </row>
    <row r="2762" spans="1:9" hidden="1" outlineLevel="1">
      <c r="A2762" s="222" t="s">
        <v>317</v>
      </c>
      <c r="B2762" s="134">
        <v>414362.13276000001</v>
      </c>
      <c r="C2762" s="134">
        <v>0</v>
      </c>
      <c r="D2762" s="134">
        <v>0</v>
      </c>
      <c r="E2762" s="134">
        <v>414362.13276000001</v>
      </c>
      <c r="F2762" s="134">
        <v>0</v>
      </c>
      <c r="G2762" s="212">
        <v>414362.13276000001</v>
      </c>
      <c r="H2762" s="208"/>
      <c r="I2762" t="s">
        <v>318</v>
      </c>
    </row>
    <row r="2763" spans="1:9" hidden="1" outlineLevel="1">
      <c r="A2763" s="222" t="s">
        <v>319</v>
      </c>
      <c r="B2763" s="134">
        <v>119592.57921</v>
      </c>
      <c r="C2763" s="134">
        <v>0</v>
      </c>
      <c r="D2763" s="134">
        <v>0</v>
      </c>
      <c r="E2763" s="134">
        <v>119592.57921</v>
      </c>
      <c r="F2763" s="134">
        <v>-1143.58</v>
      </c>
      <c r="G2763" s="212">
        <v>118448.99920999999</v>
      </c>
      <c r="H2763" s="208"/>
      <c r="I2763" t="s">
        <v>320</v>
      </c>
    </row>
    <row r="2764" spans="1:9" hidden="1" outlineLevel="1">
      <c r="A2764" s="222" t="s">
        <v>321</v>
      </c>
      <c r="B2764" s="134">
        <v>317287.84736999997</v>
      </c>
      <c r="C2764" s="134">
        <v>0</v>
      </c>
      <c r="D2764" s="134">
        <v>0</v>
      </c>
      <c r="E2764" s="134">
        <v>317287.84736999997</v>
      </c>
      <c r="F2764" s="134">
        <v>74.36</v>
      </c>
      <c r="G2764" s="212">
        <v>317362.20736999996</v>
      </c>
      <c r="H2764" s="208"/>
      <c r="I2764" t="s">
        <v>322</v>
      </c>
    </row>
    <row r="2765" spans="1:9" collapsed="1">
      <c r="A2765" s="222" t="str">
        <f>A166</f>
        <v>Regelzone Amprion (gesamt)</v>
      </c>
      <c r="B2765" s="134">
        <f>SUM(B2766:B2998)</f>
        <v>661176745.3946985</v>
      </c>
      <c r="C2765" s="134">
        <f>SUM(C2766:C2998)</f>
        <v>-16457089.109999999</v>
      </c>
      <c r="D2765" s="134">
        <f>SUM(D2766:D2998)</f>
        <v>13975.57</v>
      </c>
      <c r="E2765" s="134">
        <f>SUM(E2766:E2998)</f>
        <v>644733631.85469842</v>
      </c>
      <c r="F2765" s="134">
        <f>SUM(F2766:F2998)</f>
        <v>-64881.6204</v>
      </c>
      <c r="G2765" s="212">
        <f t="shared" ref="G2765" si="78">E2765+F2765</f>
        <v>644668750.23429847</v>
      </c>
      <c r="H2765" s="208"/>
    </row>
    <row r="2766" spans="1:9" hidden="1" outlineLevel="1">
      <c r="A2766" s="222" t="s">
        <v>326</v>
      </c>
      <c r="B2766" s="134">
        <v>549366.22487999999</v>
      </c>
      <c r="C2766" s="134"/>
      <c r="D2766" s="134"/>
      <c r="E2766" s="134">
        <v>549366.22487999999</v>
      </c>
      <c r="F2766" s="134"/>
      <c r="G2766" s="212">
        <v>549366.22487999999</v>
      </c>
      <c r="H2766" s="208"/>
      <c r="I2766" t="s">
        <v>327</v>
      </c>
    </row>
    <row r="2767" spans="1:9" hidden="1" outlineLevel="1">
      <c r="A2767" s="222" t="s">
        <v>7</v>
      </c>
      <c r="B2767" s="134">
        <v>638205.97133999993</v>
      </c>
      <c r="C2767" s="134"/>
      <c r="D2767" s="134"/>
      <c r="E2767" s="134">
        <v>638205.97133999993</v>
      </c>
      <c r="F2767" s="134">
        <v>-54010.868560000003</v>
      </c>
      <c r="G2767" s="212">
        <v>584195.10277999996</v>
      </c>
      <c r="H2767" s="208"/>
      <c r="I2767" t="s">
        <v>8</v>
      </c>
    </row>
    <row r="2768" spans="1:9" hidden="1" outlineLevel="1">
      <c r="A2768" s="222" t="s">
        <v>328</v>
      </c>
      <c r="B2768" s="134">
        <v>873613.99556999991</v>
      </c>
      <c r="C2768" s="134"/>
      <c r="D2768" s="134"/>
      <c r="E2768" s="134">
        <v>873613.99556999991</v>
      </c>
      <c r="F2768" s="134">
        <v>5008.2590200000004</v>
      </c>
      <c r="G2768" s="212">
        <v>878622.25458999991</v>
      </c>
      <c r="H2768" s="208"/>
      <c r="I2768" t="s">
        <v>329</v>
      </c>
    </row>
    <row r="2769" spans="1:9" hidden="1" outlineLevel="1">
      <c r="A2769" s="222" t="s">
        <v>330</v>
      </c>
      <c r="B2769" s="134">
        <v>1814767.3884000001</v>
      </c>
      <c r="C2769" s="134"/>
      <c r="D2769" s="134"/>
      <c r="E2769" s="134">
        <v>1814767.3884000001</v>
      </c>
      <c r="F2769" s="134"/>
      <c r="G2769" s="212">
        <v>1814767.3884000001</v>
      </c>
      <c r="H2769" s="208"/>
      <c r="I2769" t="s">
        <v>331</v>
      </c>
    </row>
    <row r="2770" spans="1:9" hidden="1" outlineLevel="1">
      <c r="A2770" s="222" t="s">
        <v>332</v>
      </c>
      <c r="B2770" s="134">
        <v>5251215.7843699995</v>
      </c>
      <c r="C2770" s="134"/>
      <c r="D2770" s="134"/>
      <c r="E2770" s="134">
        <v>5251215.7843699995</v>
      </c>
      <c r="F2770" s="134">
        <v>-11820.447389999992</v>
      </c>
      <c r="G2770" s="212">
        <v>5239395.3369799992</v>
      </c>
      <c r="H2770" s="208"/>
      <c r="I2770" t="s">
        <v>333</v>
      </c>
    </row>
    <row r="2771" spans="1:9" hidden="1" outlineLevel="1">
      <c r="A2771" s="222" t="s">
        <v>334</v>
      </c>
      <c r="B2771" s="134">
        <v>1015621.89867</v>
      </c>
      <c r="C2771" s="134"/>
      <c r="D2771" s="134"/>
      <c r="E2771" s="134">
        <v>1015621.89867</v>
      </c>
      <c r="F2771" s="134">
        <v>-5402.8792999999996</v>
      </c>
      <c r="G2771" s="212">
        <v>1010219.01937</v>
      </c>
      <c r="H2771" s="208"/>
      <c r="I2771" t="s">
        <v>335</v>
      </c>
    </row>
    <row r="2772" spans="1:9" hidden="1" outlineLevel="1">
      <c r="A2772" s="222" t="s">
        <v>336</v>
      </c>
      <c r="B2772" s="134">
        <v>776010.10325999989</v>
      </c>
      <c r="C2772" s="134"/>
      <c r="D2772" s="134">
        <v>3683.57</v>
      </c>
      <c r="E2772" s="134">
        <v>779693.67325999984</v>
      </c>
      <c r="F2772" s="134"/>
      <c r="G2772" s="212">
        <v>779693.67325999984</v>
      </c>
      <c r="H2772" s="208"/>
      <c r="I2772" t="s">
        <v>337</v>
      </c>
    </row>
    <row r="2773" spans="1:9" hidden="1" outlineLevel="1">
      <c r="A2773" s="222" t="s">
        <v>338</v>
      </c>
      <c r="B2773" s="134">
        <v>12063557.358689999</v>
      </c>
      <c r="C2773" s="134"/>
      <c r="D2773" s="134"/>
      <c r="E2773" s="134">
        <v>12063557.358689999</v>
      </c>
      <c r="F2773" s="134">
        <v>-134477.38277999999</v>
      </c>
      <c r="G2773" s="212">
        <v>11929079.975909999</v>
      </c>
      <c r="H2773" s="208"/>
      <c r="I2773" t="s">
        <v>339</v>
      </c>
    </row>
    <row r="2774" spans="1:9" hidden="1" outlineLevel="1">
      <c r="A2774" s="222" t="s">
        <v>340</v>
      </c>
      <c r="B2774" s="134">
        <v>23545011.194039997</v>
      </c>
      <c r="C2774" s="134">
        <v>-13654</v>
      </c>
      <c r="D2774" s="134"/>
      <c r="E2774" s="134">
        <v>23531357.194039997</v>
      </c>
      <c r="F2774" s="134">
        <v>45887.998029999995</v>
      </c>
      <c r="G2774" s="212">
        <v>23577245.192069996</v>
      </c>
      <c r="H2774" s="208"/>
      <c r="I2774" t="s">
        <v>341</v>
      </c>
    </row>
    <row r="2775" spans="1:9" hidden="1" outlineLevel="1">
      <c r="A2775" s="222" t="s">
        <v>342</v>
      </c>
      <c r="B2775" s="134">
        <v>714358.21845000004</v>
      </c>
      <c r="C2775" s="134"/>
      <c r="D2775" s="134"/>
      <c r="E2775" s="134">
        <v>714358.21845000004</v>
      </c>
      <c r="F2775" s="134">
        <v>6491.2736999999997</v>
      </c>
      <c r="G2775" s="212">
        <v>720849.49215000006</v>
      </c>
      <c r="H2775" s="208"/>
      <c r="I2775" t="s">
        <v>343</v>
      </c>
    </row>
    <row r="2776" spans="1:9" hidden="1" outlineLevel="1">
      <c r="A2776" s="222" t="s">
        <v>344</v>
      </c>
      <c r="B2776" s="134">
        <v>1169777.03256</v>
      </c>
      <c r="C2776" s="134"/>
      <c r="D2776" s="134"/>
      <c r="E2776" s="134">
        <v>1169777.03256</v>
      </c>
      <c r="F2776" s="134">
        <v>558.9225899999999</v>
      </c>
      <c r="G2776" s="212">
        <v>1170335.9551500001</v>
      </c>
      <c r="H2776" s="208"/>
      <c r="I2776" t="s">
        <v>345</v>
      </c>
    </row>
    <row r="2777" spans="1:9" hidden="1" outlineLevel="1">
      <c r="A2777" s="222" t="s">
        <v>346</v>
      </c>
      <c r="B2777" s="134">
        <v>3387290.0645699995</v>
      </c>
      <c r="C2777" s="134"/>
      <c r="D2777" s="134"/>
      <c r="E2777" s="134">
        <v>3387290.0645699995</v>
      </c>
      <c r="F2777" s="134"/>
      <c r="G2777" s="212">
        <v>3387290.0645699995</v>
      </c>
      <c r="H2777" s="208"/>
      <c r="I2777" t="s">
        <v>347</v>
      </c>
    </row>
    <row r="2778" spans="1:9" hidden="1" outlineLevel="1">
      <c r="A2778" s="222" t="s">
        <v>348</v>
      </c>
      <c r="B2778" s="134">
        <v>2372799.20988</v>
      </c>
      <c r="C2778" s="134"/>
      <c r="D2778" s="134"/>
      <c r="E2778" s="134">
        <v>2372799.20988</v>
      </c>
      <c r="F2778" s="134"/>
      <c r="G2778" s="212">
        <v>2372799.20988</v>
      </c>
      <c r="H2778" s="208"/>
      <c r="I2778" t="s">
        <v>349</v>
      </c>
    </row>
    <row r="2779" spans="1:9" hidden="1" outlineLevel="1">
      <c r="A2779" s="222" t="s">
        <v>350</v>
      </c>
      <c r="B2779" s="134">
        <v>238804.07570999998</v>
      </c>
      <c r="C2779" s="134"/>
      <c r="D2779" s="134"/>
      <c r="E2779" s="134">
        <v>238804.07570999998</v>
      </c>
      <c r="F2779" s="134">
        <v>-42.243580000000001</v>
      </c>
      <c r="G2779" s="212">
        <v>238761.83212999997</v>
      </c>
      <c r="H2779" s="208"/>
      <c r="I2779" t="s">
        <v>1655</v>
      </c>
    </row>
    <row r="2780" spans="1:9" hidden="1" outlineLevel="1">
      <c r="A2780" s="222" t="s">
        <v>352</v>
      </c>
      <c r="B2780" s="134">
        <v>7322734.6089899996</v>
      </c>
      <c r="C2780" s="134"/>
      <c r="D2780" s="134"/>
      <c r="E2780" s="134">
        <v>7322734.6089899996</v>
      </c>
      <c r="F2780" s="134"/>
      <c r="G2780" s="212">
        <v>7322734.6089899996</v>
      </c>
      <c r="H2780" s="208"/>
      <c r="I2780" t="s">
        <v>353</v>
      </c>
    </row>
    <row r="2781" spans="1:9" hidden="1" outlineLevel="1">
      <c r="A2781" s="222" t="s">
        <v>354</v>
      </c>
      <c r="B2781" s="134">
        <v>810433.79067000002</v>
      </c>
      <c r="C2781" s="134"/>
      <c r="D2781" s="134"/>
      <c r="E2781" s="134">
        <v>810433.79067000002</v>
      </c>
      <c r="F2781" s="134">
        <v>-7265.3466999999991</v>
      </c>
      <c r="G2781" s="212">
        <v>803168.44397000002</v>
      </c>
      <c r="H2781" s="208"/>
      <c r="I2781" t="s">
        <v>355</v>
      </c>
    </row>
    <row r="2782" spans="1:9" hidden="1" outlineLevel="1">
      <c r="A2782" s="222" t="s">
        <v>356</v>
      </c>
      <c r="B2782" s="134">
        <v>4806577.2383099999</v>
      </c>
      <c r="C2782" s="134"/>
      <c r="D2782" s="134"/>
      <c r="E2782" s="134">
        <v>4806577.2383099999</v>
      </c>
      <c r="F2782" s="134">
        <v>-7208.1407999999992</v>
      </c>
      <c r="G2782" s="212">
        <v>4799369.0975099998</v>
      </c>
      <c r="H2782" s="208"/>
      <c r="I2782" t="s">
        <v>357</v>
      </c>
    </row>
    <row r="2783" spans="1:9" hidden="1" outlineLevel="1">
      <c r="A2783" s="222" t="s">
        <v>1682</v>
      </c>
      <c r="B2783" s="134">
        <v>1192978.4691900001</v>
      </c>
      <c r="C2783" s="134"/>
      <c r="D2783" s="134"/>
      <c r="E2783" s="134">
        <v>1192978.4691900001</v>
      </c>
      <c r="F2783" s="134">
        <v>-4185.8355300000003</v>
      </c>
      <c r="G2783" s="212">
        <v>1188792.6336600001</v>
      </c>
      <c r="H2783" s="208"/>
      <c r="I2783" t="s">
        <v>1683</v>
      </c>
    </row>
    <row r="2784" spans="1:9" hidden="1" outlineLevel="1">
      <c r="A2784" s="222" t="s">
        <v>358</v>
      </c>
      <c r="B2784" s="134">
        <v>8589825.3126299996</v>
      </c>
      <c r="C2784" s="134"/>
      <c r="D2784" s="134"/>
      <c r="E2784" s="134">
        <v>8589825.3126299996</v>
      </c>
      <c r="F2784" s="134">
        <v>-43037.231989999993</v>
      </c>
      <c r="G2784" s="212">
        <v>8546788.0806399994</v>
      </c>
      <c r="H2784" s="208"/>
      <c r="I2784" t="s">
        <v>359</v>
      </c>
    </row>
    <row r="2785" spans="1:9" hidden="1" outlineLevel="1">
      <c r="A2785" s="222" t="s">
        <v>360</v>
      </c>
      <c r="B2785" s="134">
        <v>57595.319909999991</v>
      </c>
      <c r="C2785" s="134"/>
      <c r="D2785" s="134"/>
      <c r="E2785" s="134">
        <v>57595.319909999991</v>
      </c>
      <c r="F2785" s="134">
        <v>-3.1760199999999998</v>
      </c>
      <c r="G2785" s="212">
        <v>57592.143889999992</v>
      </c>
      <c r="H2785" s="208"/>
      <c r="I2785" t="s">
        <v>361</v>
      </c>
    </row>
    <row r="2786" spans="1:9" hidden="1" outlineLevel="1">
      <c r="A2786" s="222" t="s">
        <v>362</v>
      </c>
      <c r="B2786" s="134">
        <v>1379625.6542699998</v>
      </c>
      <c r="C2786" s="134"/>
      <c r="D2786" s="134"/>
      <c r="E2786" s="134">
        <v>1379625.6542699998</v>
      </c>
      <c r="F2786" s="134">
        <v>-5065.7270900000003</v>
      </c>
      <c r="G2786" s="212">
        <v>1374559.9271799999</v>
      </c>
      <c r="H2786" s="208"/>
      <c r="I2786" t="s">
        <v>363</v>
      </c>
    </row>
    <row r="2787" spans="1:9" hidden="1" outlineLevel="1">
      <c r="A2787" s="222" t="s">
        <v>364</v>
      </c>
      <c r="B2787" s="134">
        <v>640539.39890999999</v>
      </c>
      <c r="C2787" s="134"/>
      <c r="D2787" s="134"/>
      <c r="E2787" s="134">
        <v>640539.39890999999</v>
      </c>
      <c r="F2787" s="134">
        <v>-3452.1428599999999</v>
      </c>
      <c r="G2787" s="212">
        <v>637087.25604999997</v>
      </c>
      <c r="H2787" s="208"/>
      <c r="I2787" t="s">
        <v>365</v>
      </c>
    </row>
    <row r="2788" spans="1:9" hidden="1" outlineLevel="1">
      <c r="A2788" s="222" t="s">
        <v>366</v>
      </c>
      <c r="B2788" s="134">
        <v>31753376.582369998</v>
      </c>
      <c r="C2788" s="134"/>
      <c r="D2788" s="134"/>
      <c r="E2788" s="134">
        <v>31753376.582369998</v>
      </c>
      <c r="F2788" s="134">
        <v>-109614.80403</v>
      </c>
      <c r="G2788" s="212">
        <v>31643761.778339997</v>
      </c>
      <c r="H2788" s="208"/>
      <c r="I2788" t="s">
        <v>367</v>
      </c>
    </row>
    <row r="2789" spans="1:9" hidden="1" outlineLevel="1">
      <c r="A2789" s="222" t="s">
        <v>368</v>
      </c>
      <c r="B2789" s="134">
        <v>391701.57342000003</v>
      </c>
      <c r="C2789" s="134"/>
      <c r="D2789" s="134"/>
      <c r="E2789" s="134">
        <v>391701.57342000003</v>
      </c>
      <c r="F2789" s="134">
        <v>1916.7830899999999</v>
      </c>
      <c r="G2789" s="212">
        <v>393618.35651000001</v>
      </c>
      <c r="H2789" s="208"/>
      <c r="I2789" t="s">
        <v>369</v>
      </c>
    </row>
    <row r="2790" spans="1:9" hidden="1" outlineLevel="1">
      <c r="A2790" s="222" t="s">
        <v>370</v>
      </c>
      <c r="B2790" s="134">
        <v>1944257.76966</v>
      </c>
      <c r="C2790" s="134"/>
      <c r="D2790" s="134"/>
      <c r="E2790" s="134">
        <v>1944257.76966</v>
      </c>
      <c r="F2790" s="134">
        <v>-13144.675259999998</v>
      </c>
      <c r="G2790" s="212">
        <v>1931113.0944000001</v>
      </c>
      <c r="H2790" s="208"/>
      <c r="I2790" t="s">
        <v>371</v>
      </c>
    </row>
    <row r="2791" spans="1:9" hidden="1" outlineLevel="1">
      <c r="A2791" s="222" t="s">
        <v>372</v>
      </c>
      <c r="B2791" s="134">
        <v>165750.99713999999</v>
      </c>
      <c r="C2791" s="134"/>
      <c r="D2791" s="134"/>
      <c r="E2791" s="134">
        <v>165750.99713999999</v>
      </c>
      <c r="F2791" s="134">
        <v>-1195.4495299999999</v>
      </c>
      <c r="G2791" s="212">
        <v>164555.54760999998</v>
      </c>
      <c r="H2791" s="208"/>
      <c r="I2791" t="s">
        <v>373</v>
      </c>
    </row>
    <row r="2792" spans="1:9" hidden="1" outlineLevel="1">
      <c r="A2792" s="222" t="s">
        <v>1684</v>
      </c>
      <c r="B2792" s="134">
        <v>28304.567969999996</v>
      </c>
      <c r="C2792" s="134"/>
      <c r="D2792" s="134"/>
      <c r="E2792" s="134">
        <v>28304.567969999996</v>
      </c>
      <c r="F2792" s="134">
        <v>172.71487000000002</v>
      </c>
      <c r="G2792" s="212">
        <v>28477.282839999996</v>
      </c>
      <c r="H2792" s="208"/>
      <c r="I2792" t="s">
        <v>1685</v>
      </c>
    </row>
    <row r="2793" spans="1:9" hidden="1" outlineLevel="1">
      <c r="A2793" s="222" t="s">
        <v>374</v>
      </c>
      <c r="B2793" s="134">
        <v>2035586.58354</v>
      </c>
      <c r="C2793" s="134"/>
      <c r="D2793" s="134"/>
      <c r="E2793" s="134">
        <v>2035586.58354</v>
      </c>
      <c r="F2793" s="134">
        <v>-17647.753369999999</v>
      </c>
      <c r="G2793" s="212">
        <v>2017938.83017</v>
      </c>
      <c r="H2793" s="208"/>
      <c r="I2793" t="s">
        <v>375</v>
      </c>
    </row>
    <row r="2794" spans="1:9" hidden="1" outlineLevel="1">
      <c r="A2794" s="222" t="s">
        <v>376</v>
      </c>
      <c r="B2794" s="134">
        <v>200278.87193999998</v>
      </c>
      <c r="C2794" s="134"/>
      <c r="D2794" s="134"/>
      <c r="E2794" s="134">
        <v>200278.87193999998</v>
      </c>
      <c r="F2794" s="134">
        <v>-688.53633000000002</v>
      </c>
      <c r="G2794" s="212">
        <v>199590.33560999998</v>
      </c>
      <c r="H2794" s="208"/>
      <c r="I2794" t="s">
        <v>377</v>
      </c>
    </row>
    <row r="2795" spans="1:9" hidden="1" outlineLevel="1">
      <c r="A2795" s="222" t="s">
        <v>378</v>
      </c>
      <c r="B2795" s="134">
        <v>14127744.041227497</v>
      </c>
      <c r="C2795" s="134">
        <v>-1754357.39</v>
      </c>
      <c r="D2795" s="134"/>
      <c r="E2795" s="134">
        <v>12373386.651227497</v>
      </c>
      <c r="F2795" s="134">
        <v>-74739.489529999992</v>
      </c>
      <c r="G2795" s="212">
        <v>12298647.161697496</v>
      </c>
      <c r="H2795" s="208"/>
      <c r="I2795" t="s">
        <v>379</v>
      </c>
    </row>
    <row r="2796" spans="1:9" hidden="1" outlineLevel="1">
      <c r="A2796" s="222" t="s">
        <v>380</v>
      </c>
      <c r="B2796" s="134">
        <v>35326.717679999994</v>
      </c>
      <c r="C2796" s="134"/>
      <c r="D2796" s="134"/>
      <c r="E2796" s="134">
        <v>35326.717679999994</v>
      </c>
      <c r="F2796" s="134">
        <v>-16.722739999999995</v>
      </c>
      <c r="G2796" s="212">
        <v>35309.994939999997</v>
      </c>
      <c r="H2796" s="208"/>
      <c r="I2796" t="s">
        <v>381</v>
      </c>
    </row>
    <row r="2797" spans="1:9" hidden="1" outlineLevel="1">
      <c r="A2797" s="222" t="s">
        <v>382</v>
      </c>
      <c r="B2797" s="134">
        <v>643624.05249000003</v>
      </c>
      <c r="C2797" s="134"/>
      <c r="D2797" s="134"/>
      <c r="E2797" s="134">
        <v>643624.05249000003</v>
      </c>
      <c r="F2797" s="134"/>
      <c r="G2797" s="212">
        <v>643624.05249000003</v>
      </c>
      <c r="H2797" s="208"/>
      <c r="I2797" t="s">
        <v>383</v>
      </c>
    </row>
    <row r="2798" spans="1:9" hidden="1" outlineLevel="1">
      <c r="A2798" s="222" t="s">
        <v>384</v>
      </c>
      <c r="B2798" s="134">
        <v>144530422.9732585</v>
      </c>
      <c r="C2798" s="134">
        <v>-1218085.26</v>
      </c>
      <c r="D2798" s="134"/>
      <c r="E2798" s="134">
        <v>143312337.7132585</v>
      </c>
      <c r="F2798" s="134">
        <v>-439466.14438999997</v>
      </c>
      <c r="G2798" s="212">
        <v>142872871.56886852</v>
      </c>
      <c r="H2798" s="208"/>
      <c r="I2798" t="s">
        <v>385</v>
      </c>
    </row>
    <row r="2799" spans="1:9" hidden="1" outlineLevel="1">
      <c r="A2799" s="222" t="s">
        <v>386</v>
      </c>
      <c r="B2799" s="134">
        <v>819846.72450000001</v>
      </c>
      <c r="C2799" s="134"/>
      <c r="D2799" s="134"/>
      <c r="E2799" s="134">
        <v>819846.72450000001</v>
      </c>
      <c r="F2799" s="134">
        <v>-6540.4227099999998</v>
      </c>
      <c r="G2799" s="212">
        <v>813306.30179000006</v>
      </c>
      <c r="H2799" s="208"/>
      <c r="I2799" t="s">
        <v>387</v>
      </c>
    </row>
    <row r="2800" spans="1:9" hidden="1" outlineLevel="1">
      <c r="A2800" s="222" t="s">
        <v>388</v>
      </c>
      <c r="B2800" s="134">
        <v>98534.268149999989</v>
      </c>
      <c r="C2800" s="134"/>
      <c r="D2800" s="134"/>
      <c r="E2800" s="134">
        <v>98534.268149999989</v>
      </c>
      <c r="F2800" s="134"/>
      <c r="G2800" s="212">
        <v>98534.268149999989</v>
      </c>
      <c r="H2800" s="208"/>
      <c r="I2800" t="s">
        <v>389</v>
      </c>
    </row>
    <row r="2801" spans="1:9" hidden="1" outlineLevel="1">
      <c r="A2801" s="222" t="s">
        <v>390</v>
      </c>
      <c r="B2801" s="134">
        <v>356569.33019999997</v>
      </c>
      <c r="C2801" s="134"/>
      <c r="D2801" s="134"/>
      <c r="E2801" s="134">
        <v>356569.33019999997</v>
      </c>
      <c r="F2801" s="134">
        <v>155.95603</v>
      </c>
      <c r="G2801" s="212">
        <v>356725.28622999997</v>
      </c>
      <c r="H2801" s="208"/>
      <c r="I2801" t="s">
        <v>391</v>
      </c>
    </row>
    <row r="2802" spans="1:9" hidden="1" outlineLevel="1">
      <c r="A2802" s="222" t="s">
        <v>392</v>
      </c>
      <c r="B2802" s="134">
        <v>7230702.2934899991</v>
      </c>
      <c r="C2802" s="134"/>
      <c r="D2802" s="134"/>
      <c r="E2802" s="134">
        <v>7230702.2934899991</v>
      </c>
      <c r="F2802" s="134">
        <v>-7953.6843000000008</v>
      </c>
      <c r="G2802" s="212">
        <v>7222748.6091899993</v>
      </c>
      <c r="H2802" s="208"/>
      <c r="I2802" t="s">
        <v>393</v>
      </c>
    </row>
    <row r="2803" spans="1:9" hidden="1" outlineLevel="1">
      <c r="A2803" s="222" t="s">
        <v>394</v>
      </c>
      <c r="B2803" s="134">
        <v>1102061.7655199999</v>
      </c>
      <c r="C2803" s="134"/>
      <c r="D2803" s="134"/>
      <c r="E2803" s="134">
        <v>1102061.7655199999</v>
      </c>
      <c r="F2803" s="134">
        <v>-705.97802000000001</v>
      </c>
      <c r="G2803" s="212">
        <v>1101355.7874999999</v>
      </c>
      <c r="H2803" s="208"/>
      <c r="I2803" t="s">
        <v>395</v>
      </c>
    </row>
    <row r="2804" spans="1:9" hidden="1" outlineLevel="1">
      <c r="A2804" s="222" t="s">
        <v>396</v>
      </c>
      <c r="B2804" s="134">
        <v>747560.08428000007</v>
      </c>
      <c r="C2804" s="134"/>
      <c r="D2804" s="134"/>
      <c r="E2804" s="134">
        <v>747560.08428000007</v>
      </c>
      <c r="F2804" s="134"/>
      <c r="G2804" s="212">
        <v>747560.08428000007</v>
      </c>
      <c r="H2804" s="208"/>
      <c r="I2804" t="s">
        <v>397</v>
      </c>
    </row>
    <row r="2805" spans="1:9" hidden="1" outlineLevel="1">
      <c r="A2805" s="222" t="s">
        <v>398</v>
      </c>
      <c r="B2805" s="134">
        <v>39870941.71638</v>
      </c>
      <c r="C2805" s="134"/>
      <c r="D2805" s="134"/>
      <c r="E2805" s="134">
        <v>39870941.71638</v>
      </c>
      <c r="F2805" s="134">
        <v>92044.038279999993</v>
      </c>
      <c r="G2805" s="212">
        <v>39962985.754660003</v>
      </c>
      <c r="H2805" s="208"/>
      <c r="I2805" t="s">
        <v>399</v>
      </c>
    </row>
    <row r="2806" spans="1:9" hidden="1" outlineLevel="1">
      <c r="A2806" s="222" t="s">
        <v>400</v>
      </c>
      <c r="B2806" s="134">
        <v>2041150.22208</v>
      </c>
      <c r="C2806" s="134"/>
      <c r="D2806" s="134"/>
      <c r="E2806" s="134">
        <v>2041150.22208</v>
      </c>
      <c r="F2806" s="134">
        <v>-5627.9912399999994</v>
      </c>
      <c r="G2806" s="212">
        <v>2035522.2308400001</v>
      </c>
      <c r="H2806" s="208"/>
      <c r="I2806" t="s">
        <v>401</v>
      </c>
    </row>
    <row r="2807" spans="1:9" hidden="1" outlineLevel="1">
      <c r="A2807" s="222" t="s">
        <v>402</v>
      </c>
      <c r="B2807" s="134">
        <v>419694.63710999995</v>
      </c>
      <c r="C2807" s="134"/>
      <c r="D2807" s="134"/>
      <c r="E2807" s="134">
        <v>419694.63710999995</v>
      </c>
      <c r="F2807" s="134">
        <v>26404.75232</v>
      </c>
      <c r="G2807" s="212">
        <v>446099.38942999998</v>
      </c>
      <c r="H2807" s="208"/>
      <c r="I2807" t="s">
        <v>403</v>
      </c>
    </row>
    <row r="2808" spans="1:9" hidden="1" outlineLevel="1">
      <c r="A2808" s="222" t="s">
        <v>404</v>
      </c>
      <c r="B2808" s="134">
        <v>2776119.0158999995</v>
      </c>
      <c r="C2808" s="134"/>
      <c r="D2808" s="134"/>
      <c r="E2808" s="134">
        <v>2776119.0158999995</v>
      </c>
      <c r="F2808" s="134">
        <v>-1666.2731199999998</v>
      </c>
      <c r="G2808" s="212">
        <v>2774452.7427799995</v>
      </c>
      <c r="H2808" s="208"/>
      <c r="I2808" t="s">
        <v>405</v>
      </c>
    </row>
    <row r="2809" spans="1:9" hidden="1" outlineLevel="1">
      <c r="A2809" s="222" t="s">
        <v>406</v>
      </c>
      <c r="B2809" s="134">
        <v>113352.99033</v>
      </c>
      <c r="C2809" s="134"/>
      <c r="D2809" s="134"/>
      <c r="E2809" s="134">
        <v>113352.99033</v>
      </c>
      <c r="F2809" s="134"/>
      <c r="G2809" s="212">
        <v>113352.99033</v>
      </c>
      <c r="H2809" s="208"/>
      <c r="I2809" t="s">
        <v>407</v>
      </c>
    </row>
    <row r="2810" spans="1:9" hidden="1" outlineLevel="1">
      <c r="A2810" s="222" t="s">
        <v>408</v>
      </c>
      <c r="B2810" s="134">
        <v>1299411.94878</v>
      </c>
      <c r="C2810" s="134"/>
      <c r="D2810" s="134"/>
      <c r="E2810" s="134">
        <v>1299411.94878</v>
      </c>
      <c r="F2810" s="134"/>
      <c r="G2810" s="212">
        <v>1299411.94878</v>
      </c>
      <c r="H2810" s="208"/>
      <c r="I2810" t="s">
        <v>409</v>
      </c>
    </row>
    <row r="2811" spans="1:9" hidden="1" outlineLevel="1">
      <c r="A2811" s="222" t="s">
        <v>1686</v>
      </c>
      <c r="B2811" s="134">
        <v>26089.09809</v>
      </c>
      <c r="C2811" s="134"/>
      <c r="D2811" s="134"/>
      <c r="E2811" s="134">
        <v>26089.09809</v>
      </c>
      <c r="F2811" s="134">
        <v>1305.1012000000001</v>
      </c>
      <c r="G2811" s="212">
        <v>27394.19929</v>
      </c>
      <c r="H2811" s="208"/>
      <c r="I2811" t="s">
        <v>1687</v>
      </c>
    </row>
    <row r="2812" spans="1:9" hidden="1" outlineLevel="1">
      <c r="A2812" s="222" t="s">
        <v>410</v>
      </c>
      <c r="B2812" s="134">
        <v>4895540.6396999992</v>
      </c>
      <c r="C2812" s="134">
        <v>-28577.51</v>
      </c>
      <c r="D2812" s="134"/>
      <c r="E2812" s="134">
        <v>4866963.1296999995</v>
      </c>
      <c r="F2812" s="134"/>
      <c r="G2812" s="212">
        <v>4866963.1296999995</v>
      </c>
      <c r="H2812" s="208"/>
      <c r="I2812" t="s">
        <v>411</v>
      </c>
    </row>
    <row r="2813" spans="1:9" hidden="1" outlineLevel="1">
      <c r="A2813" s="222" t="s">
        <v>412</v>
      </c>
      <c r="B2813" s="134">
        <v>1066197.74019</v>
      </c>
      <c r="C2813" s="134"/>
      <c r="D2813" s="134"/>
      <c r="E2813" s="134">
        <v>1066197.74019</v>
      </c>
      <c r="F2813" s="134">
        <v>-2719.9385899999997</v>
      </c>
      <c r="G2813" s="212">
        <v>1063477.8016000001</v>
      </c>
      <c r="H2813" s="208"/>
      <c r="I2813" t="s">
        <v>413</v>
      </c>
    </row>
    <row r="2814" spans="1:9" hidden="1" outlineLevel="1">
      <c r="A2814" s="222" t="s">
        <v>1263</v>
      </c>
      <c r="B2814" s="134">
        <v>88772.886629999994</v>
      </c>
      <c r="C2814" s="134"/>
      <c r="D2814" s="134"/>
      <c r="E2814" s="134">
        <v>88772.886629999994</v>
      </c>
      <c r="F2814" s="134">
        <v>-167.21069000000003</v>
      </c>
      <c r="G2814" s="212">
        <v>88605.675939999986</v>
      </c>
      <c r="H2814" s="208"/>
      <c r="I2814" t="s">
        <v>1264</v>
      </c>
    </row>
    <row r="2815" spans="1:9" hidden="1" outlineLevel="1">
      <c r="A2815" s="222" t="s">
        <v>414</v>
      </c>
      <c r="B2815" s="134">
        <v>864074.64684000006</v>
      </c>
      <c r="C2815" s="134"/>
      <c r="D2815" s="134"/>
      <c r="E2815" s="134">
        <v>864074.64684000006</v>
      </c>
      <c r="F2815" s="134"/>
      <c r="G2815" s="212">
        <v>864074.64684000006</v>
      </c>
      <c r="H2815" s="208"/>
      <c r="I2815" t="s">
        <v>415</v>
      </c>
    </row>
    <row r="2816" spans="1:9" hidden="1" outlineLevel="1">
      <c r="A2816" s="222" t="s">
        <v>416</v>
      </c>
      <c r="B2816" s="134">
        <v>7421774.5958399996</v>
      </c>
      <c r="C2816" s="134"/>
      <c r="D2816" s="134"/>
      <c r="E2816" s="134">
        <v>7421774.5958399996</v>
      </c>
      <c r="F2816" s="134">
        <v>-1838.73541</v>
      </c>
      <c r="G2816" s="212">
        <v>7419935.8604299994</v>
      </c>
      <c r="H2816" s="208"/>
      <c r="I2816" t="s">
        <v>417</v>
      </c>
    </row>
    <row r="2817" spans="1:9" hidden="1" outlineLevel="1">
      <c r="A2817" s="222" t="s">
        <v>418</v>
      </c>
      <c r="B2817" s="134">
        <v>625581.41348999995</v>
      </c>
      <c r="C2817" s="134"/>
      <c r="D2817" s="134"/>
      <c r="E2817" s="134">
        <v>625581.41348999995</v>
      </c>
      <c r="F2817" s="134">
        <v>-3102.37363</v>
      </c>
      <c r="G2817" s="212">
        <v>622479.0398599999</v>
      </c>
      <c r="H2817" s="208"/>
      <c r="I2817" t="s">
        <v>419</v>
      </c>
    </row>
    <row r="2818" spans="1:9" hidden="1" outlineLevel="1">
      <c r="A2818" s="222" t="s">
        <v>420</v>
      </c>
      <c r="B2818" s="134">
        <v>780362.94237000006</v>
      </c>
      <c r="C2818" s="134"/>
      <c r="D2818" s="134"/>
      <c r="E2818" s="134">
        <v>780362.94237000006</v>
      </c>
      <c r="F2818" s="134">
        <v>-2463.7926699999998</v>
      </c>
      <c r="G2818" s="212">
        <v>777899.14970000007</v>
      </c>
      <c r="H2818" s="208"/>
      <c r="I2818" t="s">
        <v>421</v>
      </c>
    </row>
    <row r="2819" spans="1:9" hidden="1" outlineLevel="1">
      <c r="A2819" s="222" t="s">
        <v>422</v>
      </c>
      <c r="B2819" s="134">
        <v>476244.93309000001</v>
      </c>
      <c r="C2819" s="134"/>
      <c r="D2819" s="134"/>
      <c r="E2819" s="134">
        <v>476244.93309000001</v>
      </c>
      <c r="F2819" s="134">
        <v>-929.42160999999987</v>
      </c>
      <c r="G2819" s="212">
        <v>475315.51147999999</v>
      </c>
      <c r="H2819" s="208"/>
      <c r="I2819" t="s">
        <v>423</v>
      </c>
    </row>
    <row r="2820" spans="1:9" hidden="1" outlineLevel="1">
      <c r="A2820" s="222" t="s">
        <v>1688</v>
      </c>
      <c r="B2820" s="134">
        <v>349.02096</v>
      </c>
      <c r="C2820" s="134"/>
      <c r="D2820" s="134"/>
      <c r="E2820" s="134">
        <v>349.02096</v>
      </c>
      <c r="F2820" s="134"/>
      <c r="G2820" s="212">
        <v>349.02096</v>
      </c>
      <c r="H2820" s="208"/>
      <c r="I2820" t="s">
        <v>1689</v>
      </c>
    </row>
    <row r="2821" spans="1:9" hidden="1" outlineLevel="1">
      <c r="A2821" s="222" t="s">
        <v>93</v>
      </c>
      <c r="B2821" s="134">
        <v>93482.606999999989</v>
      </c>
      <c r="C2821" s="134"/>
      <c r="D2821" s="134"/>
      <c r="E2821" s="134">
        <v>93482.606999999989</v>
      </c>
      <c r="F2821" s="134">
        <v>100.93290999999999</v>
      </c>
      <c r="G2821" s="212">
        <v>93583.539909999992</v>
      </c>
      <c r="H2821" s="208"/>
      <c r="I2821" t="s">
        <v>94</v>
      </c>
    </row>
    <row r="2822" spans="1:9" hidden="1" outlineLevel="1">
      <c r="A2822" s="222" t="s">
        <v>424</v>
      </c>
      <c r="B2822" s="134">
        <v>517825.28772000002</v>
      </c>
      <c r="C2822" s="134"/>
      <c r="D2822" s="134"/>
      <c r="E2822" s="134">
        <v>517825.28772000002</v>
      </c>
      <c r="F2822" s="134">
        <v>6342.6543999999994</v>
      </c>
      <c r="G2822" s="212">
        <v>524167.94212000002</v>
      </c>
      <c r="H2822" s="208"/>
      <c r="I2822" t="s">
        <v>425</v>
      </c>
    </row>
    <row r="2823" spans="1:9" hidden="1" outlineLevel="1">
      <c r="A2823" s="222" t="s">
        <v>426</v>
      </c>
      <c r="B2823" s="134">
        <v>19781.892899999999</v>
      </c>
      <c r="C2823" s="134"/>
      <c r="D2823" s="134"/>
      <c r="E2823" s="134">
        <v>19781.892899999999</v>
      </c>
      <c r="F2823" s="134"/>
      <c r="G2823" s="212">
        <v>19781.892899999999</v>
      </c>
      <c r="H2823" s="208"/>
      <c r="I2823" t="s">
        <v>427</v>
      </c>
    </row>
    <row r="2824" spans="1:9" hidden="1" outlineLevel="1">
      <c r="A2824" s="222" t="s">
        <v>428</v>
      </c>
      <c r="B2824" s="134">
        <v>811395.14672999992</v>
      </c>
      <c r="C2824" s="134"/>
      <c r="D2824" s="134"/>
      <c r="E2824" s="134">
        <v>811395.14672999992</v>
      </c>
      <c r="F2824" s="134"/>
      <c r="G2824" s="212">
        <v>811395.14672999992</v>
      </c>
      <c r="H2824" s="208"/>
      <c r="I2824" t="s">
        <v>429</v>
      </c>
    </row>
    <row r="2825" spans="1:9" hidden="1" outlineLevel="1">
      <c r="A2825" s="222" t="s">
        <v>430</v>
      </c>
      <c r="B2825" s="134">
        <v>537610.30110000004</v>
      </c>
      <c r="C2825" s="134"/>
      <c r="D2825" s="134"/>
      <c r="E2825" s="134">
        <v>537610.30110000004</v>
      </c>
      <c r="F2825" s="134">
        <v>11731.459490000001</v>
      </c>
      <c r="G2825" s="212">
        <v>549341.76059000008</v>
      </c>
      <c r="H2825" s="208"/>
      <c r="I2825" t="s">
        <v>431</v>
      </c>
    </row>
    <row r="2826" spans="1:9" hidden="1" outlineLevel="1">
      <c r="A2826" s="222" t="s">
        <v>432</v>
      </c>
      <c r="B2826" s="134">
        <v>1722579.5028299999</v>
      </c>
      <c r="C2826" s="134"/>
      <c r="D2826" s="134"/>
      <c r="E2826" s="134">
        <v>1722579.5028299999</v>
      </c>
      <c r="F2826" s="134"/>
      <c r="G2826" s="212">
        <v>1722579.5028299999</v>
      </c>
      <c r="H2826" s="208"/>
      <c r="I2826" t="s">
        <v>433</v>
      </c>
    </row>
    <row r="2827" spans="1:9" hidden="1" outlineLevel="1">
      <c r="A2827" s="222" t="s">
        <v>434</v>
      </c>
      <c r="B2827" s="134">
        <v>870587.50821</v>
      </c>
      <c r="C2827" s="134"/>
      <c r="D2827" s="134"/>
      <c r="E2827" s="134">
        <v>870587.50821</v>
      </c>
      <c r="F2827" s="134">
        <v>-2906.3100799999997</v>
      </c>
      <c r="G2827" s="212">
        <v>867681.19813000003</v>
      </c>
      <c r="H2827" s="208"/>
      <c r="I2827" t="s">
        <v>435</v>
      </c>
    </row>
    <row r="2828" spans="1:9" hidden="1" outlineLevel="1">
      <c r="A2828" s="222" t="s">
        <v>436</v>
      </c>
      <c r="B2828" s="134">
        <v>110046.67037999998</v>
      </c>
      <c r="C2828" s="134"/>
      <c r="D2828" s="134"/>
      <c r="E2828" s="134">
        <v>110046.67037999998</v>
      </c>
      <c r="F2828" s="134"/>
      <c r="G2828" s="212">
        <v>110046.67037999998</v>
      </c>
      <c r="H2828" s="208"/>
      <c r="I2828" t="s">
        <v>437</v>
      </c>
    </row>
    <row r="2829" spans="1:9" hidden="1" outlineLevel="1">
      <c r="A2829" s="222" t="s">
        <v>438</v>
      </c>
      <c r="B2829" s="134">
        <v>1089462.1124100001</v>
      </c>
      <c r="C2829" s="134"/>
      <c r="D2829" s="134"/>
      <c r="E2829" s="134">
        <v>1089462.1124100001</v>
      </c>
      <c r="F2829" s="134">
        <v>-1552.81333</v>
      </c>
      <c r="G2829" s="212">
        <v>1087909.29908</v>
      </c>
      <c r="H2829" s="208"/>
      <c r="I2829" t="s">
        <v>439</v>
      </c>
    </row>
    <row r="2830" spans="1:9" hidden="1" outlineLevel="1">
      <c r="A2830" s="222" t="s">
        <v>1690</v>
      </c>
      <c r="B2830" s="134">
        <v>66707.948909999992</v>
      </c>
      <c r="C2830" s="134"/>
      <c r="D2830" s="134"/>
      <c r="E2830" s="134">
        <v>66707.948909999992</v>
      </c>
      <c r="F2830" s="134">
        <v>182.39679000000001</v>
      </c>
      <c r="G2830" s="212">
        <v>66890.345699999991</v>
      </c>
      <c r="H2830" s="208"/>
      <c r="I2830" t="s">
        <v>1691</v>
      </c>
    </row>
    <row r="2831" spans="1:9" hidden="1" outlineLevel="1">
      <c r="A2831" s="222" t="s">
        <v>440</v>
      </c>
      <c r="B2831" s="134">
        <v>1959508.5660299999</v>
      </c>
      <c r="C2831" s="134"/>
      <c r="D2831" s="134"/>
      <c r="E2831" s="134">
        <v>1959508.5660299999</v>
      </c>
      <c r="F2831" s="134"/>
      <c r="G2831" s="212">
        <v>1959508.5660299999</v>
      </c>
      <c r="H2831" s="208"/>
      <c r="I2831" t="s">
        <v>441</v>
      </c>
    </row>
    <row r="2832" spans="1:9" hidden="1" outlineLevel="1">
      <c r="A2832" s="222" t="s">
        <v>442</v>
      </c>
      <c r="B2832" s="134">
        <v>1699581.7129799998</v>
      </c>
      <c r="C2832" s="134"/>
      <c r="D2832" s="134"/>
      <c r="E2832" s="134">
        <v>1699581.7129799998</v>
      </c>
      <c r="F2832" s="134"/>
      <c r="G2832" s="212">
        <v>1699581.7129799998</v>
      </c>
      <c r="H2832" s="208"/>
      <c r="I2832" t="s">
        <v>443</v>
      </c>
    </row>
    <row r="2833" spans="1:9" hidden="1" outlineLevel="1">
      <c r="A2833" s="222" t="s">
        <v>444</v>
      </c>
      <c r="B2833" s="134">
        <v>1052292.9463200001</v>
      </c>
      <c r="C2833" s="134"/>
      <c r="D2833" s="134"/>
      <c r="E2833" s="134">
        <v>1052292.9463200001</v>
      </c>
      <c r="F2833" s="134">
        <v>26865.046350000001</v>
      </c>
      <c r="G2833" s="212">
        <v>1079157.9926700001</v>
      </c>
      <c r="H2833" s="208"/>
      <c r="I2833" t="s">
        <v>445</v>
      </c>
    </row>
    <row r="2834" spans="1:9" hidden="1" outlineLevel="1">
      <c r="A2834" s="222" t="s">
        <v>446</v>
      </c>
      <c r="B2834" s="134">
        <v>151267.80338999999</v>
      </c>
      <c r="C2834" s="134"/>
      <c r="D2834" s="134"/>
      <c r="E2834" s="134">
        <v>151267.80338999999</v>
      </c>
      <c r="F2834" s="134"/>
      <c r="G2834" s="212">
        <v>151267.80338999999</v>
      </c>
      <c r="H2834" s="208"/>
      <c r="I2834" t="s">
        <v>447</v>
      </c>
    </row>
    <row r="2835" spans="1:9" hidden="1" outlineLevel="1">
      <c r="A2835" s="222" t="s">
        <v>448</v>
      </c>
      <c r="B2835" s="134">
        <v>902573.10194999992</v>
      </c>
      <c r="C2835" s="134"/>
      <c r="D2835" s="134"/>
      <c r="E2835" s="134">
        <v>902573.10194999992</v>
      </c>
      <c r="F2835" s="134"/>
      <c r="G2835" s="212">
        <v>902573.10194999992</v>
      </c>
      <c r="H2835" s="208"/>
      <c r="I2835" t="s">
        <v>449</v>
      </c>
    </row>
    <row r="2836" spans="1:9" hidden="1" outlineLevel="1">
      <c r="A2836" s="222" t="s">
        <v>450</v>
      </c>
      <c r="B2836" s="134">
        <v>15026050.670160001</v>
      </c>
      <c r="C2836" s="134"/>
      <c r="D2836" s="134"/>
      <c r="E2836" s="134">
        <v>15026050.670160001</v>
      </c>
      <c r="F2836" s="134">
        <v>-5153.8108899999979</v>
      </c>
      <c r="G2836" s="212">
        <v>15020896.859270001</v>
      </c>
      <c r="H2836" s="208"/>
      <c r="I2836" t="s">
        <v>451</v>
      </c>
    </row>
    <row r="2837" spans="1:9" hidden="1" outlineLevel="1">
      <c r="A2837" s="222" t="s">
        <v>452</v>
      </c>
      <c r="B2837" s="134">
        <v>1817459.0624399998</v>
      </c>
      <c r="C2837" s="134"/>
      <c r="D2837" s="134"/>
      <c r="E2837" s="134">
        <v>1817459.0624399998</v>
      </c>
      <c r="F2837" s="134"/>
      <c r="G2837" s="212">
        <v>1817459.0624399998</v>
      </c>
      <c r="H2837" s="208"/>
      <c r="I2837" t="s">
        <v>453</v>
      </c>
    </row>
    <row r="2838" spans="1:9" hidden="1" outlineLevel="1">
      <c r="A2838" s="222" t="s">
        <v>454</v>
      </c>
      <c r="B2838" s="134">
        <v>529645.00994999998</v>
      </c>
      <c r="C2838" s="134"/>
      <c r="D2838" s="134"/>
      <c r="E2838" s="134">
        <v>529645.00994999998</v>
      </c>
      <c r="F2838" s="134">
        <v>2.1746399999999539</v>
      </c>
      <c r="G2838" s="212">
        <v>529647.18458999996</v>
      </c>
      <c r="H2838" s="208"/>
      <c r="I2838" t="s">
        <v>455</v>
      </c>
    </row>
    <row r="2839" spans="1:9" hidden="1" outlineLevel="1">
      <c r="A2839" s="222" t="s">
        <v>456</v>
      </c>
      <c r="B2839" s="134">
        <v>1204580.2187999999</v>
      </c>
      <c r="C2839" s="134"/>
      <c r="D2839" s="134"/>
      <c r="E2839" s="134">
        <v>1204580.2187999999</v>
      </c>
      <c r="F2839" s="134">
        <v>10654.794469999999</v>
      </c>
      <c r="G2839" s="212">
        <v>1215235.01327</v>
      </c>
      <c r="H2839" s="208"/>
      <c r="I2839" t="s">
        <v>457</v>
      </c>
    </row>
    <row r="2840" spans="1:9" hidden="1" outlineLevel="1">
      <c r="A2840" s="222" t="s">
        <v>458</v>
      </c>
      <c r="B2840" s="134">
        <v>456710.66327999992</v>
      </c>
      <c r="C2840" s="134"/>
      <c r="D2840" s="134"/>
      <c r="E2840" s="134">
        <v>456710.66327999992</v>
      </c>
      <c r="F2840" s="134">
        <v>5.9736700000000269</v>
      </c>
      <c r="G2840" s="212">
        <v>456716.6369499999</v>
      </c>
      <c r="H2840" s="208"/>
      <c r="I2840" t="s">
        <v>459</v>
      </c>
    </row>
    <row r="2841" spans="1:9" hidden="1" outlineLevel="1">
      <c r="A2841" s="222" t="s">
        <v>460</v>
      </c>
      <c r="B2841" s="134">
        <v>2718378.4459199999</v>
      </c>
      <c r="C2841" s="134"/>
      <c r="D2841" s="134"/>
      <c r="E2841" s="134">
        <v>2718378.4459199999</v>
      </c>
      <c r="F2841" s="134">
        <v>14762.748889999999</v>
      </c>
      <c r="G2841" s="212">
        <v>2733141.1948099998</v>
      </c>
      <c r="H2841" s="208"/>
      <c r="I2841" t="s">
        <v>461</v>
      </c>
    </row>
    <row r="2842" spans="1:9" hidden="1" outlineLevel="1">
      <c r="A2842" s="222" t="s">
        <v>462</v>
      </c>
      <c r="B2842" s="134">
        <v>2145496.2955800002</v>
      </c>
      <c r="C2842" s="134"/>
      <c r="D2842" s="134"/>
      <c r="E2842" s="134">
        <v>2145496.2955800002</v>
      </c>
      <c r="F2842" s="134">
        <v>-4296.1456099999996</v>
      </c>
      <c r="G2842" s="212">
        <v>2141200.1499700001</v>
      </c>
      <c r="H2842" s="208"/>
      <c r="I2842" t="s">
        <v>463</v>
      </c>
    </row>
    <row r="2843" spans="1:9" hidden="1" outlineLevel="1">
      <c r="A2843" s="222" t="s">
        <v>464</v>
      </c>
      <c r="B2843" s="134">
        <v>1085304.8824799999</v>
      </c>
      <c r="C2843" s="134"/>
      <c r="D2843" s="134"/>
      <c r="E2843" s="134">
        <v>1085304.8824799999</v>
      </c>
      <c r="F2843" s="134">
        <v>460.94139999999999</v>
      </c>
      <c r="G2843" s="212">
        <v>1085765.8238799998</v>
      </c>
      <c r="H2843" s="208"/>
      <c r="I2843" t="s">
        <v>465</v>
      </c>
    </row>
    <row r="2844" spans="1:9" hidden="1" outlineLevel="1">
      <c r="A2844" s="222" t="s">
        <v>1692</v>
      </c>
      <c r="B2844" s="134">
        <v>78289.190819999989</v>
      </c>
      <c r="C2844" s="134"/>
      <c r="D2844" s="134"/>
      <c r="E2844" s="134">
        <v>78289.190819999989</v>
      </c>
      <c r="F2844" s="134"/>
      <c r="G2844" s="212">
        <v>78289.190819999989</v>
      </c>
      <c r="H2844" s="208"/>
      <c r="I2844" t="s">
        <v>1693</v>
      </c>
    </row>
    <row r="2845" spans="1:9" hidden="1" outlineLevel="1">
      <c r="A2845" s="222" t="s">
        <v>1694</v>
      </c>
      <c r="B2845" s="134">
        <v>62813.477579999992</v>
      </c>
      <c r="C2845" s="134"/>
      <c r="D2845" s="134"/>
      <c r="E2845" s="134">
        <v>62813.477579999992</v>
      </c>
      <c r="F2845" s="134">
        <v>272.35284999999999</v>
      </c>
      <c r="G2845" s="212">
        <v>63085.830429999995</v>
      </c>
      <c r="H2845" s="208"/>
      <c r="I2845" t="s">
        <v>1695</v>
      </c>
    </row>
    <row r="2846" spans="1:9" hidden="1" outlineLevel="1">
      <c r="A2846" s="222" t="s">
        <v>1696</v>
      </c>
      <c r="B2846" s="134">
        <v>20050.342829999998</v>
      </c>
      <c r="C2846" s="134"/>
      <c r="D2846" s="134"/>
      <c r="E2846" s="134">
        <v>20050.342829999998</v>
      </c>
      <c r="F2846" s="134">
        <v>46.976009999999995</v>
      </c>
      <c r="G2846" s="212">
        <v>20097.318839999996</v>
      </c>
      <c r="H2846" s="208"/>
      <c r="I2846" t="s">
        <v>1697</v>
      </c>
    </row>
    <row r="2847" spans="1:9" hidden="1" outlineLevel="1">
      <c r="A2847" s="222" t="s">
        <v>466</v>
      </c>
      <c r="B2847" s="134">
        <v>457902.68663999997</v>
      </c>
      <c r="C2847" s="134"/>
      <c r="D2847" s="134"/>
      <c r="E2847" s="134">
        <v>457902.68663999997</v>
      </c>
      <c r="F2847" s="134">
        <v>8220.670329999999</v>
      </c>
      <c r="G2847" s="212">
        <v>466123.35696999996</v>
      </c>
      <c r="H2847" s="208"/>
      <c r="I2847" t="s">
        <v>467</v>
      </c>
    </row>
    <row r="2848" spans="1:9" hidden="1" outlineLevel="1">
      <c r="A2848" s="222" t="s">
        <v>468</v>
      </c>
      <c r="B2848" s="134">
        <v>571937.39546999999</v>
      </c>
      <c r="C2848" s="134">
        <v>-114002.71</v>
      </c>
      <c r="D2848" s="134"/>
      <c r="E2848" s="134">
        <v>457934.68546999997</v>
      </c>
      <c r="F2848" s="134"/>
      <c r="G2848" s="212">
        <v>457934.68546999997</v>
      </c>
      <c r="H2848" s="208"/>
      <c r="I2848" t="s">
        <v>469</v>
      </c>
    </row>
    <row r="2849" spans="1:9" hidden="1" outlineLevel="1">
      <c r="A2849" s="222" t="s">
        <v>470</v>
      </c>
      <c r="B2849" s="134">
        <v>14350354.314449999</v>
      </c>
      <c r="C2849" s="134"/>
      <c r="D2849" s="134"/>
      <c r="E2849" s="134">
        <v>14350354.314449999</v>
      </c>
      <c r="F2849" s="134">
        <v>-4361.4067599999998</v>
      </c>
      <c r="G2849" s="212">
        <v>14345992.90769</v>
      </c>
      <c r="H2849" s="208"/>
      <c r="I2849" t="s">
        <v>471</v>
      </c>
    </row>
    <row r="2850" spans="1:9" hidden="1" outlineLevel="1">
      <c r="A2850" s="222" t="s">
        <v>472</v>
      </c>
      <c r="B2850" s="134">
        <v>263567.02889999998</v>
      </c>
      <c r="C2850" s="134"/>
      <c r="D2850" s="134"/>
      <c r="E2850" s="134">
        <v>263567.02889999998</v>
      </c>
      <c r="F2850" s="134"/>
      <c r="G2850" s="212">
        <v>263567.02889999998</v>
      </c>
      <c r="H2850" s="208"/>
      <c r="I2850" t="s">
        <v>473</v>
      </c>
    </row>
    <row r="2851" spans="1:9" hidden="1" outlineLevel="1">
      <c r="A2851" s="222" t="s">
        <v>474</v>
      </c>
      <c r="B2851" s="134">
        <v>257673.13956000001</v>
      </c>
      <c r="C2851" s="134"/>
      <c r="D2851" s="134"/>
      <c r="E2851" s="134">
        <v>257673.13956000001</v>
      </c>
      <c r="F2851" s="134"/>
      <c r="G2851" s="212">
        <v>257673.13956000001</v>
      </c>
      <c r="H2851" s="208"/>
      <c r="I2851" t="s">
        <v>475</v>
      </c>
    </row>
    <row r="2852" spans="1:9" hidden="1" outlineLevel="1">
      <c r="A2852" s="222" t="s">
        <v>476</v>
      </c>
      <c r="B2852" s="134">
        <v>1465335.1810499998</v>
      </c>
      <c r="C2852" s="134">
        <v>-25658.32</v>
      </c>
      <c r="D2852" s="134"/>
      <c r="E2852" s="134">
        <v>1439676.8610499997</v>
      </c>
      <c r="F2852" s="134">
        <v>1099.69064</v>
      </c>
      <c r="G2852" s="212">
        <v>1440776.5516899996</v>
      </c>
      <c r="H2852" s="208"/>
      <c r="I2852" t="s">
        <v>477</v>
      </c>
    </row>
    <row r="2853" spans="1:9" hidden="1" outlineLevel="1">
      <c r="A2853" s="222" t="s">
        <v>478</v>
      </c>
      <c r="B2853" s="134">
        <v>695641.67987999995</v>
      </c>
      <c r="C2853" s="134"/>
      <c r="D2853" s="134"/>
      <c r="E2853" s="134">
        <v>695641.67987999995</v>
      </c>
      <c r="F2853" s="134">
        <v>74.627569999999992</v>
      </c>
      <c r="G2853" s="212">
        <v>695716.30744999996</v>
      </c>
      <c r="H2853" s="208"/>
      <c r="I2853" t="s">
        <v>479</v>
      </c>
    </row>
    <row r="2854" spans="1:9" hidden="1" outlineLevel="1">
      <c r="A2854" s="222" t="s">
        <v>480</v>
      </c>
      <c r="B2854" s="134">
        <v>835939.27626000007</v>
      </c>
      <c r="C2854" s="134"/>
      <c r="D2854" s="134"/>
      <c r="E2854" s="134">
        <v>835939.27626000007</v>
      </c>
      <c r="F2854" s="134">
        <v>-5031.1705099999999</v>
      </c>
      <c r="G2854" s="212">
        <v>830908.1057500001</v>
      </c>
      <c r="H2854" s="208"/>
      <c r="I2854" t="s">
        <v>481</v>
      </c>
    </row>
    <row r="2855" spans="1:9" hidden="1" outlineLevel="1">
      <c r="A2855" s="222" t="s">
        <v>482</v>
      </c>
      <c r="B2855" s="134">
        <v>181465.98855000001</v>
      </c>
      <c r="C2855" s="134"/>
      <c r="D2855" s="134"/>
      <c r="E2855" s="134">
        <v>181465.98855000001</v>
      </c>
      <c r="F2855" s="134">
        <v>1987.1996799999999</v>
      </c>
      <c r="G2855" s="212">
        <v>183453.18823</v>
      </c>
      <c r="H2855" s="208"/>
      <c r="I2855" t="s">
        <v>483</v>
      </c>
    </row>
    <row r="2856" spans="1:9" hidden="1" outlineLevel="1">
      <c r="A2856" s="222" t="s">
        <v>484</v>
      </c>
      <c r="B2856" s="134">
        <v>684848.85560999985</v>
      </c>
      <c r="C2856" s="134"/>
      <c r="D2856" s="134"/>
      <c r="E2856" s="134">
        <v>684848.85560999985</v>
      </c>
      <c r="F2856" s="134">
        <v>690.79270000000008</v>
      </c>
      <c r="G2856" s="212">
        <v>685539.64830999984</v>
      </c>
      <c r="H2856" s="208"/>
      <c r="I2856" t="s">
        <v>485</v>
      </c>
    </row>
    <row r="2857" spans="1:9" hidden="1" outlineLevel="1">
      <c r="A2857" s="222" t="s">
        <v>1698</v>
      </c>
      <c r="B2857" s="134">
        <v>252707.85897</v>
      </c>
      <c r="C2857" s="134"/>
      <c r="D2857" s="134"/>
      <c r="E2857" s="134">
        <v>252707.85897</v>
      </c>
      <c r="F2857" s="134"/>
      <c r="G2857" s="212">
        <v>252707.85897</v>
      </c>
      <c r="H2857" s="208"/>
      <c r="I2857" t="s">
        <v>1699</v>
      </c>
    </row>
    <row r="2858" spans="1:9" hidden="1" outlineLevel="1">
      <c r="A2858" s="222" t="s">
        <v>486</v>
      </c>
      <c r="B2858" s="134">
        <v>434927.33114999993</v>
      </c>
      <c r="C2858" s="134"/>
      <c r="D2858" s="134"/>
      <c r="E2858" s="134">
        <v>434927.33114999993</v>
      </c>
      <c r="F2858" s="134">
        <v>357.25400999999999</v>
      </c>
      <c r="G2858" s="212">
        <v>435284.5851599999</v>
      </c>
      <c r="H2858" s="208"/>
      <c r="I2858" t="s">
        <v>487</v>
      </c>
    </row>
    <row r="2859" spans="1:9" hidden="1" outlineLevel="1">
      <c r="A2859" s="222" t="s">
        <v>488</v>
      </c>
      <c r="B2859" s="134">
        <v>881164.75340999989</v>
      </c>
      <c r="C2859" s="134"/>
      <c r="D2859" s="134"/>
      <c r="E2859" s="134">
        <v>881164.75340999989</v>
      </c>
      <c r="F2859" s="134">
        <v>980.24628999999993</v>
      </c>
      <c r="G2859" s="212">
        <v>882144.99969999993</v>
      </c>
      <c r="H2859" s="208"/>
      <c r="I2859" t="s">
        <v>489</v>
      </c>
    </row>
    <row r="2860" spans="1:9" hidden="1" outlineLevel="1">
      <c r="A2860" s="222" t="s">
        <v>490</v>
      </c>
      <c r="B2860" s="134">
        <v>3342066.3072299999</v>
      </c>
      <c r="C2860" s="134"/>
      <c r="D2860" s="134"/>
      <c r="E2860" s="134">
        <v>3342066.3072299999</v>
      </c>
      <c r="F2860" s="134">
        <v>-1828.7103399999987</v>
      </c>
      <c r="G2860" s="212">
        <v>3340237.5968899997</v>
      </c>
      <c r="H2860" s="208"/>
      <c r="I2860" t="s">
        <v>491</v>
      </c>
    </row>
    <row r="2861" spans="1:9" hidden="1" outlineLevel="1">
      <c r="A2861" s="222" t="s">
        <v>492</v>
      </c>
      <c r="B2861" s="134">
        <v>1609554.0210600002</v>
      </c>
      <c r="C2861" s="134"/>
      <c r="D2861" s="134"/>
      <c r="E2861" s="134">
        <v>1609554.0210600002</v>
      </c>
      <c r="F2861" s="134"/>
      <c r="G2861" s="212">
        <v>1609554.0210600002</v>
      </c>
      <c r="H2861" s="208"/>
      <c r="I2861" t="s">
        <v>493</v>
      </c>
    </row>
    <row r="2862" spans="1:9" hidden="1" outlineLevel="1">
      <c r="A2862" s="222" t="s">
        <v>494</v>
      </c>
      <c r="B2862" s="134">
        <v>1698918.1795499998</v>
      </c>
      <c r="C2862" s="134"/>
      <c r="D2862" s="134"/>
      <c r="E2862" s="134">
        <v>1698918.1795499998</v>
      </c>
      <c r="F2862" s="134"/>
      <c r="G2862" s="212">
        <v>1698918.1795499998</v>
      </c>
      <c r="H2862" s="208"/>
      <c r="I2862" t="s">
        <v>495</v>
      </c>
    </row>
    <row r="2863" spans="1:9" hidden="1" outlineLevel="1">
      <c r="A2863" s="222" t="s">
        <v>496</v>
      </c>
      <c r="B2863" s="134">
        <v>1229513.9118899999</v>
      </c>
      <c r="C2863" s="134"/>
      <c r="D2863" s="134"/>
      <c r="E2863" s="134">
        <v>1229513.9118899999</v>
      </c>
      <c r="F2863" s="134">
        <v>-568.94878999999992</v>
      </c>
      <c r="G2863" s="212">
        <v>1228944.9630999998</v>
      </c>
      <c r="H2863" s="208"/>
      <c r="I2863" t="s">
        <v>497</v>
      </c>
    </row>
    <row r="2864" spans="1:9" hidden="1" outlineLevel="1">
      <c r="A2864" s="222" t="s">
        <v>498</v>
      </c>
      <c r="B2864" s="134">
        <v>673395.3287999999</v>
      </c>
      <c r="C2864" s="134"/>
      <c r="D2864" s="134"/>
      <c r="E2864" s="134">
        <v>673395.3287999999</v>
      </c>
      <c r="F2864" s="134"/>
      <c r="G2864" s="212">
        <v>673395.3287999999</v>
      </c>
      <c r="H2864" s="208"/>
      <c r="I2864" t="s">
        <v>499</v>
      </c>
    </row>
    <row r="2865" spans="1:9" hidden="1" outlineLevel="1">
      <c r="A2865" s="222" t="s">
        <v>500</v>
      </c>
      <c r="B2865" s="134">
        <v>90450.818369999994</v>
      </c>
      <c r="C2865" s="134"/>
      <c r="D2865" s="134"/>
      <c r="E2865" s="134">
        <v>90450.818369999994</v>
      </c>
      <c r="F2865" s="134"/>
      <c r="G2865" s="212">
        <v>90450.818369999994</v>
      </c>
      <c r="H2865" s="208"/>
      <c r="I2865" t="s">
        <v>501</v>
      </c>
    </row>
    <row r="2866" spans="1:9" hidden="1" outlineLevel="1">
      <c r="A2866" s="222" t="s">
        <v>502</v>
      </c>
      <c r="B2866" s="134">
        <v>702804.48759000003</v>
      </c>
      <c r="C2866" s="134"/>
      <c r="D2866" s="134"/>
      <c r="E2866" s="134">
        <v>702804.48759000003</v>
      </c>
      <c r="F2866" s="134">
        <v>207.65897999999993</v>
      </c>
      <c r="G2866" s="212">
        <v>703012.14656999998</v>
      </c>
      <c r="H2866" s="208"/>
      <c r="I2866" t="s">
        <v>503</v>
      </c>
    </row>
    <row r="2867" spans="1:9" hidden="1" outlineLevel="1">
      <c r="A2867" s="222" t="s">
        <v>504</v>
      </c>
      <c r="B2867" s="134">
        <v>1669216.53486</v>
      </c>
      <c r="C2867" s="134"/>
      <c r="D2867" s="134"/>
      <c r="E2867" s="134">
        <v>1669216.53486</v>
      </c>
      <c r="F2867" s="134">
        <v>40129.373039999999</v>
      </c>
      <c r="G2867" s="212">
        <v>1709345.9079</v>
      </c>
      <c r="H2867" s="208"/>
      <c r="I2867" t="s">
        <v>505</v>
      </c>
    </row>
    <row r="2868" spans="1:9" hidden="1" outlineLevel="1">
      <c r="A2868" s="222" t="s">
        <v>506</v>
      </c>
      <c r="B2868" s="134">
        <v>113967.52395</v>
      </c>
      <c r="C2868" s="134"/>
      <c r="D2868" s="134"/>
      <c r="E2868" s="134">
        <v>113967.52395</v>
      </c>
      <c r="F2868" s="134">
        <v>-3.5706000000000131</v>
      </c>
      <c r="G2868" s="212">
        <v>113963.95335</v>
      </c>
      <c r="H2868" s="208"/>
      <c r="I2868" t="s">
        <v>507</v>
      </c>
    </row>
    <row r="2869" spans="1:9" hidden="1" outlineLevel="1">
      <c r="A2869" s="222" t="s">
        <v>508</v>
      </c>
      <c r="B2869" s="134">
        <v>2178269.6509500002</v>
      </c>
      <c r="C2869" s="134"/>
      <c r="D2869" s="134"/>
      <c r="E2869" s="134">
        <v>2178269.6509500002</v>
      </c>
      <c r="F2869" s="134">
        <v>1430.66724</v>
      </c>
      <c r="G2869" s="212">
        <v>2179700.31819</v>
      </c>
      <c r="H2869" s="208"/>
      <c r="I2869" t="s">
        <v>509</v>
      </c>
    </row>
    <row r="2870" spans="1:9" hidden="1" outlineLevel="1">
      <c r="A2870" s="222" t="s">
        <v>510</v>
      </c>
      <c r="B2870" s="134">
        <v>953817.45903000003</v>
      </c>
      <c r="C2870" s="134"/>
      <c r="D2870" s="134"/>
      <c r="E2870" s="134">
        <v>953817.45903000003</v>
      </c>
      <c r="F2870" s="134">
        <v>-4165.9922200000001</v>
      </c>
      <c r="G2870" s="212">
        <v>949651.46681000001</v>
      </c>
      <c r="H2870" s="208"/>
      <c r="I2870" t="s">
        <v>511</v>
      </c>
    </row>
    <row r="2871" spans="1:9" hidden="1" outlineLevel="1">
      <c r="A2871" s="222" t="s">
        <v>1498</v>
      </c>
      <c r="B2871" s="134">
        <v>35650.301999999996</v>
      </c>
      <c r="C2871" s="134"/>
      <c r="D2871" s="134"/>
      <c r="E2871" s="134">
        <v>35650.301999999996</v>
      </c>
      <c r="F2871" s="134">
        <v>57.842950000000002</v>
      </c>
      <c r="G2871" s="212">
        <v>35708.144949999994</v>
      </c>
      <c r="H2871" s="208"/>
      <c r="I2871" t="s">
        <v>1499</v>
      </c>
    </row>
    <row r="2872" spans="1:9" hidden="1" outlineLevel="1">
      <c r="A2872" s="222" t="s">
        <v>1700</v>
      </c>
      <c r="B2872" s="134">
        <v>792134.29715999996</v>
      </c>
      <c r="C2872" s="134"/>
      <c r="D2872" s="134"/>
      <c r="E2872" s="134">
        <v>792134.29715999996</v>
      </c>
      <c r="F2872" s="134"/>
      <c r="G2872" s="212">
        <v>792134.29715999996</v>
      </c>
      <c r="H2872" s="208"/>
      <c r="I2872" t="s">
        <v>1701</v>
      </c>
    </row>
    <row r="2873" spans="1:9" hidden="1" outlineLevel="1">
      <c r="A2873" s="222" t="s">
        <v>512</v>
      </c>
      <c r="B2873" s="134">
        <v>389408.72982000001</v>
      </c>
      <c r="C2873" s="134"/>
      <c r="D2873" s="134"/>
      <c r="E2873" s="134">
        <v>389408.72982000001</v>
      </c>
      <c r="F2873" s="134"/>
      <c r="G2873" s="212">
        <v>389408.72982000001</v>
      </c>
      <c r="H2873" s="208"/>
      <c r="I2873" t="s">
        <v>513</v>
      </c>
    </row>
    <row r="2874" spans="1:9" hidden="1" outlineLevel="1">
      <c r="A2874" s="222" t="s">
        <v>514</v>
      </c>
      <c r="B2874" s="134">
        <v>2887880.47278</v>
      </c>
      <c r="C2874" s="134"/>
      <c r="D2874" s="134"/>
      <c r="E2874" s="134">
        <v>2887880.47278</v>
      </c>
      <c r="F2874" s="134"/>
      <c r="G2874" s="212">
        <v>2887880.47278</v>
      </c>
      <c r="H2874" s="208"/>
      <c r="I2874" t="s">
        <v>515</v>
      </c>
    </row>
    <row r="2875" spans="1:9" hidden="1" outlineLevel="1">
      <c r="A2875" s="222" t="s">
        <v>516</v>
      </c>
      <c r="B2875" s="134">
        <v>5740330.9683599994</v>
      </c>
      <c r="C2875" s="134"/>
      <c r="D2875" s="134"/>
      <c r="E2875" s="134">
        <v>5740330.9683599994</v>
      </c>
      <c r="F2875" s="134">
        <v>14605.001240000001</v>
      </c>
      <c r="G2875" s="212">
        <v>5754935.9695999995</v>
      </c>
      <c r="H2875" s="208"/>
      <c r="I2875" t="s">
        <v>517</v>
      </c>
    </row>
    <row r="2876" spans="1:9" hidden="1" outlineLevel="1">
      <c r="A2876" s="222" t="s">
        <v>518</v>
      </c>
      <c r="B2876" s="134">
        <v>61843.031940000001</v>
      </c>
      <c r="C2876" s="134"/>
      <c r="D2876" s="134"/>
      <c r="E2876" s="134">
        <v>61843.031940000001</v>
      </c>
      <c r="F2876" s="134">
        <v>4735.1148400000002</v>
      </c>
      <c r="G2876" s="212">
        <v>66578.146779999995</v>
      </c>
      <c r="H2876" s="208"/>
      <c r="I2876" t="s">
        <v>519</v>
      </c>
    </row>
    <row r="2877" spans="1:9" hidden="1" outlineLevel="1">
      <c r="A2877" s="222" t="s">
        <v>1702</v>
      </c>
      <c r="B2877" s="134">
        <v>150898.74752999999</v>
      </c>
      <c r="C2877" s="134"/>
      <c r="D2877" s="134"/>
      <c r="E2877" s="134">
        <v>150898.74752999999</v>
      </c>
      <c r="F2877" s="134">
        <v>15970.264609999998</v>
      </c>
      <c r="G2877" s="212">
        <v>166869.01214000001</v>
      </c>
      <c r="H2877" s="208"/>
      <c r="I2877" t="s">
        <v>1703</v>
      </c>
    </row>
    <row r="2878" spans="1:9" hidden="1" outlineLevel="1">
      <c r="A2878" s="222" t="s">
        <v>520</v>
      </c>
      <c r="B2878" s="134">
        <v>264379.00380000001</v>
      </c>
      <c r="C2878" s="134"/>
      <c r="D2878" s="134"/>
      <c r="E2878" s="134">
        <v>264379.00380000001</v>
      </c>
      <c r="F2878" s="134">
        <v>422.85978999999998</v>
      </c>
      <c r="G2878" s="212">
        <v>264801.86359000002</v>
      </c>
      <c r="H2878" s="208"/>
      <c r="I2878" t="s">
        <v>521</v>
      </c>
    </row>
    <row r="2879" spans="1:9" hidden="1" outlineLevel="1">
      <c r="A2879" s="222" t="s">
        <v>522</v>
      </c>
      <c r="B2879" s="134">
        <v>2185040.34504</v>
      </c>
      <c r="C2879" s="134"/>
      <c r="D2879" s="134"/>
      <c r="E2879" s="134">
        <v>2185040.34504</v>
      </c>
      <c r="F2879" s="134"/>
      <c r="G2879" s="212">
        <v>2185040.34504</v>
      </c>
      <c r="H2879" s="208"/>
      <c r="I2879" t="s">
        <v>523</v>
      </c>
    </row>
    <row r="2880" spans="1:9" hidden="1" outlineLevel="1">
      <c r="A2880" s="222" t="s">
        <v>524</v>
      </c>
      <c r="B2880" s="134">
        <v>1707930.5099399998</v>
      </c>
      <c r="C2880" s="134"/>
      <c r="D2880" s="134"/>
      <c r="E2880" s="134">
        <v>1707930.5099399998</v>
      </c>
      <c r="F2880" s="134"/>
      <c r="G2880" s="212">
        <v>1707930.5099399998</v>
      </c>
      <c r="H2880" s="208"/>
      <c r="I2880" t="s">
        <v>525</v>
      </c>
    </row>
    <row r="2881" spans="1:9" hidden="1" outlineLevel="1">
      <c r="A2881" s="222" t="s">
        <v>526</v>
      </c>
      <c r="B2881" s="134">
        <v>1153555.76691</v>
      </c>
      <c r="C2881" s="134"/>
      <c r="D2881" s="134"/>
      <c r="E2881" s="134">
        <v>1153555.76691</v>
      </c>
      <c r="F2881" s="134">
        <v>-3394.8390099999997</v>
      </c>
      <c r="G2881" s="212">
        <v>1150160.9279</v>
      </c>
      <c r="H2881" s="208"/>
      <c r="I2881" t="s">
        <v>527</v>
      </c>
    </row>
    <row r="2882" spans="1:9" hidden="1" outlineLevel="1">
      <c r="A2882" s="222" t="s">
        <v>528</v>
      </c>
      <c r="B2882" s="134">
        <v>173811.83525999999</v>
      </c>
      <c r="C2882" s="134"/>
      <c r="D2882" s="134"/>
      <c r="E2882" s="134">
        <v>173811.83525999999</v>
      </c>
      <c r="F2882" s="134"/>
      <c r="G2882" s="212">
        <v>173811.83525999999</v>
      </c>
      <c r="H2882" s="208"/>
      <c r="I2882" t="s">
        <v>529</v>
      </c>
    </row>
    <row r="2883" spans="1:9" hidden="1" outlineLevel="1">
      <c r="A2883" s="222" t="s">
        <v>530</v>
      </c>
      <c r="B2883" s="134">
        <v>47308.616219999996</v>
      </c>
      <c r="C2883" s="134"/>
      <c r="D2883" s="134"/>
      <c r="E2883" s="134">
        <v>47308.616219999996</v>
      </c>
      <c r="F2883" s="134">
        <v>199.39567</v>
      </c>
      <c r="G2883" s="212">
        <v>47508.011889999994</v>
      </c>
      <c r="H2883" s="208"/>
      <c r="I2883" t="s">
        <v>531</v>
      </c>
    </row>
    <row r="2884" spans="1:9" hidden="1" outlineLevel="1">
      <c r="A2884" s="222" t="s">
        <v>532</v>
      </c>
      <c r="B2884" s="134">
        <v>313456.87899</v>
      </c>
      <c r="C2884" s="134"/>
      <c r="D2884" s="134"/>
      <c r="E2884" s="134">
        <v>313456.87899</v>
      </c>
      <c r="F2884" s="134"/>
      <c r="G2884" s="212">
        <v>313456.87899</v>
      </c>
      <c r="H2884" s="208"/>
      <c r="I2884" t="s">
        <v>533</v>
      </c>
    </row>
    <row r="2885" spans="1:9" hidden="1" outlineLevel="1">
      <c r="A2885" s="222" t="s">
        <v>534</v>
      </c>
      <c r="B2885" s="134">
        <v>4951092.2816099999</v>
      </c>
      <c r="C2885" s="134"/>
      <c r="D2885" s="134"/>
      <c r="E2885" s="134">
        <v>4951092.2816099999</v>
      </c>
      <c r="F2885" s="134"/>
      <c r="G2885" s="212">
        <v>4951092.2816099999</v>
      </c>
      <c r="H2885" s="208"/>
      <c r="I2885" t="s">
        <v>535</v>
      </c>
    </row>
    <row r="2886" spans="1:9" hidden="1" outlineLevel="1">
      <c r="A2886" s="222" t="s">
        <v>536</v>
      </c>
      <c r="B2886" s="134">
        <v>14282718.300419999</v>
      </c>
      <c r="C2886" s="134"/>
      <c r="D2886" s="134"/>
      <c r="E2886" s="134">
        <v>14282718.300419999</v>
      </c>
      <c r="F2886" s="134">
        <v>626548.98314000003</v>
      </c>
      <c r="G2886" s="212">
        <v>14909267.283559998</v>
      </c>
      <c r="H2886" s="208"/>
      <c r="I2886" t="s">
        <v>537</v>
      </c>
    </row>
    <row r="2887" spans="1:9" hidden="1" outlineLevel="1">
      <c r="A2887" s="222" t="s">
        <v>538</v>
      </c>
      <c r="B2887" s="134">
        <v>166751.69606999998</v>
      </c>
      <c r="C2887" s="134"/>
      <c r="D2887" s="134"/>
      <c r="E2887" s="134">
        <v>166751.69606999998</v>
      </c>
      <c r="F2887" s="134">
        <v>337.37311999999997</v>
      </c>
      <c r="G2887" s="212">
        <v>167089.06918999998</v>
      </c>
      <c r="H2887" s="208"/>
      <c r="I2887" t="s">
        <v>539</v>
      </c>
    </row>
    <row r="2888" spans="1:9" hidden="1" outlineLevel="1">
      <c r="A2888" s="222" t="s">
        <v>540</v>
      </c>
      <c r="B2888" s="134">
        <v>499222.34526000003</v>
      </c>
      <c r="C2888" s="134"/>
      <c r="D2888" s="134"/>
      <c r="E2888" s="134">
        <v>499222.34526000003</v>
      </c>
      <c r="F2888" s="134">
        <v>19.118830000000003</v>
      </c>
      <c r="G2888" s="212">
        <v>499241.46409000002</v>
      </c>
      <c r="H2888" s="208"/>
      <c r="I2888" t="s">
        <v>541</v>
      </c>
    </row>
    <row r="2889" spans="1:9" hidden="1" outlineLevel="1">
      <c r="A2889" s="222" t="s">
        <v>542</v>
      </c>
      <c r="B2889" s="134">
        <v>5857609.6251600003</v>
      </c>
      <c r="C2889" s="134"/>
      <c r="D2889" s="134"/>
      <c r="E2889" s="134">
        <v>5857609.6251600003</v>
      </c>
      <c r="F2889" s="134">
        <v>63499.814469999998</v>
      </c>
      <c r="G2889" s="212">
        <v>5921109.4396299999</v>
      </c>
      <c r="H2889" s="208"/>
      <c r="I2889" t="s">
        <v>543</v>
      </c>
    </row>
    <row r="2890" spans="1:9" hidden="1" outlineLevel="1">
      <c r="A2890" s="222" t="s">
        <v>1704</v>
      </c>
      <c r="B2890" s="134">
        <v>540381.88425</v>
      </c>
      <c r="C2890" s="134"/>
      <c r="D2890" s="134"/>
      <c r="E2890" s="134">
        <v>540381.88425</v>
      </c>
      <c r="F2890" s="134"/>
      <c r="G2890" s="212">
        <v>540381.88425</v>
      </c>
      <c r="H2890" s="208"/>
      <c r="I2890" t="s">
        <v>1705</v>
      </c>
    </row>
    <row r="2891" spans="1:9" hidden="1" outlineLevel="1">
      <c r="A2891" s="222" t="s">
        <v>544</v>
      </c>
      <c r="B2891" s="134">
        <v>705364.89461999992</v>
      </c>
      <c r="C2891" s="134"/>
      <c r="D2891" s="134"/>
      <c r="E2891" s="134">
        <v>705364.89461999992</v>
      </c>
      <c r="F2891" s="134">
        <v>477.14915999999994</v>
      </c>
      <c r="G2891" s="212">
        <v>705842.04377999995</v>
      </c>
      <c r="H2891" s="208"/>
      <c r="I2891" t="s">
        <v>545</v>
      </c>
    </row>
    <row r="2892" spans="1:9" hidden="1" outlineLevel="1">
      <c r="A2892" s="222" t="s">
        <v>546</v>
      </c>
      <c r="B2892" s="134">
        <v>8387458.4014499988</v>
      </c>
      <c r="C2892" s="134"/>
      <c r="D2892" s="134"/>
      <c r="E2892" s="134">
        <v>8387458.4014499988</v>
      </c>
      <c r="F2892" s="134"/>
      <c r="G2892" s="212">
        <v>8387458.4014499988</v>
      </c>
      <c r="H2892" s="208"/>
      <c r="I2892" t="s">
        <v>547</v>
      </c>
    </row>
    <row r="2893" spans="1:9" hidden="1" outlineLevel="1">
      <c r="A2893" s="222" t="s">
        <v>548</v>
      </c>
      <c r="B2893" s="134">
        <v>67426.593089999995</v>
      </c>
      <c r="C2893" s="134"/>
      <c r="D2893" s="134"/>
      <c r="E2893" s="134">
        <v>67426.593089999995</v>
      </c>
      <c r="F2893" s="134">
        <v>-32.059299999999979</v>
      </c>
      <c r="G2893" s="212">
        <v>67394.533790000001</v>
      </c>
      <c r="H2893" s="208"/>
      <c r="I2893" t="s">
        <v>549</v>
      </c>
    </row>
    <row r="2894" spans="1:9" hidden="1" outlineLevel="1">
      <c r="A2894" s="222" t="s">
        <v>1706</v>
      </c>
      <c r="B2894" s="134">
        <v>1703076.1253999998</v>
      </c>
      <c r="C2894" s="134"/>
      <c r="D2894" s="134"/>
      <c r="E2894" s="134">
        <v>1703076.1253999998</v>
      </c>
      <c r="F2894" s="134">
        <v>2871.7150599999995</v>
      </c>
      <c r="G2894" s="212">
        <v>1705947.8404599999</v>
      </c>
      <c r="H2894" s="208"/>
      <c r="I2894" t="s">
        <v>1707</v>
      </c>
    </row>
    <row r="2895" spans="1:9" hidden="1" outlineLevel="1">
      <c r="A2895" s="222" t="s">
        <v>550</v>
      </c>
      <c r="B2895" s="134">
        <v>774899.29511999991</v>
      </c>
      <c r="C2895" s="134"/>
      <c r="D2895" s="134"/>
      <c r="E2895" s="134">
        <v>774899.29511999991</v>
      </c>
      <c r="F2895" s="134"/>
      <c r="G2895" s="212">
        <v>774899.29511999991</v>
      </c>
      <c r="H2895" s="208"/>
      <c r="I2895" t="s">
        <v>551</v>
      </c>
    </row>
    <row r="2896" spans="1:9" hidden="1" outlineLevel="1">
      <c r="A2896" s="222" t="s">
        <v>552</v>
      </c>
      <c r="B2896" s="134">
        <v>754478.30073000002</v>
      </c>
      <c r="C2896" s="134"/>
      <c r="D2896" s="134"/>
      <c r="E2896" s="134">
        <v>754478.30073000002</v>
      </c>
      <c r="F2896" s="134"/>
      <c r="G2896" s="212">
        <v>754478.30073000002</v>
      </c>
      <c r="H2896" s="208"/>
      <c r="I2896" t="s">
        <v>553</v>
      </c>
    </row>
    <row r="2897" spans="1:9" hidden="1" outlineLevel="1">
      <c r="A2897" s="222" t="s">
        <v>554</v>
      </c>
      <c r="B2897" s="134">
        <v>178999.16046000001</v>
      </c>
      <c r="C2897" s="134"/>
      <c r="D2897" s="134"/>
      <c r="E2897" s="134">
        <v>178999.16046000001</v>
      </c>
      <c r="F2897" s="134">
        <v>-411.17663000000005</v>
      </c>
      <c r="G2897" s="212">
        <v>178587.98383000001</v>
      </c>
      <c r="H2897" s="208"/>
      <c r="I2897" t="s">
        <v>555</v>
      </c>
    </row>
    <row r="2898" spans="1:9" hidden="1" outlineLevel="1">
      <c r="A2898" s="222" t="s">
        <v>556</v>
      </c>
      <c r="B2898" s="134">
        <v>11224643.841300001</v>
      </c>
      <c r="C2898" s="134"/>
      <c r="D2898" s="134"/>
      <c r="E2898" s="134">
        <v>11224643.841300001</v>
      </c>
      <c r="F2898" s="134"/>
      <c r="G2898" s="212">
        <v>11224643.841300001</v>
      </c>
      <c r="H2898" s="208"/>
      <c r="I2898" t="s">
        <v>557</v>
      </c>
    </row>
    <row r="2899" spans="1:9" hidden="1" outlineLevel="1">
      <c r="A2899" s="222" t="s">
        <v>558</v>
      </c>
      <c r="B2899" s="134">
        <v>2396566.1685000001</v>
      </c>
      <c r="C2899" s="134"/>
      <c r="D2899" s="134"/>
      <c r="E2899" s="134">
        <v>2396566.1685000001</v>
      </c>
      <c r="F2899" s="134">
        <v>-1682.5560199999993</v>
      </c>
      <c r="G2899" s="212">
        <v>2394883.6124800001</v>
      </c>
      <c r="H2899" s="208"/>
      <c r="I2899" t="s">
        <v>559</v>
      </c>
    </row>
    <row r="2900" spans="1:9" hidden="1" outlineLevel="1">
      <c r="A2900" s="222" t="s">
        <v>560</v>
      </c>
      <c r="B2900" s="134">
        <v>1340373.8100899998</v>
      </c>
      <c r="C2900" s="134"/>
      <c r="D2900" s="134"/>
      <c r="E2900" s="134">
        <v>1340373.8100899998</v>
      </c>
      <c r="F2900" s="134">
        <v>-2373.4817499999999</v>
      </c>
      <c r="G2900" s="212">
        <v>1338000.3283399998</v>
      </c>
      <c r="H2900" s="208"/>
      <c r="I2900" t="s">
        <v>561</v>
      </c>
    </row>
    <row r="2901" spans="1:9" hidden="1" outlineLevel="1">
      <c r="A2901" s="222" t="s">
        <v>1708</v>
      </c>
      <c r="B2901" s="134">
        <v>90829.342050000007</v>
      </c>
      <c r="C2901" s="134"/>
      <c r="D2901" s="134"/>
      <c r="E2901" s="134">
        <v>90829.342050000007</v>
      </c>
      <c r="F2901" s="134">
        <v>-834.0937899999999</v>
      </c>
      <c r="G2901" s="212">
        <v>89995.248260000008</v>
      </c>
      <c r="H2901" s="208"/>
      <c r="I2901" t="s">
        <v>1709</v>
      </c>
    </row>
    <row r="2902" spans="1:9" hidden="1" outlineLevel="1">
      <c r="A2902" s="222" t="s">
        <v>562</v>
      </c>
      <c r="B2902" s="134">
        <v>2469099.9353700001</v>
      </c>
      <c r="C2902" s="134"/>
      <c r="D2902" s="134"/>
      <c r="E2902" s="134">
        <v>2469099.9353700001</v>
      </c>
      <c r="F2902" s="134">
        <v>-5621.6305499999999</v>
      </c>
      <c r="G2902" s="212">
        <v>2463478.3048200002</v>
      </c>
      <c r="H2902" s="208"/>
      <c r="I2902" t="s">
        <v>563</v>
      </c>
    </row>
    <row r="2903" spans="1:9" hidden="1" outlineLevel="1">
      <c r="A2903" s="222" t="s">
        <v>564</v>
      </c>
      <c r="B2903" s="134">
        <v>741337.67576999997</v>
      </c>
      <c r="C2903" s="134"/>
      <c r="D2903" s="134"/>
      <c r="E2903" s="134">
        <v>741337.67576999997</v>
      </c>
      <c r="F2903" s="134"/>
      <c r="G2903" s="212">
        <v>741337.67576999997</v>
      </c>
      <c r="H2903" s="208"/>
      <c r="I2903" t="s">
        <v>565</v>
      </c>
    </row>
    <row r="2904" spans="1:9" hidden="1" outlineLevel="1">
      <c r="A2904" s="222" t="s">
        <v>566</v>
      </c>
      <c r="B2904" s="134">
        <v>1026728.98719</v>
      </c>
      <c r="C2904" s="134"/>
      <c r="D2904" s="134"/>
      <c r="E2904" s="134">
        <v>1026728.98719</v>
      </c>
      <c r="F2904" s="134">
        <v>-9724.8433499999992</v>
      </c>
      <c r="G2904" s="212">
        <v>1017004.14384</v>
      </c>
      <c r="H2904" s="208"/>
      <c r="I2904" t="s">
        <v>567</v>
      </c>
    </row>
    <row r="2905" spans="1:9" hidden="1" outlineLevel="1">
      <c r="A2905" s="222" t="s">
        <v>568</v>
      </c>
      <c r="B2905" s="134">
        <v>743849.25437999994</v>
      </c>
      <c r="C2905" s="134"/>
      <c r="D2905" s="134"/>
      <c r="E2905" s="134">
        <v>743849.25437999994</v>
      </c>
      <c r="F2905" s="134">
        <v>1227.3558</v>
      </c>
      <c r="G2905" s="212">
        <v>745076.61017999996</v>
      </c>
      <c r="H2905" s="208"/>
      <c r="I2905" t="s">
        <v>569</v>
      </c>
    </row>
    <row r="2906" spans="1:9" hidden="1" outlineLevel="1">
      <c r="A2906" s="222" t="s">
        <v>570</v>
      </c>
      <c r="B2906" s="134">
        <v>1063287.14793</v>
      </c>
      <c r="C2906" s="134"/>
      <c r="D2906" s="134"/>
      <c r="E2906" s="134">
        <v>1063287.14793</v>
      </c>
      <c r="F2906" s="134">
        <v>4144.0136000000002</v>
      </c>
      <c r="G2906" s="212">
        <v>1067431.1615299999</v>
      </c>
      <c r="H2906" s="208"/>
      <c r="I2906" t="s">
        <v>571</v>
      </c>
    </row>
    <row r="2907" spans="1:9" hidden="1" outlineLevel="1">
      <c r="A2907" s="222" t="s">
        <v>1710</v>
      </c>
      <c r="B2907" s="134">
        <v>1507727.8592699999</v>
      </c>
      <c r="C2907" s="134"/>
      <c r="D2907" s="134"/>
      <c r="E2907" s="134">
        <v>1507727.8592699999</v>
      </c>
      <c r="F2907" s="134"/>
      <c r="G2907" s="212">
        <v>1507727.8592699999</v>
      </c>
      <c r="H2907" s="208"/>
      <c r="I2907" t="s">
        <v>1711</v>
      </c>
    </row>
    <row r="2908" spans="1:9" hidden="1" outlineLevel="1">
      <c r="A2908" s="222" t="s">
        <v>572</v>
      </c>
      <c r="B2908" s="134">
        <v>1397108.83494</v>
      </c>
      <c r="C2908" s="134"/>
      <c r="D2908" s="134"/>
      <c r="E2908" s="134">
        <v>1397108.83494</v>
      </c>
      <c r="F2908" s="134">
        <v>-4381.8395499999997</v>
      </c>
      <c r="G2908" s="212">
        <v>1392726.9953900001</v>
      </c>
      <c r="H2908" s="208"/>
      <c r="I2908" t="s">
        <v>573</v>
      </c>
    </row>
    <row r="2909" spans="1:9" hidden="1" outlineLevel="1">
      <c r="A2909" s="222" t="s">
        <v>574</v>
      </c>
      <c r="B2909" s="134">
        <v>847311.2096099999</v>
      </c>
      <c r="C2909" s="134"/>
      <c r="D2909" s="134"/>
      <c r="E2909" s="134">
        <v>847311.2096099999</v>
      </c>
      <c r="F2909" s="134"/>
      <c r="G2909" s="212">
        <v>847311.2096099999</v>
      </c>
      <c r="H2909" s="208"/>
      <c r="I2909" t="s">
        <v>575</v>
      </c>
    </row>
    <row r="2910" spans="1:9" hidden="1" outlineLevel="1">
      <c r="A2910" s="222" t="s">
        <v>1712</v>
      </c>
      <c r="B2910" s="134">
        <v>0</v>
      </c>
      <c r="C2910" s="134"/>
      <c r="D2910" s="134"/>
      <c r="E2910" s="134">
        <v>0</v>
      </c>
      <c r="F2910" s="134"/>
      <c r="G2910" s="212">
        <v>0</v>
      </c>
      <c r="H2910" s="208"/>
      <c r="I2910" t="s">
        <v>1713</v>
      </c>
    </row>
    <row r="2911" spans="1:9" hidden="1" outlineLevel="1">
      <c r="A2911" s="222" t="s">
        <v>576</v>
      </c>
      <c r="B2911" s="134">
        <v>2033623.4233800001</v>
      </c>
      <c r="C2911" s="134">
        <v>-12452.33</v>
      </c>
      <c r="D2911" s="134"/>
      <c r="E2911" s="134">
        <v>2021171.09338</v>
      </c>
      <c r="F2911" s="134"/>
      <c r="G2911" s="212">
        <v>2021171.09338</v>
      </c>
      <c r="H2911" s="208"/>
      <c r="I2911" t="s">
        <v>577</v>
      </c>
    </row>
    <row r="2912" spans="1:9" hidden="1" outlineLevel="1">
      <c r="A2912" s="222" t="s">
        <v>578</v>
      </c>
      <c r="B2912" s="134">
        <v>638731.54173000006</v>
      </c>
      <c r="C2912" s="134"/>
      <c r="D2912" s="134"/>
      <c r="E2912" s="134">
        <v>638731.54173000006</v>
      </c>
      <c r="F2912" s="134"/>
      <c r="G2912" s="212">
        <v>638731.54173000006</v>
      </c>
      <c r="H2912" s="208"/>
      <c r="I2912" t="s">
        <v>579</v>
      </c>
    </row>
    <row r="2913" spans="1:9" hidden="1" outlineLevel="1">
      <c r="A2913" s="222" t="s">
        <v>580</v>
      </c>
      <c r="B2913" s="134">
        <v>2664466.9058400001</v>
      </c>
      <c r="C2913" s="134"/>
      <c r="D2913" s="134"/>
      <c r="E2913" s="134">
        <v>2664466.9058400001</v>
      </c>
      <c r="F2913" s="134">
        <v>-33896.810889999993</v>
      </c>
      <c r="G2913" s="212">
        <v>2630570.0949500003</v>
      </c>
      <c r="H2913" s="208"/>
      <c r="I2913" t="s">
        <v>581</v>
      </c>
    </row>
    <row r="2914" spans="1:9" hidden="1" outlineLevel="1">
      <c r="A2914" s="222" t="s">
        <v>1714</v>
      </c>
      <c r="B2914" s="134">
        <v>18523.441139999999</v>
      </c>
      <c r="C2914" s="134"/>
      <c r="D2914" s="134"/>
      <c r="E2914" s="134">
        <v>18523.441139999999</v>
      </c>
      <c r="F2914" s="134">
        <v>1022.93124</v>
      </c>
      <c r="G2914" s="212">
        <v>19546.372380000001</v>
      </c>
      <c r="H2914" s="208"/>
      <c r="I2914" t="s">
        <v>1715</v>
      </c>
    </row>
    <row r="2915" spans="1:9" hidden="1" outlineLevel="1">
      <c r="A2915" s="222" t="s">
        <v>582</v>
      </c>
      <c r="B2915" s="134">
        <v>716072.13026999997</v>
      </c>
      <c r="C2915" s="134"/>
      <c r="D2915" s="134"/>
      <c r="E2915" s="134">
        <v>716072.13026999997</v>
      </c>
      <c r="F2915" s="134">
        <v>472.68013999999994</v>
      </c>
      <c r="G2915" s="212">
        <v>716544.81040999992</v>
      </c>
      <c r="H2915" s="208"/>
      <c r="I2915" t="s">
        <v>583</v>
      </c>
    </row>
    <row r="2916" spans="1:9" hidden="1" outlineLevel="1">
      <c r="A2916" s="222" t="s">
        <v>584</v>
      </c>
      <c r="B2916" s="134">
        <v>4521894.66591</v>
      </c>
      <c r="C2916" s="134"/>
      <c r="D2916" s="134"/>
      <c r="E2916" s="134">
        <v>4521894.66591</v>
      </c>
      <c r="F2916" s="134">
        <v>-29729.787200000002</v>
      </c>
      <c r="G2916" s="212">
        <v>4492164.8787099998</v>
      </c>
      <c r="H2916" s="208"/>
      <c r="I2916" t="s">
        <v>585</v>
      </c>
    </row>
    <row r="2917" spans="1:9" hidden="1" outlineLevel="1">
      <c r="A2917" s="222" t="s">
        <v>586</v>
      </c>
      <c r="B2917" s="134">
        <v>61221.772739999993</v>
      </c>
      <c r="C2917" s="134"/>
      <c r="D2917" s="134"/>
      <c r="E2917" s="134">
        <v>61221.772739999993</v>
      </c>
      <c r="F2917" s="134">
        <v>-75.382289999999998</v>
      </c>
      <c r="G2917" s="212">
        <v>61146.390449999992</v>
      </c>
      <c r="H2917" s="208"/>
      <c r="I2917" t="s">
        <v>587</v>
      </c>
    </row>
    <row r="2918" spans="1:9" hidden="1" outlineLevel="1">
      <c r="A2918" s="222" t="s">
        <v>588</v>
      </c>
      <c r="B2918" s="134">
        <v>2817861.7655099998</v>
      </c>
      <c r="C2918" s="134"/>
      <c r="D2918" s="134"/>
      <c r="E2918" s="134">
        <v>2817861.7655099998</v>
      </c>
      <c r="F2918" s="134">
        <v>-21529.193919999998</v>
      </c>
      <c r="G2918" s="212">
        <v>2796332.5715899998</v>
      </c>
      <c r="H2918" s="208"/>
      <c r="I2918" t="s">
        <v>589</v>
      </c>
    </row>
    <row r="2919" spans="1:9" hidden="1" outlineLevel="1">
      <c r="A2919" s="222" t="s">
        <v>590</v>
      </c>
      <c r="B2919" s="134">
        <v>550143.54945000005</v>
      </c>
      <c r="C2919" s="134"/>
      <c r="D2919" s="134"/>
      <c r="E2919" s="134">
        <v>550143.54945000005</v>
      </c>
      <c r="F2919" s="134"/>
      <c r="G2919" s="212">
        <v>550143.54945000005</v>
      </c>
      <c r="H2919" s="208"/>
      <c r="I2919" t="s">
        <v>591</v>
      </c>
    </row>
    <row r="2920" spans="1:9" hidden="1" outlineLevel="1">
      <c r="A2920" s="222" t="s">
        <v>592</v>
      </c>
      <c r="B2920" s="134">
        <v>1443200.0739</v>
      </c>
      <c r="C2920" s="134"/>
      <c r="D2920" s="134"/>
      <c r="E2920" s="134">
        <v>1443200.0739</v>
      </c>
      <c r="F2920" s="134">
        <v>28982.126669999998</v>
      </c>
      <c r="G2920" s="212">
        <v>1472182.2005699999</v>
      </c>
      <c r="H2920" s="208"/>
      <c r="I2920" t="s">
        <v>593</v>
      </c>
    </row>
    <row r="2921" spans="1:9" hidden="1" outlineLevel="1">
      <c r="A2921" s="222" t="s">
        <v>594</v>
      </c>
      <c r="B2921" s="134">
        <v>8302815.1151399994</v>
      </c>
      <c r="C2921" s="134">
        <v>-8127</v>
      </c>
      <c r="D2921" s="134"/>
      <c r="E2921" s="134">
        <v>8294688.1151399994</v>
      </c>
      <c r="F2921" s="134"/>
      <c r="G2921" s="212">
        <v>8294688.1151399994</v>
      </c>
      <c r="H2921" s="208"/>
      <c r="I2921" t="s">
        <v>595</v>
      </c>
    </row>
    <row r="2922" spans="1:9" hidden="1" outlineLevel="1">
      <c r="A2922" s="222" t="s">
        <v>596</v>
      </c>
      <c r="B2922" s="134">
        <v>696573.50957999984</v>
      </c>
      <c r="C2922" s="134"/>
      <c r="D2922" s="134"/>
      <c r="E2922" s="134">
        <v>696573.50957999984</v>
      </c>
      <c r="F2922" s="134">
        <v>-2371.8848399999997</v>
      </c>
      <c r="G2922" s="212">
        <v>694201.62473999988</v>
      </c>
      <c r="H2922" s="208"/>
      <c r="I2922" t="s">
        <v>597</v>
      </c>
    </row>
    <row r="2923" spans="1:9" hidden="1" outlineLevel="1">
      <c r="A2923" s="222" t="s">
        <v>598</v>
      </c>
      <c r="B2923" s="134">
        <v>3492117.7616999997</v>
      </c>
      <c r="C2923" s="134"/>
      <c r="D2923" s="134"/>
      <c r="E2923" s="134">
        <v>3492117.7616999997</v>
      </c>
      <c r="F2923" s="134"/>
      <c r="G2923" s="212">
        <v>3492117.7616999997</v>
      </c>
      <c r="H2923" s="208"/>
      <c r="I2923" t="s">
        <v>599</v>
      </c>
    </row>
    <row r="2924" spans="1:9" hidden="1" outlineLevel="1">
      <c r="A2924" s="222" t="s">
        <v>600</v>
      </c>
      <c r="B2924" s="134">
        <v>247973.96669999999</v>
      </c>
      <c r="C2924" s="134"/>
      <c r="D2924" s="134"/>
      <c r="E2924" s="134">
        <v>247973.96669999999</v>
      </c>
      <c r="F2924" s="134"/>
      <c r="G2924" s="212">
        <v>247973.96669999999</v>
      </c>
      <c r="H2924" s="208"/>
      <c r="I2924" t="s">
        <v>601</v>
      </c>
    </row>
    <row r="2925" spans="1:9" hidden="1" outlineLevel="1">
      <c r="A2925" s="222" t="s">
        <v>602</v>
      </c>
      <c r="B2925" s="134">
        <v>1412379.1402199999</v>
      </c>
      <c r="C2925" s="134"/>
      <c r="D2925" s="134"/>
      <c r="E2925" s="134">
        <v>1412379.1402199999</v>
      </c>
      <c r="F2925" s="134">
        <v>-11220.342970000002</v>
      </c>
      <c r="G2925" s="212">
        <v>1401158.7972499998</v>
      </c>
      <c r="H2925" s="208"/>
      <c r="I2925" t="s">
        <v>603</v>
      </c>
    </row>
    <row r="2926" spans="1:9" hidden="1" outlineLevel="1">
      <c r="A2926" s="222" t="s">
        <v>604</v>
      </c>
      <c r="B2926" s="134">
        <v>1013644.6490699999</v>
      </c>
      <c r="C2926" s="134"/>
      <c r="D2926" s="134"/>
      <c r="E2926" s="134">
        <v>1013644.6490699999</v>
      </c>
      <c r="F2926" s="134"/>
      <c r="G2926" s="212">
        <v>1013644.6490699999</v>
      </c>
      <c r="H2926" s="208"/>
      <c r="I2926" t="s">
        <v>605</v>
      </c>
    </row>
    <row r="2927" spans="1:9" hidden="1" outlineLevel="1">
      <c r="A2927" s="222" t="s">
        <v>606</v>
      </c>
      <c r="B2927" s="134">
        <v>489282.25124999997</v>
      </c>
      <c r="C2927" s="134"/>
      <c r="D2927" s="134"/>
      <c r="E2927" s="134">
        <v>489282.25124999997</v>
      </c>
      <c r="F2927" s="134"/>
      <c r="G2927" s="212">
        <v>489282.25124999997</v>
      </c>
      <c r="H2927" s="208"/>
      <c r="I2927" t="s">
        <v>607</v>
      </c>
    </row>
    <row r="2928" spans="1:9" hidden="1" outlineLevel="1">
      <c r="A2928" s="222" t="s">
        <v>608</v>
      </c>
      <c r="B2928" s="134">
        <v>272723.90015999996</v>
      </c>
      <c r="C2928" s="134"/>
      <c r="D2928" s="134"/>
      <c r="E2928" s="134">
        <v>272723.90015999996</v>
      </c>
      <c r="F2928" s="134"/>
      <c r="G2928" s="212">
        <v>272723.90015999996</v>
      </c>
      <c r="H2928" s="208"/>
      <c r="I2928" t="s">
        <v>609</v>
      </c>
    </row>
    <row r="2929" spans="1:9" hidden="1" outlineLevel="1">
      <c r="A2929" s="222" t="s">
        <v>610</v>
      </c>
      <c r="B2929" s="134">
        <v>1817642.8575299999</v>
      </c>
      <c r="C2929" s="134"/>
      <c r="D2929" s="134"/>
      <c r="E2929" s="134">
        <v>1817642.8575299999</v>
      </c>
      <c r="F2929" s="134">
        <v>-8693.5511999999999</v>
      </c>
      <c r="G2929" s="212">
        <v>1808949.3063299998</v>
      </c>
      <c r="H2929" s="208"/>
      <c r="I2929" t="s">
        <v>611</v>
      </c>
    </row>
    <row r="2930" spans="1:9" hidden="1" outlineLevel="1">
      <c r="A2930" s="222" t="s">
        <v>612</v>
      </c>
      <c r="B2930" s="134">
        <v>2244648.48441</v>
      </c>
      <c r="C2930" s="134"/>
      <c r="D2930" s="134"/>
      <c r="E2930" s="134">
        <v>2244648.48441</v>
      </c>
      <c r="F2930" s="134">
        <v>-20960.020989999997</v>
      </c>
      <c r="G2930" s="212">
        <v>2223688.4634199999</v>
      </c>
      <c r="H2930" s="208"/>
      <c r="I2930" t="s">
        <v>613</v>
      </c>
    </row>
    <row r="2931" spans="1:9" hidden="1" outlineLevel="1">
      <c r="A2931" s="222" t="s">
        <v>614</v>
      </c>
      <c r="B2931" s="134">
        <v>169202.02344000002</v>
      </c>
      <c r="C2931" s="134"/>
      <c r="D2931" s="134"/>
      <c r="E2931" s="134">
        <v>169202.02344000002</v>
      </c>
      <c r="F2931" s="134">
        <v>-4535.5784899999999</v>
      </c>
      <c r="G2931" s="212">
        <v>164666.44495000003</v>
      </c>
      <c r="H2931" s="208"/>
      <c r="I2931" t="s">
        <v>615</v>
      </c>
    </row>
    <row r="2932" spans="1:9" hidden="1" outlineLevel="1">
      <c r="A2932" s="222" t="s">
        <v>616</v>
      </c>
      <c r="B2932" s="134">
        <v>701009.54376000003</v>
      </c>
      <c r="C2932" s="134"/>
      <c r="D2932" s="134"/>
      <c r="E2932" s="134">
        <v>701009.54376000003</v>
      </c>
      <c r="F2932" s="134">
        <v>17338.49654</v>
      </c>
      <c r="G2932" s="212">
        <v>718348.04029999999</v>
      </c>
      <c r="H2932" s="208"/>
      <c r="I2932" t="s">
        <v>617</v>
      </c>
    </row>
    <row r="2933" spans="1:9" hidden="1" outlineLevel="1">
      <c r="A2933" s="222" t="s">
        <v>1716</v>
      </c>
      <c r="B2933" s="134">
        <v>56934.735569999997</v>
      </c>
      <c r="C2933" s="134"/>
      <c r="D2933" s="134"/>
      <c r="E2933" s="134">
        <v>56934.735569999997</v>
      </c>
      <c r="F2933" s="134">
        <v>-13.10285</v>
      </c>
      <c r="G2933" s="212">
        <v>56921.632719999994</v>
      </c>
      <c r="H2933" s="208"/>
      <c r="I2933" t="s">
        <v>1717</v>
      </c>
    </row>
    <row r="2934" spans="1:9" hidden="1" outlineLevel="1">
      <c r="A2934" s="222" t="s">
        <v>618</v>
      </c>
      <c r="B2934" s="134">
        <v>7590466.9892100003</v>
      </c>
      <c r="C2934" s="134"/>
      <c r="D2934" s="134"/>
      <c r="E2934" s="134">
        <v>7590466.9892100003</v>
      </c>
      <c r="F2934" s="134">
        <v>-21872.291009999997</v>
      </c>
      <c r="G2934" s="212">
        <v>7568594.6982000005</v>
      </c>
      <c r="H2934" s="208"/>
      <c r="I2934" t="s">
        <v>619</v>
      </c>
    </row>
    <row r="2935" spans="1:9" hidden="1" outlineLevel="1">
      <c r="A2935" s="222" t="s">
        <v>620</v>
      </c>
      <c r="B2935" s="134">
        <v>398675.16657</v>
      </c>
      <c r="C2935" s="134"/>
      <c r="D2935" s="134"/>
      <c r="E2935" s="134">
        <v>398675.16657</v>
      </c>
      <c r="F2935" s="134"/>
      <c r="G2935" s="212">
        <v>398675.16657</v>
      </c>
      <c r="H2935" s="208"/>
      <c r="I2935" t="s">
        <v>621</v>
      </c>
    </row>
    <row r="2936" spans="1:9" hidden="1" outlineLevel="1">
      <c r="A2936" s="222" t="s">
        <v>622</v>
      </c>
      <c r="B2936" s="134">
        <v>490795.98545999994</v>
      </c>
      <c r="C2936" s="134"/>
      <c r="D2936" s="134"/>
      <c r="E2936" s="134">
        <v>490795.98545999994</v>
      </c>
      <c r="F2936" s="134">
        <v>416.9273</v>
      </c>
      <c r="G2936" s="212">
        <v>491212.91275999992</v>
      </c>
      <c r="H2936" s="208"/>
      <c r="I2936" t="s">
        <v>623</v>
      </c>
    </row>
    <row r="2937" spans="1:9" hidden="1" outlineLevel="1">
      <c r="A2937" s="222" t="s">
        <v>1718</v>
      </c>
      <c r="B2937" s="134">
        <v>174019.18760999999</v>
      </c>
      <c r="C2937" s="134"/>
      <c r="D2937" s="134"/>
      <c r="E2937" s="134">
        <v>174019.18760999999</v>
      </c>
      <c r="F2937" s="134"/>
      <c r="G2937" s="212">
        <v>174019.18760999999</v>
      </c>
      <c r="H2937" s="208"/>
      <c r="I2937" t="s">
        <v>1719</v>
      </c>
    </row>
    <row r="2938" spans="1:9" hidden="1" outlineLevel="1">
      <c r="A2938" s="222" t="s">
        <v>624</v>
      </c>
      <c r="B2938" s="134">
        <v>2224000.9531799997</v>
      </c>
      <c r="C2938" s="134"/>
      <c r="D2938" s="134"/>
      <c r="E2938" s="134">
        <v>2224000.9531799997</v>
      </c>
      <c r="F2938" s="134">
        <v>-4564.6404699999994</v>
      </c>
      <c r="G2938" s="212">
        <v>2219436.3127099997</v>
      </c>
      <c r="H2938" s="208"/>
      <c r="I2938" t="s">
        <v>625</v>
      </c>
    </row>
    <row r="2939" spans="1:9" hidden="1" outlineLevel="1">
      <c r="A2939" s="222" t="s">
        <v>626</v>
      </c>
      <c r="B2939" s="134">
        <v>579264.93851999997</v>
      </c>
      <c r="C2939" s="134"/>
      <c r="D2939" s="134"/>
      <c r="E2939" s="134">
        <v>579264.93851999997</v>
      </c>
      <c r="F2939" s="134">
        <v>-292.39787999999999</v>
      </c>
      <c r="G2939" s="212">
        <v>578972.54064000002</v>
      </c>
      <c r="H2939" s="208"/>
      <c r="I2939" t="s">
        <v>627</v>
      </c>
    </row>
    <row r="2940" spans="1:9" hidden="1" outlineLevel="1">
      <c r="A2940" s="222" t="s">
        <v>1720</v>
      </c>
      <c r="B2940" s="134">
        <v>9650252.4803999998</v>
      </c>
      <c r="C2940" s="134"/>
      <c r="D2940" s="134"/>
      <c r="E2940" s="134">
        <v>9650252.4803999998</v>
      </c>
      <c r="F2940" s="134"/>
      <c r="G2940" s="212">
        <v>9650252.4803999998</v>
      </c>
      <c r="H2940" s="208"/>
      <c r="I2940" t="s">
        <v>1721</v>
      </c>
    </row>
    <row r="2941" spans="1:9" hidden="1" outlineLevel="1">
      <c r="A2941" s="222" t="s">
        <v>628</v>
      </c>
      <c r="B2941" s="134">
        <v>280617.02429999999</v>
      </c>
      <c r="C2941" s="134"/>
      <c r="D2941" s="134"/>
      <c r="E2941" s="134">
        <v>280617.02429999999</v>
      </c>
      <c r="F2941" s="134">
        <v>1215.0287699999999</v>
      </c>
      <c r="G2941" s="212">
        <v>281832.05306999997</v>
      </c>
      <c r="H2941" s="208"/>
      <c r="I2941" t="s">
        <v>629</v>
      </c>
    </row>
    <row r="2942" spans="1:9" hidden="1" outlineLevel="1">
      <c r="A2942" s="222" t="s">
        <v>630</v>
      </c>
      <c r="B2942" s="134">
        <v>1111113.0250800001</v>
      </c>
      <c r="C2942" s="134"/>
      <c r="D2942" s="134"/>
      <c r="E2942" s="134">
        <v>1111113.0250800001</v>
      </c>
      <c r="F2942" s="134"/>
      <c r="G2942" s="212">
        <v>1111113.0250800001</v>
      </c>
      <c r="H2942" s="208"/>
      <c r="I2942" t="s">
        <v>631</v>
      </c>
    </row>
    <row r="2943" spans="1:9" hidden="1" outlineLevel="1">
      <c r="A2943" s="222" t="s">
        <v>632</v>
      </c>
      <c r="B2943" s="134">
        <v>7360277.2693499997</v>
      </c>
      <c r="C2943" s="134"/>
      <c r="D2943" s="134"/>
      <c r="E2943" s="134">
        <v>7360277.2693499997</v>
      </c>
      <c r="F2943" s="134">
        <v>-13474.8848</v>
      </c>
      <c r="G2943" s="212">
        <v>7346802.3845499996</v>
      </c>
      <c r="H2943" s="208"/>
      <c r="I2943" t="s">
        <v>633</v>
      </c>
    </row>
    <row r="2944" spans="1:9" hidden="1" outlineLevel="1">
      <c r="A2944" s="222" t="s">
        <v>634</v>
      </c>
      <c r="B2944" s="134">
        <v>19661975.678579997</v>
      </c>
      <c r="C2944" s="134">
        <v>-13282174.59</v>
      </c>
      <c r="D2944" s="134"/>
      <c r="E2944" s="134">
        <v>6379801.0885799974</v>
      </c>
      <c r="F2944" s="134"/>
      <c r="G2944" s="212">
        <v>6379801.0885799974</v>
      </c>
      <c r="H2944" s="208"/>
      <c r="I2944" t="s">
        <v>635</v>
      </c>
    </row>
    <row r="2945" spans="1:9" hidden="1" outlineLevel="1">
      <c r="A2945" s="222" t="s">
        <v>1722</v>
      </c>
      <c r="B2945" s="134">
        <v>25808.160329999999</v>
      </c>
      <c r="C2945" s="134"/>
      <c r="D2945" s="134"/>
      <c r="E2945" s="134">
        <v>25808.160329999999</v>
      </c>
      <c r="F2945" s="134"/>
      <c r="G2945" s="212">
        <v>25808.160329999999</v>
      </c>
      <c r="H2945" s="208"/>
      <c r="I2945" t="s">
        <v>1723</v>
      </c>
    </row>
    <row r="2946" spans="1:9" hidden="1" outlineLevel="1">
      <c r="A2946" s="222" t="s">
        <v>636</v>
      </c>
      <c r="B2946" s="134">
        <v>744847.84343999997</v>
      </c>
      <c r="C2946" s="134"/>
      <c r="D2946" s="134"/>
      <c r="E2946" s="134">
        <v>744847.84343999997</v>
      </c>
      <c r="F2946" s="134">
        <v>2672.09708</v>
      </c>
      <c r="G2946" s="212">
        <v>747519.94051999995</v>
      </c>
      <c r="H2946" s="208"/>
      <c r="I2946" t="s">
        <v>637</v>
      </c>
    </row>
    <row r="2947" spans="1:9" hidden="1" outlineLevel="1">
      <c r="A2947" s="222" t="s">
        <v>638</v>
      </c>
      <c r="B2947" s="134">
        <v>6625351.6185299996</v>
      </c>
      <c r="C2947" s="134"/>
      <c r="D2947" s="134"/>
      <c r="E2947" s="134">
        <v>6625351.6185299996</v>
      </c>
      <c r="F2947" s="134"/>
      <c r="G2947" s="212">
        <v>6625351.6185299996</v>
      </c>
      <c r="H2947" s="208"/>
      <c r="I2947" t="s">
        <v>639</v>
      </c>
    </row>
    <row r="2948" spans="1:9" hidden="1" outlineLevel="1">
      <c r="A2948" s="222" t="s">
        <v>640</v>
      </c>
      <c r="B2948" s="134">
        <v>1546245.0313499998</v>
      </c>
      <c r="C2948" s="134"/>
      <c r="D2948" s="134"/>
      <c r="E2948" s="134">
        <v>1546245.0313499998</v>
      </c>
      <c r="F2948" s="134"/>
      <c r="G2948" s="212">
        <v>1546245.0313499998</v>
      </c>
      <c r="H2948" s="208"/>
      <c r="I2948" t="s">
        <v>641</v>
      </c>
    </row>
    <row r="2949" spans="1:9" hidden="1" outlineLevel="1">
      <c r="A2949" s="222" t="s">
        <v>642</v>
      </c>
      <c r="B2949" s="134">
        <v>665988.31397999998</v>
      </c>
      <c r="C2949" s="134"/>
      <c r="D2949" s="134"/>
      <c r="E2949" s="134">
        <v>665988.31397999998</v>
      </c>
      <c r="F2949" s="134">
        <v>16894.40682</v>
      </c>
      <c r="G2949" s="212">
        <v>682882.72080000001</v>
      </c>
      <c r="H2949" s="208"/>
      <c r="I2949" t="s">
        <v>643</v>
      </c>
    </row>
    <row r="2950" spans="1:9" hidden="1" outlineLevel="1">
      <c r="A2950" s="222" t="s">
        <v>644</v>
      </c>
      <c r="B2950" s="134">
        <v>306630.90581999999</v>
      </c>
      <c r="C2950" s="134"/>
      <c r="D2950" s="134"/>
      <c r="E2950" s="134">
        <v>306630.90581999999</v>
      </c>
      <c r="F2950" s="134"/>
      <c r="G2950" s="212">
        <v>306630.90581999999</v>
      </c>
      <c r="H2950" s="208"/>
      <c r="I2950" t="s">
        <v>645</v>
      </c>
    </row>
    <row r="2951" spans="1:9" hidden="1" outlineLevel="1">
      <c r="A2951" s="222" t="s">
        <v>646</v>
      </c>
      <c r="B2951" s="134">
        <v>358353.26960999996</v>
      </c>
      <c r="C2951" s="134"/>
      <c r="D2951" s="134"/>
      <c r="E2951" s="134">
        <v>358353.26960999996</v>
      </c>
      <c r="F2951" s="134">
        <v>2395.5905099999995</v>
      </c>
      <c r="G2951" s="212">
        <v>360748.86011999997</v>
      </c>
      <c r="H2951" s="208"/>
      <c r="I2951" t="s">
        <v>647</v>
      </c>
    </row>
    <row r="2952" spans="1:9" hidden="1" outlineLevel="1">
      <c r="A2952" s="222" t="s">
        <v>648</v>
      </c>
      <c r="B2952" s="134">
        <v>712378.77624000004</v>
      </c>
      <c r="C2952" s="134"/>
      <c r="D2952" s="134"/>
      <c r="E2952" s="134">
        <v>712378.77624000004</v>
      </c>
      <c r="F2952" s="134"/>
      <c r="G2952" s="212">
        <v>712378.77624000004</v>
      </c>
      <c r="H2952" s="208"/>
      <c r="I2952" t="s">
        <v>649</v>
      </c>
    </row>
    <row r="2953" spans="1:9" hidden="1" outlineLevel="1">
      <c r="A2953" s="222" t="s">
        <v>650</v>
      </c>
      <c r="B2953" s="134">
        <v>8679881.3595899995</v>
      </c>
      <c r="C2953" s="134"/>
      <c r="D2953" s="134"/>
      <c r="E2953" s="134">
        <v>8679881.3595899995</v>
      </c>
      <c r="F2953" s="134">
        <v>-4703.6361399999987</v>
      </c>
      <c r="G2953" s="212">
        <v>8675177.7234499995</v>
      </c>
      <c r="H2953" s="208"/>
      <c r="I2953" t="s">
        <v>651</v>
      </c>
    </row>
    <row r="2954" spans="1:9" hidden="1" outlineLevel="1">
      <c r="A2954" s="222" t="s">
        <v>277</v>
      </c>
      <c r="B2954" s="134">
        <v>178216.68827999997</v>
      </c>
      <c r="C2954" s="134"/>
      <c r="D2954" s="134"/>
      <c r="E2954" s="134">
        <v>178216.68827999997</v>
      </c>
      <c r="F2954" s="134"/>
      <c r="G2954" s="212">
        <v>178216.68827999997</v>
      </c>
      <c r="H2954" s="208"/>
      <c r="I2954" t="s">
        <v>278</v>
      </c>
    </row>
    <row r="2955" spans="1:9" hidden="1" outlineLevel="1">
      <c r="A2955" s="222" t="s">
        <v>652</v>
      </c>
      <c r="B2955" s="134">
        <v>6611138.3403899996</v>
      </c>
      <c r="C2955" s="134"/>
      <c r="D2955" s="134"/>
      <c r="E2955" s="134">
        <v>6611138.3403899996</v>
      </c>
      <c r="F2955" s="134">
        <v>-10226.562330000001</v>
      </c>
      <c r="G2955" s="212">
        <v>6600911.7780599995</v>
      </c>
      <c r="H2955" s="208"/>
      <c r="I2955" t="s">
        <v>653</v>
      </c>
    </row>
    <row r="2956" spans="1:9" hidden="1" outlineLevel="1">
      <c r="A2956" s="222" t="s">
        <v>654</v>
      </c>
      <c r="B2956" s="134">
        <v>10953854.208869997</v>
      </c>
      <c r="C2956" s="134"/>
      <c r="D2956" s="134"/>
      <c r="E2956" s="134">
        <v>10953854.208869997</v>
      </c>
      <c r="F2956" s="134">
        <v>2399.8499200000001</v>
      </c>
      <c r="G2956" s="212">
        <v>10956254.058789998</v>
      </c>
      <c r="H2956" s="208"/>
      <c r="I2956" t="s">
        <v>655</v>
      </c>
    </row>
    <row r="2957" spans="1:9" hidden="1" outlineLevel="1">
      <c r="A2957" s="222" t="s">
        <v>281</v>
      </c>
      <c r="B2957" s="134">
        <v>55794.483809999998</v>
      </c>
      <c r="C2957" s="134"/>
      <c r="D2957" s="134"/>
      <c r="E2957" s="134">
        <v>55794.483809999998</v>
      </c>
      <c r="F2957" s="134"/>
      <c r="G2957" s="212">
        <v>55794.483809999998</v>
      </c>
      <c r="H2957" s="208"/>
      <c r="I2957" t="s">
        <v>282</v>
      </c>
    </row>
    <row r="2958" spans="1:9" hidden="1" outlineLevel="1">
      <c r="A2958" s="222" t="s">
        <v>656</v>
      </c>
      <c r="B2958" s="134">
        <v>740198.89560000005</v>
      </c>
      <c r="C2958" s="134"/>
      <c r="D2958" s="134"/>
      <c r="E2958" s="134">
        <v>740198.89560000005</v>
      </c>
      <c r="F2958" s="134">
        <v>-1936.9119300000002</v>
      </c>
      <c r="G2958" s="212">
        <v>738261.9836700001</v>
      </c>
      <c r="H2958" s="208"/>
      <c r="I2958" t="s">
        <v>657</v>
      </c>
    </row>
    <row r="2959" spans="1:9" hidden="1" outlineLevel="1">
      <c r="A2959" s="222" t="s">
        <v>658</v>
      </c>
      <c r="B2959" s="134">
        <v>1263043.2803700001</v>
      </c>
      <c r="C2959" s="134"/>
      <c r="D2959" s="134"/>
      <c r="E2959" s="134">
        <v>1263043.2803700001</v>
      </c>
      <c r="F2959" s="134">
        <v>11416.756149999997</v>
      </c>
      <c r="G2959" s="212">
        <v>1274460.0365200001</v>
      </c>
      <c r="H2959" s="208"/>
      <c r="I2959" t="s">
        <v>659</v>
      </c>
    </row>
    <row r="2960" spans="1:9" hidden="1" outlineLevel="1">
      <c r="A2960" s="222" t="s">
        <v>660</v>
      </c>
      <c r="B2960" s="134">
        <v>394391.70494999998</v>
      </c>
      <c r="C2960" s="134"/>
      <c r="D2960" s="134"/>
      <c r="E2960" s="134">
        <v>394391.70494999998</v>
      </c>
      <c r="F2960" s="134">
        <v>-701.57146999999998</v>
      </c>
      <c r="G2960" s="212">
        <v>393690.13347999996</v>
      </c>
      <c r="H2960" s="208"/>
      <c r="I2960" t="s">
        <v>661</v>
      </c>
    </row>
    <row r="2961" spans="1:9" hidden="1" outlineLevel="1">
      <c r="A2961" s="222" t="s">
        <v>662</v>
      </c>
      <c r="B2961" s="134">
        <v>2688233.4862199998</v>
      </c>
      <c r="C2961" s="134"/>
      <c r="D2961" s="134"/>
      <c r="E2961" s="134">
        <v>2688233.4862199998</v>
      </c>
      <c r="F2961" s="134">
        <v>-8088.0037300000004</v>
      </c>
      <c r="G2961" s="212">
        <v>2680145.4824899998</v>
      </c>
      <c r="H2961" s="208"/>
      <c r="I2961" t="s">
        <v>663</v>
      </c>
    </row>
    <row r="2962" spans="1:9" hidden="1" outlineLevel="1">
      <c r="A2962" s="222" t="s">
        <v>664</v>
      </c>
      <c r="B2962" s="134">
        <v>890678.41136999999</v>
      </c>
      <c r="C2962" s="134"/>
      <c r="D2962" s="134"/>
      <c r="E2962" s="134">
        <v>890678.41136999999</v>
      </c>
      <c r="F2962" s="134">
        <v>-2396.8053999999997</v>
      </c>
      <c r="G2962" s="212">
        <v>888281.60597000003</v>
      </c>
      <c r="H2962" s="208"/>
      <c r="I2962" t="s">
        <v>665</v>
      </c>
    </row>
    <row r="2963" spans="1:9" hidden="1" outlineLevel="1">
      <c r="A2963" s="222" t="s">
        <v>1578</v>
      </c>
      <c r="B2963" s="134">
        <v>16126.823850000001</v>
      </c>
      <c r="C2963" s="134"/>
      <c r="D2963" s="134"/>
      <c r="E2963" s="134">
        <v>16126.823850000001</v>
      </c>
      <c r="F2963" s="134"/>
      <c r="G2963" s="212">
        <v>16126.823850000001</v>
      </c>
      <c r="H2963" s="208"/>
      <c r="I2963" t="s">
        <v>1579</v>
      </c>
    </row>
    <row r="2964" spans="1:9" hidden="1" outlineLevel="1">
      <c r="A2964" s="222" t="s">
        <v>666</v>
      </c>
      <c r="B2964" s="134">
        <v>553870.21814999997</v>
      </c>
      <c r="C2964" s="134"/>
      <c r="D2964" s="134">
        <v>10292</v>
      </c>
      <c r="E2964" s="134">
        <v>564162.21814999997</v>
      </c>
      <c r="F2964" s="134">
        <v>78108.113889999993</v>
      </c>
      <c r="G2964" s="212">
        <v>642270.33204000001</v>
      </c>
      <c r="H2964" s="208"/>
      <c r="I2964" t="s">
        <v>667</v>
      </c>
    </row>
    <row r="2965" spans="1:9" hidden="1" outlineLevel="1">
      <c r="A2965" s="222" t="s">
        <v>668</v>
      </c>
      <c r="B2965" s="134">
        <v>873549.09785999998</v>
      </c>
      <c r="C2965" s="134"/>
      <c r="D2965" s="134"/>
      <c r="E2965" s="134">
        <v>873549.09785999998</v>
      </c>
      <c r="F2965" s="134">
        <v>-1591.47741</v>
      </c>
      <c r="G2965" s="212">
        <v>871957.62044999993</v>
      </c>
      <c r="H2965" s="208"/>
      <c r="I2965" t="s">
        <v>669</v>
      </c>
    </row>
    <row r="2966" spans="1:9" hidden="1" outlineLevel="1">
      <c r="A2966" s="222" t="s">
        <v>670</v>
      </c>
      <c r="B2966" s="134">
        <v>957192.02174999996</v>
      </c>
      <c r="C2966" s="134"/>
      <c r="D2966" s="134"/>
      <c r="E2966" s="134">
        <v>957192.02174999996</v>
      </c>
      <c r="F2966" s="134">
        <v>-13916.023219999999</v>
      </c>
      <c r="G2966" s="212">
        <v>943275.99852999998</v>
      </c>
      <c r="H2966" s="208"/>
      <c r="I2966" t="s">
        <v>671</v>
      </c>
    </row>
    <row r="2967" spans="1:9" hidden="1" outlineLevel="1">
      <c r="A2967" s="222" t="s">
        <v>672</v>
      </c>
      <c r="B2967" s="134">
        <v>217368.94895999998</v>
      </c>
      <c r="C2967" s="134"/>
      <c r="D2967" s="134"/>
      <c r="E2967" s="134">
        <v>217368.94895999998</v>
      </c>
      <c r="F2967" s="134">
        <v>-393.12256000000002</v>
      </c>
      <c r="G2967" s="212">
        <v>216975.82639999999</v>
      </c>
      <c r="H2967" s="208"/>
      <c r="I2967" t="s">
        <v>673</v>
      </c>
    </row>
    <row r="2968" spans="1:9" hidden="1" outlineLevel="1">
      <c r="A2968" s="222" t="s">
        <v>1724</v>
      </c>
      <c r="B2968" s="134">
        <v>102626.19257999999</v>
      </c>
      <c r="C2968" s="134"/>
      <c r="D2968" s="134"/>
      <c r="E2968" s="134">
        <v>102626.19257999999</v>
      </c>
      <c r="F2968" s="134"/>
      <c r="G2968" s="212">
        <v>102626.19257999999</v>
      </c>
      <c r="H2968" s="208"/>
      <c r="I2968" t="s">
        <v>1725</v>
      </c>
    </row>
    <row r="2969" spans="1:9" hidden="1" outlineLevel="1">
      <c r="A2969" s="222" t="s">
        <v>1635</v>
      </c>
      <c r="B2969" s="134">
        <v>134621.30732999998</v>
      </c>
      <c r="C2969" s="134"/>
      <c r="D2969" s="134"/>
      <c r="E2969" s="134">
        <v>134621.30732999998</v>
      </c>
      <c r="F2969" s="134">
        <v>-62.887709999999998</v>
      </c>
      <c r="G2969" s="212">
        <v>134558.41961999997</v>
      </c>
      <c r="H2969" s="208"/>
      <c r="I2969" t="s">
        <v>1636</v>
      </c>
    </row>
    <row r="2970" spans="1:9" hidden="1" outlineLevel="1">
      <c r="A2970" s="222" t="s">
        <v>674</v>
      </c>
      <c r="B2970" s="134">
        <v>184003.41158999997</v>
      </c>
      <c r="C2970" s="134"/>
      <c r="D2970" s="134"/>
      <c r="E2970" s="134">
        <v>184003.41158999997</v>
      </c>
      <c r="F2970" s="134"/>
      <c r="G2970" s="212">
        <v>184003.41158999997</v>
      </c>
      <c r="H2970" s="208"/>
      <c r="I2970" t="s">
        <v>675</v>
      </c>
    </row>
    <row r="2971" spans="1:9" hidden="1" outlineLevel="1">
      <c r="A2971" s="222" t="s">
        <v>1726</v>
      </c>
      <c r="B2971" s="134">
        <v>205749.04973999999</v>
      </c>
      <c r="C2971" s="134"/>
      <c r="D2971" s="134"/>
      <c r="E2971" s="134">
        <v>205749.04973999999</v>
      </c>
      <c r="F2971" s="134"/>
      <c r="G2971" s="212">
        <v>205749.04973999999</v>
      </c>
      <c r="H2971" s="208"/>
      <c r="I2971" t="s">
        <v>1727</v>
      </c>
    </row>
    <row r="2972" spans="1:9" hidden="1" outlineLevel="1">
      <c r="A2972" s="222" t="s">
        <v>676</v>
      </c>
      <c r="B2972" s="134">
        <v>1775228.2532099998</v>
      </c>
      <c r="C2972" s="134"/>
      <c r="D2972" s="134"/>
      <c r="E2972" s="134">
        <v>1775228.2532099998</v>
      </c>
      <c r="F2972" s="134">
        <v>3208.8656000000001</v>
      </c>
      <c r="G2972" s="212">
        <v>1778437.1188099997</v>
      </c>
      <c r="H2972" s="208"/>
      <c r="I2972" t="s">
        <v>677</v>
      </c>
    </row>
    <row r="2973" spans="1:9" hidden="1" outlineLevel="1">
      <c r="A2973" s="222" t="s">
        <v>678</v>
      </c>
      <c r="B2973" s="134">
        <v>832363.27709999995</v>
      </c>
      <c r="C2973" s="134"/>
      <c r="D2973" s="134"/>
      <c r="E2973" s="134">
        <v>832363.27709999995</v>
      </c>
      <c r="F2973" s="134"/>
      <c r="G2973" s="212">
        <v>832363.27709999995</v>
      </c>
      <c r="H2973" s="208"/>
      <c r="I2973" t="s">
        <v>679</v>
      </c>
    </row>
    <row r="2974" spans="1:9" hidden="1" outlineLevel="1">
      <c r="A2974" s="222" t="s">
        <v>680</v>
      </c>
      <c r="B2974" s="134">
        <v>4908964.3420399996</v>
      </c>
      <c r="C2974" s="134"/>
      <c r="D2974" s="134"/>
      <c r="E2974" s="134">
        <v>4908964.3420399996</v>
      </c>
      <c r="F2974" s="134">
        <v>5468.6287999999995</v>
      </c>
      <c r="G2974" s="212">
        <v>4914432.9708399996</v>
      </c>
      <c r="H2974" s="208"/>
      <c r="I2974" t="s">
        <v>681</v>
      </c>
    </row>
    <row r="2975" spans="1:9" hidden="1" outlineLevel="1">
      <c r="A2975" s="222" t="s">
        <v>682</v>
      </c>
      <c r="B2975" s="134">
        <v>1195010.8709099998</v>
      </c>
      <c r="C2975" s="134"/>
      <c r="D2975" s="134"/>
      <c r="E2975" s="134">
        <v>1195010.8709099998</v>
      </c>
      <c r="F2975" s="134">
        <v>143.82873000000001</v>
      </c>
      <c r="G2975" s="212">
        <v>1195154.6996399998</v>
      </c>
      <c r="H2975" s="208"/>
      <c r="I2975" t="s">
        <v>683</v>
      </c>
    </row>
    <row r="2976" spans="1:9" hidden="1" outlineLevel="1">
      <c r="A2976" s="222" t="s">
        <v>684</v>
      </c>
      <c r="B2976" s="134">
        <v>202704.3714</v>
      </c>
      <c r="C2976" s="134"/>
      <c r="D2976" s="134"/>
      <c r="E2976" s="134">
        <v>202704.3714</v>
      </c>
      <c r="F2976" s="134"/>
      <c r="G2976" s="212">
        <v>202704.3714</v>
      </c>
      <c r="H2976" s="208"/>
      <c r="I2976" t="s">
        <v>685</v>
      </c>
    </row>
    <row r="2977" spans="1:9" hidden="1" outlineLevel="1">
      <c r="A2977" s="222" t="s">
        <v>686</v>
      </c>
      <c r="B2977" s="134">
        <v>438265.68920999998</v>
      </c>
      <c r="C2977" s="134"/>
      <c r="D2977" s="134"/>
      <c r="E2977" s="134">
        <v>438265.68920999998</v>
      </c>
      <c r="F2977" s="134"/>
      <c r="G2977" s="212">
        <v>438265.68920999998</v>
      </c>
      <c r="H2977" s="208"/>
      <c r="I2977" t="s">
        <v>687</v>
      </c>
    </row>
    <row r="2978" spans="1:9" hidden="1" outlineLevel="1">
      <c r="A2978" s="222" t="s">
        <v>688</v>
      </c>
      <c r="B2978" s="134">
        <v>998243.78006999998</v>
      </c>
      <c r="C2978" s="134"/>
      <c r="D2978" s="134"/>
      <c r="E2978" s="134">
        <v>998243.78006999998</v>
      </c>
      <c r="F2978" s="134">
        <v>6173.8009299999994</v>
      </c>
      <c r="G2978" s="212">
        <v>1004417.581</v>
      </c>
      <c r="H2978" s="208"/>
      <c r="I2978" t="s">
        <v>689</v>
      </c>
    </row>
    <row r="2979" spans="1:9" hidden="1" outlineLevel="1">
      <c r="A2979" s="222" t="s">
        <v>690</v>
      </c>
      <c r="B2979" s="134">
        <v>60362.83107</v>
      </c>
      <c r="C2979" s="134"/>
      <c r="D2979" s="134"/>
      <c r="E2979" s="134">
        <v>60362.83107</v>
      </c>
      <c r="F2979" s="134"/>
      <c r="G2979" s="212">
        <v>60362.83107</v>
      </c>
      <c r="H2979" s="208"/>
      <c r="I2979" t="s">
        <v>691</v>
      </c>
    </row>
    <row r="2980" spans="1:9" hidden="1" outlineLevel="1">
      <c r="A2980" s="222" t="s">
        <v>1728</v>
      </c>
      <c r="B2980" s="134">
        <v>746436.74546250002</v>
      </c>
      <c r="C2980" s="134"/>
      <c r="D2980" s="134"/>
      <c r="E2980" s="134">
        <v>746436.74546250002</v>
      </c>
      <c r="F2980" s="134"/>
      <c r="G2980" s="212">
        <v>746436.74546250002</v>
      </c>
      <c r="H2980" s="208"/>
      <c r="I2980" t="s">
        <v>1729</v>
      </c>
    </row>
    <row r="2981" spans="1:9" hidden="1" outlineLevel="1">
      <c r="A2981" s="222" t="s">
        <v>692</v>
      </c>
      <c r="B2981" s="134">
        <v>161799.48248999999</v>
      </c>
      <c r="C2981" s="134"/>
      <c r="D2981" s="134"/>
      <c r="E2981" s="134">
        <v>161799.48248999999</v>
      </c>
      <c r="F2981" s="134">
        <v>-291.15631999999999</v>
      </c>
      <c r="G2981" s="212">
        <v>161508.32616999999</v>
      </c>
      <c r="H2981" s="208"/>
      <c r="I2981" t="s">
        <v>693</v>
      </c>
    </row>
    <row r="2982" spans="1:9" hidden="1" outlineLevel="1">
      <c r="A2982" s="222" t="s">
        <v>694</v>
      </c>
      <c r="B2982" s="134">
        <v>388440.80774999998</v>
      </c>
      <c r="C2982" s="134"/>
      <c r="D2982" s="134"/>
      <c r="E2982" s="134">
        <v>388440.80774999998</v>
      </c>
      <c r="F2982" s="134"/>
      <c r="G2982" s="212">
        <v>388440.80774999998</v>
      </c>
      <c r="H2982" s="208"/>
      <c r="I2982" t="s">
        <v>695</v>
      </c>
    </row>
    <row r="2983" spans="1:9" hidden="1" outlineLevel="1">
      <c r="A2983" s="222" t="s">
        <v>696</v>
      </c>
      <c r="B2983" s="134">
        <v>187209.22016999999</v>
      </c>
      <c r="C2983" s="134"/>
      <c r="D2983" s="134"/>
      <c r="E2983" s="134">
        <v>187209.22016999999</v>
      </c>
      <c r="F2983" s="134">
        <v>-2710.2609700000003</v>
      </c>
      <c r="G2983" s="212">
        <v>184498.95919999998</v>
      </c>
      <c r="H2983" s="208"/>
      <c r="I2983" t="s">
        <v>697</v>
      </c>
    </row>
    <row r="2984" spans="1:9" hidden="1" outlineLevel="1">
      <c r="A2984" s="222" t="s">
        <v>698</v>
      </c>
      <c r="B2984" s="134">
        <v>233432.97905999998</v>
      </c>
      <c r="C2984" s="134"/>
      <c r="D2984" s="134"/>
      <c r="E2984" s="134">
        <v>233432.97905999998</v>
      </c>
      <c r="F2984" s="134">
        <v>2013.49542</v>
      </c>
      <c r="G2984" s="212">
        <v>235446.47447999998</v>
      </c>
      <c r="H2984" s="208"/>
      <c r="I2984" t="s">
        <v>699</v>
      </c>
    </row>
    <row r="2985" spans="1:9" hidden="1" outlineLevel="1">
      <c r="A2985" s="222" t="s">
        <v>1730</v>
      </c>
      <c r="B2985" s="134">
        <v>5995218.0393599998</v>
      </c>
      <c r="C2985" s="134"/>
      <c r="D2985" s="134"/>
      <c r="E2985" s="134">
        <v>5995218.0393599998</v>
      </c>
      <c r="F2985" s="134"/>
      <c r="G2985" s="212">
        <v>5995218.0393599998</v>
      </c>
      <c r="H2985" s="208"/>
      <c r="I2985" t="s">
        <v>1731</v>
      </c>
    </row>
    <row r="2986" spans="1:9" hidden="1" outlineLevel="1">
      <c r="A2986" s="222" t="s">
        <v>700</v>
      </c>
      <c r="B2986" s="134">
        <v>569813.92064999999</v>
      </c>
      <c r="C2986" s="134"/>
      <c r="D2986" s="134"/>
      <c r="E2986" s="134">
        <v>569813.92064999999</v>
      </c>
      <c r="F2986" s="134">
        <v>19886.11651</v>
      </c>
      <c r="G2986" s="212">
        <v>589700.03715999995</v>
      </c>
      <c r="H2986" s="208"/>
      <c r="I2986" t="s">
        <v>701</v>
      </c>
    </row>
    <row r="2987" spans="1:9" hidden="1" outlineLevel="1">
      <c r="A2987" s="222" t="s">
        <v>702</v>
      </c>
      <c r="B2987" s="134">
        <v>2800077.3107699994</v>
      </c>
      <c r="C2987" s="134"/>
      <c r="D2987" s="134"/>
      <c r="E2987" s="134">
        <v>2800077.3107699994</v>
      </c>
      <c r="F2987" s="134">
        <v>-62376.563839999995</v>
      </c>
      <c r="G2987" s="212">
        <v>2737700.7469299994</v>
      </c>
      <c r="H2987" s="208"/>
      <c r="I2987" t="s">
        <v>703</v>
      </c>
    </row>
    <row r="2988" spans="1:9" hidden="1" outlineLevel="1">
      <c r="A2988" s="222" t="s">
        <v>704</v>
      </c>
      <c r="B2988" s="134">
        <v>223166.24526</v>
      </c>
      <c r="C2988" s="134"/>
      <c r="D2988" s="134"/>
      <c r="E2988" s="134">
        <v>223166.24526</v>
      </c>
      <c r="F2988" s="134"/>
      <c r="G2988" s="212">
        <v>223166.24526</v>
      </c>
      <c r="H2988" s="208"/>
      <c r="I2988" t="s">
        <v>705</v>
      </c>
    </row>
    <row r="2989" spans="1:9" hidden="1" outlineLevel="1">
      <c r="A2989" s="222" t="s">
        <v>706</v>
      </c>
      <c r="B2989" s="134">
        <v>23047.6407</v>
      </c>
      <c r="C2989" s="134"/>
      <c r="D2989" s="134"/>
      <c r="E2989" s="134">
        <v>23047.6407</v>
      </c>
      <c r="F2989" s="134"/>
      <c r="G2989" s="212">
        <v>23047.6407</v>
      </c>
      <c r="H2989" s="208"/>
      <c r="I2989" t="s">
        <v>707</v>
      </c>
    </row>
    <row r="2990" spans="1:9" hidden="1" outlineLevel="1">
      <c r="A2990" s="222" t="s">
        <v>708</v>
      </c>
      <c r="B2990" s="134">
        <v>503421.50072999997</v>
      </c>
      <c r="C2990" s="134"/>
      <c r="D2990" s="134"/>
      <c r="E2990" s="134">
        <v>503421.50072999997</v>
      </c>
      <c r="F2990" s="134">
        <v>388.48901999999998</v>
      </c>
      <c r="G2990" s="212">
        <v>503809.98974999995</v>
      </c>
      <c r="H2990" s="208"/>
      <c r="I2990" t="s">
        <v>709</v>
      </c>
    </row>
    <row r="2991" spans="1:9" hidden="1" outlineLevel="1">
      <c r="A2991" s="222" t="s">
        <v>710</v>
      </c>
      <c r="B2991" s="134">
        <v>385736.94728999992</v>
      </c>
      <c r="C2991" s="134"/>
      <c r="D2991" s="134"/>
      <c r="E2991" s="134">
        <v>385736.94728999992</v>
      </c>
      <c r="F2991" s="134"/>
      <c r="G2991" s="212">
        <v>385736.94728999992</v>
      </c>
      <c r="H2991" s="208"/>
      <c r="I2991" t="s">
        <v>711</v>
      </c>
    </row>
    <row r="2992" spans="1:9" hidden="1" outlineLevel="1">
      <c r="A2992" s="222" t="s">
        <v>712</v>
      </c>
      <c r="B2992" s="134">
        <v>3743124.0520000001</v>
      </c>
      <c r="C2992" s="134"/>
      <c r="D2992" s="134"/>
      <c r="E2992" s="134">
        <v>3743124.0520000001</v>
      </c>
      <c r="F2992" s="134"/>
      <c r="G2992" s="212">
        <v>3743124.0520000001</v>
      </c>
      <c r="H2992" s="208"/>
      <c r="I2992" t="s">
        <v>713</v>
      </c>
    </row>
    <row r="2993" spans="1:9" hidden="1" outlineLevel="1">
      <c r="A2993" s="222" t="s">
        <v>714</v>
      </c>
      <c r="B2993" s="134">
        <v>360020.40377999999</v>
      </c>
      <c r="C2993" s="134"/>
      <c r="D2993" s="134"/>
      <c r="E2993" s="134">
        <v>360020.40377999999</v>
      </c>
      <c r="F2993" s="134"/>
      <c r="G2993" s="212">
        <v>360020.40377999999</v>
      </c>
      <c r="H2993" s="208"/>
      <c r="I2993" t="s">
        <v>715</v>
      </c>
    </row>
    <row r="2994" spans="1:9" hidden="1" outlineLevel="1">
      <c r="A2994" s="222" t="s">
        <v>716</v>
      </c>
      <c r="B2994" s="134">
        <v>716353.87178999989</v>
      </c>
      <c r="C2994" s="134"/>
      <c r="D2994" s="134"/>
      <c r="E2994" s="134">
        <v>716353.87178999989</v>
      </c>
      <c r="F2994" s="134"/>
      <c r="G2994" s="212">
        <v>716353.87178999989</v>
      </c>
      <c r="H2994" s="208"/>
      <c r="I2994" t="s">
        <v>717</v>
      </c>
    </row>
    <row r="2995" spans="1:9" hidden="1" outlineLevel="1">
      <c r="A2995" s="222" t="s">
        <v>319</v>
      </c>
      <c r="B2995" s="134">
        <v>20676.454139999998</v>
      </c>
      <c r="C2995" s="134"/>
      <c r="D2995" s="134"/>
      <c r="E2995" s="134">
        <v>20676.454139999998</v>
      </c>
      <c r="F2995" s="134">
        <v>-31.898469999999996</v>
      </c>
      <c r="G2995" s="212">
        <v>20644.555669999998</v>
      </c>
      <c r="H2995" s="208"/>
      <c r="I2995" t="s">
        <v>320</v>
      </c>
    </row>
    <row r="2996" spans="1:9" hidden="1" outlineLevel="1">
      <c r="A2996" s="222" t="s">
        <v>1732</v>
      </c>
      <c r="B2996" s="134">
        <v>69234.089760000003</v>
      </c>
      <c r="C2996" s="134"/>
      <c r="D2996" s="134"/>
      <c r="E2996" s="134">
        <v>69234.089760000003</v>
      </c>
      <c r="F2996" s="134"/>
      <c r="G2996" s="212">
        <v>69234.089760000003</v>
      </c>
      <c r="H2996" s="208"/>
      <c r="I2996" t="s">
        <v>1733</v>
      </c>
    </row>
    <row r="2997" spans="1:9" hidden="1" outlineLevel="1">
      <c r="A2997" s="222" t="s">
        <v>718</v>
      </c>
      <c r="B2997" s="134">
        <v>857828.1728099999</v>
      </c>
      <c r="C2997" s="134"/>
      <c r="D2997" s="134"/>
      <c r="E2997" s="134">
        <v>857828.1728099999</v>
      </c>
      <c r="F2997" s="134"/>
      <c r="G2997" s="212">
        <v>857828.1728099999</v>
      </c>
      <c r="H2997" s="208"/>
      <c r="I2997" t="s">
        <v>719</v>
      </c>
    </row>
    <row r="2998" spans="1:9" hidden="1" outlineLevel="1">
      <c r="A2998" s="222" t="s">
        <v>1734</v>
      </c>
      <c r="B2998" s="134">
        <v>35366.822939999998</v>
      </c>
      <c r="C2998" s="134"/>
      <c r="D2998" s="134"/>
      <c r="E2998" s="134">
        <v>35366.822939999998</v>
      </c>
      <c r="F2998" s="134">
        <v>14.68595</v>
      </c>
      <c r="G2998" s="212">
        <v>35381.508889999997</v>
      </c>
      <c r="H2998" s="208"/>
      <c r="I2998" t="s">
        <v>1735</v>
      </c>
    </row>
    <row r="2999" spans="1:9" collapsed="1">
      <c r="A2999" s="222" t="str">
        <f>A367</f>
        <v>Regelzone TenneT (gesamt)</v>
      </c>
      <c r="B2999" s="134">
        <f t="shared" ref="B2999:G2999" si="79">SUM(B3000:B3380)</f>
        <v>633654078.75968122</v>
      </c>
      <c r="C2999" s="134">
        <f t="shared" si="79"/>
        <v>-7723424.7600000007</v>
      </c>
      <c r="D2999" s="134">
        <f t="shared" si="79"/>
        <v>2531.8000000000002</v>
      </c>
      <c r="E2999" s="134">
        <f t="shared" si="79"/>
        <v>625933185.79968131</v>
      </c>
      <c r="F2999" s="134">
        <f t="shared" si="79"/>
        <v>-2507364.510336</v>
      </c>
      <c r="G2999" s="212">
        <f t="shared" si="79"/>
        <v>623425821.28934515</v>
      </c>
      <c r="H2999" s="208"/>
    </row>
    <row r="3000" spans="1:9" hidden="1" outlineLevel="1">
      <c r="A3000" s="222" t="s">
        <v>764</v>
      </c>
      <c r="B3000" s="134">
        <v>35974.893443100002</v>
      </c>
      <c r="C3000" s="134">
        <v>0</v>
      </c>
      <c r="D3000" s="134">
        <v>0</v>
      </c>
      <c r="E3000" s="134">
        <f t="shared" ref="E3000:E3063" si="80">+B3000+C3000+D3000</f>
        <v>35974.893443100002</v>
      </c>
      <c r="F3000" s="134">
        <v>0</v>
      </c>
      <c r="G3000" s="212">
        <f t="shared" ref="G3000:G3063" si="81">+E3000+F3000</f>
        <v>35974.893443100002</v>
      </c>
      <c r="H3000" s="208"/>
      <c r="I3000" t="s">
        <v>765</v>
      </c>
    </row>
    <row r="3001" spans="1:9" hidden="1" outlineLevel="1">
      <c r="A3001" s="222" t="s">
        <v>862</v>
      </c>
      <c r="B3001" s="134">
        <v>105382.06104</v>
      </c>
      <c r="C3001" s="134">
        <v>0</v>
      </c>
      <c r="D3001" s="134">
        <v>0</v>
      </c>
      <c r="E3001" s="134">
        <f t="shared" si="80"/>
        <v>105382.06104</v>
      </c>
      <c r="F3001" s="134">
        <v>0</v>
      </c>
      <c r="G3001" s="212">
        <f t="shared" si="81"/>
        <v>105382.06104</v>
      </c>
      <c r="H3001" s="208"/>
      <c r="I3001" t="s">
        <v>863</v>
      </c>
    </row>
    <row r="3002" spans="1:9" hidden="1" outlineLevel="1">
      <c r="A3002" s="222" t="s">
        <v>844</v>
      </c>
      <c r="B3002" s="134">
        <v>186533.86083000002</v>
      </c>
      <c r="C3002" s="134">
        <v>0</v>
      </c>
      <c r="D3002" s="134">
        <v>0</v>
      </c>
      <c r="E3002" s="134">
        <f t="shared" si="80"/>
        <v>186533.86083000002</v>
      </c>
      <c r="F3002" s="134">
        <v>-68.228629999999995</v>
      </c>
      <c r="G3002" s="212">
        <f t="shared" si="81"/>
        <v>186465.63220000002</v>
      </c>
      <c r="H3002" s="208"/>
      <c r="I3002" t="s">
        <v>845</v>
      </c>
    </row>
    <row r="3003" spans="1:9" hidden="1" outlineLevel="1">
      <c r="A3003" s="222" t="s">
        <v>894</v>
      </c>
      <c r="B3003" s="134">
        <v>318196.79946000001</v>
      </c>
      <c r="C3003" s="134">
        <v>0</v>
      </c>
      <c r="D3003" s="134">
        <v>0</v>
      </c>
      <c r="E3003" s="134">
        <f t="shared" si="80"/>
        <v>318196.79946000001</v>
      </c>
      <c r="F3003" s="134">
        <v>0</v>
      </c>
      <c r="G3003" s="212">
        <f t="shared" si="81"/>
        <v>318196.79946000001</v>
      </c>
      <c r="H3003" s="208"/>
      <c r="I3003" t="s">
        <v>895</v>
      </c>
    </row>
    <row r="3004" spans="1:9" hidden="1" outlineLevel="1">
      <c r="A3004" s="222" t="s">
        <v>1027</v>
      </c>
      <c r="B3004" s="134">
        <v>140459.14032000001</v>
      </c>
      <c r="C3004" s="134">
        <v>0</v>
      </c>
      <c r="D3004" s="134">
        <v>0</v>
      </c>
      <c r="E3004" s="134">
        <f t="shared" si="80"/>
        <v>140459.14032000001</v>
      </c>
      <c r="F3004" s="134">
        <v>0</v>
      </c>
      <c r="G3004" s="212">
        <f t="shared" si="81"/>
        <v>140459.14032000001</v>
      </c>
      <c r="H3004" s="208"/>
      <c r="I3004" t="s">
        <v>1028</v>
      </c>
    </row>
    <row r="3005" spans="1:9" hidden="1" outlineLevel="1">
      <c r="A3005" s="222" t="s">
        <v>991</v>
      </c>
      <c r="B3005" s="134">
        <v>195106.86546</v>
      </c>
      <c r="C3005" s="134">
        <v>0</v>
      </c>
      <c r="D3005" s="134">
        <v>0</v>
      </c>
      <c r="E3005" s="134">
        <f t="shared" si="80"/>
        <v>195106.86546</v>
      </c>
      <c r="F3005" s="134">
        <v>5858.3531200000007</v>
      </c>
      <c r="G3005" s="212">
        <f t="shared" si="81"/>
        <v>200965.21858000002</v>
      </c>
      <c r="H3005" s="208"/>
      <c r="I3005" t="s">
        <v>992</v>
      </c>
    </row>
    <row r="3006" spans="1:9" hidden="1" outlineLevel="1">
      <c r="A3006" s="222" t="s">
        <v>874</v>
      </c>
      <c r="B3006" s="134">
        <v>81257.263739999995</v>
      </c>
      <c r="C3006" s="134">
        <v>0</v>
      </c>
      <c r="D3006" s="134">
        <v>0</v>
      </c>
      <c r="E3006" s="134">
        <f t="shared" si="80"/>
        <v>81257.263739999995</v>
      </c>
      <c r="F3006" s="134">
        <v>0</v>
      </c>
      <c r="G3006" s="212">
        <f t="shared" si="81"/>
        <v>81257.263739999995</v>
      </c>
      <c r="H3006" s="208"/>
      <c r="I3006" t="s">
        <v>875</v>
      </c>
    </row>
    <row r="3007" spans="1:9" hidden="1" outlineLevel="1">
      <c r="A3007" s="222" t="s">
        <v>1163</v>
      </c>
      <c r="B3007" s="134">
        <v>466206.69761999993</v>
      </c>
      <c r="C3007" s="134">
        <v>0</v>
      </c>
      <c r="D3007" s="134">
        <v>0</v>
      </c>
      <c r="E3007" s="134">
        <f t="shared" si="80"/>
        <v>466206.69761999993</v>
      </c>
      <c r="F3007" s="134">
        <v>0</v>
      </c>
      <c r="G3007" s="212">
        <f t="shared" si="81"/>
        <v>466206.69761999993</v>
      </c>
      <c r="H3007" s="208"/>
      <c r="I3007" t="s">
        <v>1164</v>
      </c>
    </row>
    <row r="3008" spans="1:9" hidden="1" outlineLevel="1">
      <c r="A3008" s="222" t="s">
        <v>956</v>
      </c>
      <c r="B3008" s="134">
        <v>1095827.84317</v>
      </c>
      <c r="C3008" s="134">
        <v>0</v>
      </c>
      <c r="D3008" s="134">
        <v>0</v>
      </c>
      <c r="E3008" s="134">
        <f t="shared" si="80"/>
        <v>1095827.84317</v>
      </c>
      <c r="F3008" s="134">
        <v>0</v>
      </c>
      <c r="G3008" s="212">
        <f t="shared" si="81"/>
        <v>1095827.84317</v>
      </c>
      <c r="H3008" s="208"/>
      <c r="I3008" t="s">
        <v>957</v>
      </c>
    </row>
    <row r="3009" spans="1:9" hidden="1" outlineLevel="1">
      <c r="A3009" s="222" t="s">
        <v>975</v>
      </c>
      <c r="B3009" s="134">
        <v>151302.7965</v>
      </c>
      <c r="C3009" s="134">
        <v>0</v>
      </c>
      <c r="D3009" s="134">
        <v>0</v>
      </c>
      <c r="E3009" s="134">
        <f t="shared" si="80"/>
        <v>151302.7965</v>
      </c>
      <c r="F3009" s="134">
        <v>0</v>
      </c>
      <c r="G3009" s="212">
        <f t="shared" si="81"/>
        <v>151302.7965</v>
      </c>
      <c r="H3009" s="208"/>
      <c r="I3009" t="s">
        <v>976</v>
      </c>
    </row>
    <row r="3010" spans="1:9" hidden="1" outlineLevel="1">
      <c r="A3010" s="222" t="s">
        <v>1213</v>
      </c>
      <c r="B3010" s="134">
        <v>2875258.5862500002</v>
      </c>
      <c r="C3010" s="134">
        <v>0</v>
      </c>
      <c r="D3010" s="134">
        <v>0</v>
      </c>
      <c r="E3010" s="134">
        <f t="shared" si="80"/>
        <v>2875258.5862500002</v>
      </c>
      <c r="F3010" s="134">
        <v>0</v>
      </c>
      <c r="G3010" s="212">
        <f t="shared" si="81"/>
        <v>2875258.5862500002</v>
      </c>
      <c r="H3010" s="208"/>
      <c r="I3010" t="s">
        <v>1214</v>
      </c>
    </row>
    <row r="3011" spans="1:9" hidden="1" outlineLevel="1">
      <c r="A3011" s="222" t="s">
        <v>888</v>
      </c>
      <c r="B3011" s="134">
        <v>61239.561839999995</v>
      </c>
      <c r="C3011" s="134">
        <v>0</v>
      </c>
      <c r="D3011" s="134">
        <v>0</v>
      </c>
      <c r="E3011" s="134">
        <f t="shared" si="80"/>
        <v>61239.561839999995</v>
      </c>
      <c r="F3011" s="134">
        <v>174.3749</v>
      </c>
      <c r="G3011" s="212">
        <f t="shared" si="81"/>
        <v>61413.936739999997</v>
      </c>
      <c r="H3011" s="208"/>
      <c r="I3011" t="s">
        <v>889</v>
      </c>
    </row>
    <row r="3012" spans="1:9" hidden="1" outlineLevel="1">
      <c r="A3012" s="222" t="s">
        <v>1223</v>
      </c>
      <c r="B3012" s="134">
        <v>167238.91647</v>
      </c>
      <c r="C3012" s="134">
        <v>0</v>
      </c>
      <c r="D3012" s="134">
        <v>0</v>
      </c>
      <c r="E3012" s="134">
        <f t="shared" si="80"/>
        <v>167238.91647</v>
      </c>
      <c r="F3012" s="134">
        <v>-339.21559999999999</v>
      </c>
      <c r="G3012" s="212">
        <f t="shared" si="81"/>
        <v>166899.70087</v>
      </c>
      <c r="H3012" s="208"/>
      <c r="I3012" t="s">
        <v>1224</v>
      </c>
    </row>
    <row r="3013" spans="1:9" hidden="1" outlineLevel="1">
      <c r="A3013" s="222" t="s">
        <v>768</v>
      </c>
      <c r="B3013" s="134">
        <v>165074.69219999999</v>
      </c>
      <c r="C3013" s="134">
        <v>0</v>
      </c>
      <c r="D3013" s="134">
        <v>0</v>
      </c>
      <c r="E3013" s="134">
        <f t="shared" si="80"/>
        <v>165074.69219999999</v>
      </c>
      <c r="F3013" s="134">
        <v>0</v>
      </c>
      <c r="G3013" s="212">
        <f t="shared" si="81"/>
        <v>165074.69219999999</v>
      </c>
      <c r="H3013" s="208"/>
      <c r="I3013" t="s">
        <v>769</v>
      </c>
    </row>
    <row r="3014" spans="1:9" hidden="1" outlineLevel="1">
      <c r="A3014" s="222" t="s">
        <v>243</v>
      </c>
      <c r="B3014" s="134">
        <v>250887.25391999996</v>
      </c>
      <c r="C3014" s="134">
        <v>0</v>
      </c>
      <c r="D3014" s="134">
        <v>0</v>
      </c>
      <c r="E3014" s="134">
        <f t="shared" si="80"/>
        <v>250887.25391999996</v>
      </c>
      <c r="F3014" s="134">
        <v>0</v>
      </c>
      <c r="G3014" s="212">
        <f t="shared" si="81"/>
        <v>250887.25391999996</v>
      </c>
      <c r="H3014" s="208"/>
      <c r="I3014" t="s">
        <v>1346</v>
      </c>
    </row>
    <row r="3015" spans="1:9" hidden="1" outlineLevel="1">
      <c r="A3015" s="222" t="s">
        <v>983</v>
      </c>
      <c r="B3015" s="134">
        <v>322916.04674999998</v>
      </c>
      <c r="C3015" s="134">
        <v>0</v>
      </c>
      <c r="D3015" s="134">
        <v>0</v>
      </c>
      <c r="E3015" s="134">
        <f t="shared" si="80"/>
        <v>322916.04674999998</v>
      </c>
      <c r="F3015" s="134">
        <v>134.84119999999999</v>
      </c>
      <c r="G3015" s="212">
        <f t="shared" si="81"/>
        <v>323050.88795</v>
      </c>
      <c r="H3015" s="208"/>
      <c r="I3015" t="s">
        <v>984</v>
      </c>
    </row>
    <row r="3016" spans="1:9" hidden="1" outlineLevel="1">
      <c r="A3016" s="222" t="s">
        <v>1071</v>
      </c>
      <c r="B3016" s="134">
        <v>1086310.6403699999</v>
      </c>
      <c r="C3016" s="134">
        <v>0</v>
      </c>
      <c r="D3016" s="134">
        <v>0</v>
      </c>
      <c r="E3016" s="134">
        <f t="shared" si="80"/>
        <v>1086310.6403699999</v>
      </c>
      <c r="F3016" s="134">
        <v>-826.23503000000005</v>
      </c>
      <c r="G3016" s="212">
        <f t="shared" si="81"/>
        <v>1085484.4053399998</v>
      </c>
      <c r="H3016" s="208"/>
      <c r="I3016" t="s">
        <v>1072</v>
      </c>
    </row>
    <row r="3017" spans="1:9" hidden="1" outlineLevel="1">
      <c r="A3017" s="222" t="s">
        <v>1334</v>
      </c>
      <c r="B3017" s="134">
        <v>1179333.3843599998</v>
      </c>
      <c r="C3017" s="134">
        <v>0</v>
      </c>
      <c r="D3017" s="134">
        <v>0</v>
      </c>
      <c r="E3017" s="134">
        <f t="shared" si="80"/>
        <v>1179333.3843599998</v>
      </c>
      <c r="F3017" s="134">
        <v>4887.4600200000004</v>
      </c>
      <c r="G3017" s="212">
        <f t="shared" si="81"/>
        <v>1184220.8443799999</v>
      </c>
      <c r="H3017" s="208"/>
      <c r="I3017" t="s">
        <v>1335</v>
      </c>
    </row>
    <row r="3018" spans="1:9" hidden="1" outlineLevel="1">
      <c r="A3018" s="222" t="s">
        <v>1063</v>
      </c>
      <c r="B3018" s="134">
        <v>358008.46247999999</v>
      </c>
      <c r="C3018" s="134">
        <v>0</v>
      </c>
      <c r="D3018" s="134">
        <v>0</v>
      </c>
      <c r="E3018" s="134">
        <f t="shared" si="80"/>
        <v>358008.46247999999</v>
      </c>
      <c r="F3018" s="134">
        <v>621.69124999999997</v>
      </c>
      <c r="G3018" s="212">
        <f t="shared" si="81"/>
        <v>358630.15372999996</v>
      </c>
      <c r="H3018" s="208"/>
      <c r="I3018" t="s">
        <v>1064</v>
      </c>
    </row>
    <row r="3019" spans="1:9" hidden="1" outlineLevel="1">
      <c r="A3019" s="222" t="s">
        <v>1021</v>
      </c>
      <c r="B3019" s="134">
        <v>239005.20483</v>
      </c>
      <c r="C3019" s="134">
        <v>0</v>
      </c>
      <c r="D3019" s="134">
        <v>0</v>
      </c>
      <c r="E3019" s="134">
        <f t="shared" si="80"/>
        <v>239005.20483</v>
      </c>
      <c r="F3019" s="134">
        <v>0</v>
      </c>
      <c r="G3019" s="212">
        <f t="shared" si="81"/>
        <v>239005.20483</v>
      </c>
      <c r="H3019" s="208"/>
      <c r="I3019" t="s">
        <v>1022</v>
      </c>
    </row>
    <row r="3020" spans="1:9" hidden="1" outlineLevel="1">
      <c r="A3020" s="222" t="s">
        <v>1332</v>
      </c>
      <c r="B3020" s="134">
        <v>1048832.9900100001</v>
      </c>
      <c r="C3020" s="134">
        <v>0</v>
      </c>
      <c r="D3020" s="134">
        <v>0</v>
      </c>
      <c r="E3020" s="134">
        <f t="shared" si="80"/>
        <v>1048832.9900100001</v>
      </c>
      <c r="F3020" s="134">
        <v>-482.25400999999999</v>
      </c>
      <c r="G3020" s="212">
        <f t="shared" si="81"/>
        <v>1048350.736</v>
      </c>
      <c r="H3020" s="208"/>
      <c r="I3020" t="s">
        <v>1333</v>
      </c>
    </row>
    <row r="3021" spans="1:9" hidden="1" outlineLevel="1">
      <c r="A3021" s="222" t="s">
        <v>896</v>
      </c>
      <c r="B3021" s="134">
        <v>42685.654649999997</v>
      </c>
      <c r="C3021" s="134">
        <v>0</v>
      </c>
      <c r="D3021" s="134">
        <v>0</v>
      </c>
      <c r="E3021" s="134">
        <f t="shared" si="80"/>
        <v>42685.654649999997</v>
      </c>
      <c r="F3021" s="134">
        <v>307.55100000000004</v>
      </c>
      <c r="G3021" s="212">
        <f t="shared" si="81"/>
        <v>42993.205649999996</v>
      </c>
      <c r="H3021" s="208"/>
      <c r="I3021" t="s">
        <v>897</v>
      </c>
    </row>
    <row r="3022" spans="1:9" hidden="1" outlineLevel="1">
      <c r="A3022" s="222" t="s">
        <v>914</v>
      </c>
      <c r="B3022" s="134">
        <v>570905.79905999999</v>
      </c>
      <c r="C3022" s="134">
        <v>0</v>
      </c>
      <c r="D3022" s="134">
        <v>0</v>
      </c>
      <c r="E3022" s="134">
        <f t="shared" si="80"/>
        <v>570905.79905999999</v>
      </c>
      <c r="F3022" s="134">
        <v>0</v>
      </c>
      <c r="G3022" s="212">
        <f t="shared" si="81"/>
        <v>570905.79905999999</v>
      </c>
      <c r="H3022" s="208"/>
      <c r="I3022" t="s">
        <v>915</v>
      </c>
    </row>
    <row r="3023" spans="1:9" hidden="1" outlineLevel="1">
      <c r="A3023" s="222" t="s">
        <v>1277</v>
      </c>
      <c r="B3023" s="134">
        <v>750771.81467999995</v>
      </c>
      <c r="C3023" s="134">
        <v>0</v>
      </c>
      <c r="D3023" s="134">
        <v>0</v>
      </c>
      <c r="E3023" s="134">
        <f t="shared" si="80"/>
        <v>750771.81467999995</v>
      </c>
      <c r="F3023" s="134">
        <v>4117.35797</v>
      </c>
      <c r="G3023" s="212">
        <f t="shared" si="81"/>
        <v>754889.17264999996</v>
      </c>
      <c r="H3023" s="208"/>
      <c r="I3023" t="s">
        <v>1278</v>
      </c>
    </row>
    <row r="3024" spans="1:9" hidden="1" outlineLevel="1">
      <c r="A3024" s="222" t="s">
        <v>1736</v>
      </c>
      <c r="B3024" s="134">
        <v>185157.07904999997</v>
      </c>
      <c r="C3024" s="134">
        <v>0</v>
      </c>
      <c r="D3024" s="134">
        <v>0</v>
      </c>
      <c r="E3024" s="134">
        <f t="shared" si="80"/>
        <v>185157.07904999997</v>
      </c>
      <c r="F3024" s="134">
        <v>0</v>
      </c>
      <c r="G3024" s="212">
        <f t="shared" si="81"/>
        <v>185157.07904999997</v>
      </c>
      <c r="H3024" s="208"/>
      <c r="I3024" t="s">
        <v>1737</v>
      </c>
    </row>
    <row r="3025" spans="1:9" hidden="1" outlineLevel="1">
      <c r="A3025" s="222" t="s">
        <v>1201</v>
      </c>
      <c r="B3025" s="134">
        <v>300271.08980999998</v>
      </c>
      <c r="C3025" s="134">
        <v>0</v>
      </c>
      <c r="D3025" s="134">
        <v>0</v>
      </c>
      <c r="E3025" s="134">
        <f t="shared" si="80"/>
        <v>300271.08980999998</v>
      </c>
      <c r="F3025" s="134">
        <v>0</v>
      </c>
      <c r="G3025" s="212">
        <f t="shared" si="81"/>
        <v>300271.08980999998</v>
      </c>
      <c r="H3025" s="208"/>
      <c r="I3025" t="s">
        <v>1202</v>
      </c>
    </row>
    <row r="3026" spans="1:9" hidden="1" outlineLevel="1">
      <c r="A3026" s="222" t="s">
        <v>838</v>
      </c>
      <c r="B3026" s="134">
        <v>61376.526089999992</v>
      </c>
      <c r="C3026" s="134">
        <v>0</v>
      </c>
      <c r="D3026" s="134">
        <v>0</v>
      </c>
      <c r="E3026" s="134">
        <f t="shared" si="80"/>
        <v>61376.526089999992</v>
      </c>
      <c r="F3026" s="134">
        <v>0</v>
      </c>
      <c r="G3026" s="212">
        <f t="shared" si="81"/>
        <v>61376.526089999992</v>
      </c>
      <c r="H3026" s="208"/>
      <c r="I3026" t="s">
        <v>839</v>
      </c>
    </row>
    <row r="3027" spans="1:9" hidden="1" outlineLevel="1">
      <c r="A3027" s="222" t="s">
        <v>1013</v>
      </c>
      <c r="B3027" s="134">
        <v>1174099.2578700001</v>
      </c>
      <c r="C3027" s="134">
        <v>0</v>
      </c>
      <c r="D3027" s="134">
        <v>0</v>
      </c>
      <c r="E3027" s="134">
        <f t="shared" si="80"/>
        <v>1174099.2578700001</v>
      </c>
      <c r="F3027" s="134">
        <v>0</v>
      </c>
      <c r="G3027" s="212">
        <f t="shared" si="81"/>
        <v>1174099.2578700001</v>
      </c>
      <c r="H3027" s="208"/>
      <c r="I3027" t="s">
        <v>1014</v>
      </c>
    </row>
    <row r="3028" spans="1:9" hidden="1" outlineLevel="1">
      <c r="A3028" s="222" t="s">
        <v>800</v>
      </c>
      <c r="B3028" s="134">
        <v>1305797.4969299999</v>
      </c>
      <c r="C3028" s="134">
        <v>0</v>
      </c>
      <c r="D3028" s="134">
        <v>0</v>
      </c>
      <c r="E3028" s="134">
        <f t="shared" si="80"/>
        <v>1305797.4969299999</v>
      </c>
      <c r="F3028" s="134">
        <v>221.72900999999996</v>
      </c>
      <c r="G3028" s="212">
        <f t="shared" si="81"/>
        <v>1306019.2259399998</v>
      </c>
      <c r="H3028" s="208"/>
      <c r="I3028" t="s">
        <v>801</v>
      </c>
    </row>
    <row r="3029" spans="1:9" hidden="1" outlineLevel="1">
      <c r="A3029" s="222" t="s">
        <v>1197</v>
      </c>
      <c r="B3029" s="134">
        <v>514675.38773999998</v>
      </c>
      <c r="C3029" s="134">
        <v>0</v>
      </c>
      <c r="D3029" s="134">
        <v>0</v>
      </c>
      <c r="E3029" s="134">
        <f t="shared" si="80"/>
        <v>514675.38773999998</v>
      </c>
      <c r="F3029" s="134">
        <v>0</v>
      </c>
      <c r="G3029" s="212">
        <f t="shared" si="81"/>
        <v>514675.38773999998</v>
      </c>
      <c r="H3029" s="208"/>
      <c r="I3029" t="s">
        <v>1198</v>
      </c>
    </row>
    <row r="3030" spans="1:9" hidden="1" outlineLevel="1">
      <c r="A3030" s="222" t="s">
        <v>796</v>
      </c>
      <c r="B3030" s="134">
        <v>864112.2226199999</v>
      </c>
      <c r="C3030" s="134">
        <v>0</v>
      </c>
      <c r="D3030" s="134">
        <v>0</v>
      </c>
      <c r="E3030" s="134">
        <f t="shared" si="80"/>
        <v>864112.2226199999</v>
      </c>
      <c r="F3030" s="134">
        <v>0</v>
      </c>
      <c r="G3030" s="212">
        <f t="shared" si="81"/>
        <v>864112.2226199999</v>
      </c>
      <c r="H3030" s="208"/>
      <c r="I3030" t="s">
        <v>797</v>
      </c>
    </row>
    <row r="3031" spans="1:9" hidden="1" outlineLevel="1">
      <c r="A3031" s="222" t="s">
        <v>906</v>
      </c>
      <c r="B3031" s="134">
        <v>2770399.5011100001</v>
      </c>
      <c r="C3031" s="134">
        <v>0</v>
      </c>
      <c r="D3031" s="134">
        <v>0</v>
      </c>
      <c r="E3031" s="134">
        <f t="shared" si="80"/>
        <v>2770399.5011100001</v>
      </c>
      <c r="F3031" s="134">
        <v>1669.6045300000001</v>
      </c>
      <c r="G3031" s="212">
        <f t="shared" si="81"/>
        <v>2772069.1056400002</v>
      </c>
      <c r="H3031" s="208"/>
      <c r="I3031" t="s">
        <v>907</v>
      </c>
    </row>
    <row r="3032" spans="1:9" hidden="1" outlineLevel="1">
      <c r="A3032" s="222" t="s">
        <v>1279</v>
      </c>
      <c r="B3032" s="134">
        <v>98049.630420000001</v>
      </c>
      <c r="C3032" s="134">
        <v>0</v>
      </c>
      <c r="D3032" s="134">
        <v>0</v>
      </c>
      <c r="E3032" s="134">
        <f t="shared" si="80"/>
        <v>98049.630420000001</v>
      </c>
      <c r="F3032" s="134">
        <v>0</v>
      </c>
      <c r="G3032" s="212">
        <f t="shared" si="81"/>
        <v>98049.630420000001</v>
      </c>
      <c r="H3032" s="208"/>
      <c r="I3032" t="s">
        <v>1280</v>
      </c>
    </row>
    <row r="3033" spans="1:9" hidden="1" outlineLevel="1">
      <c r="A3033" s="222" t="s">
        <v>1089</v>
      </c>
      <c r="B3033" s="134">
        <v>644881.42272000003</v>
      </c>
      <c r="C3033" s="134">
        <v>0</v>
      </c>
      <c r="D3033" s="134">
        <v>0</v>
      </c>
      <c r="E3033" s="134">
        <f t="shared" si="80"/>
        <v>644881.42272000003</v>
      </c>
      <c r="F3033" s="134">
        <v>0</v>
      </c>
      <c r="G3033" s="212">
        <f t="shared" si="81"/>
        <v>644881.42272000003</v>
      </c>
      <c r="H3033" s="208"/>
      <c r="I3033" t="s">
        <v>1090</v>
      </c>
    </row>
    <row r="3034" spans="1:9" hidden="1" outlineLevel="1">
      <c r="A3034" s="222" t="s">
        <v>1105</v>
      </c>
      <c r="B3034" s="134">
        <v>78838.909469999999</v>
      </c>
      <c r="C3034" s="134">
        <v>0</v>
      </c>
      <c r="D3034" s="134">
        <v>0</v>
      </c>
      <c r="E3034" s="134">
        <f t="shared" si="80"/>
        <v>78838.909469999999</v>
      </c>
      <c r="F3034" s="134">
        <v>0</v>
      </c>
      <c r="G3034" s="212">
        <f t="shared" si="81"/>
        <v>78838.909469999999</v>
      </c>
      <c r="H3034" s="208"/>
      <c r="I3034" t="s">
        <v>1106</v>
      </c>
    </row>
    <row r="3035" spans="1:9" hidden="1" outlineLevel="1">
      <c r="A3035" s="222" t="s">
        <v>1073</v>
      </c>
      <c r="B3035" s="134">
        <v>814829.08721999999</v>
      </c>
      <c r="C3035" s="134">
        <v>0</v>
      </c>
      <c r="D3035" s="134">
        <v>0</v>
      </c>
      <c r="E3035" s="134">
        <f t="shared" si="80"/>
        <v>814829.08721999999</v>
      </c>
      <c r="F3035" s="134">
        <v>0</v>
      </c>
      <c r="G3035" s="212">
        <f t="shared" si="81"/>
        <v>814829.08721999999</v>
      </c>
      <c r="H3035" s="208"/>
      <c r="I3035" t="s">
        <v>1074</v>
      </c>
    </row>
    <row r="3036" spans="1:9" hidden="1" outlineLevel="1">
      <c r="A3036" s="222" t="s">
        <v>1025</v>
      </c>
      <c r="B3036" s="134">
        <v>2985988.9976383802</v>
      </c>
      <c r="C3036" s="134">
        <v>0</v>
      </c>
      <c r="D3036" s="134">
        <v>0</v>
      </c>
      <c r="E3036" s="134">
        <f t="shared" si="80"/>
        <v>2985988.9976383802</v>
      </c>
      <c r="F3036" s="134">
        <v>0</v>
      </c>
      <c r="G3036" s="212">
        <f t="shared" si="81"/>
        <v>2985988.9976383802</v>
      </c>
      <c r="H3036" s="208"/>
      <c r="I3036" t="s">
        <v>1026</v>
      </c>
    </row>
    <row r="3037" spans="1:9" hidden="1" outlineLevel="1">
      <c r="A3037" s="222" t="s">
        <v>756</v>
      </c>
      <c r="B3037" s="134">
        <v>65520.641729999996</v>
      </c>
      <c r="C3037" s="134">
        <v>0</v>
      </c>
      <c r="D3037" s="134">
        <v>0</v>
      </c>
      <c r="E3037" s="134">
        <f t="shared" si="80"/>
        <v>65520.641729999996</v>
      </c>
      <c r="F3037" s="134">
        <v>0</v>
      </c>
      <c r="G3037" s="212">
        <f t="shared" si="81"/>
        <v>65520.641729999996</v>
      </c>
      <c r="H3037" s="208"/>
      <c r="I3037" t="s">
        <v>757</v>
      </c>
    </row>
    <row r="3038" spans="1:9" hidden="1" outlineLevel="1">
      <c r="A3038" s="222" t="s">
        <v>967</v>
      </c>
      <c r="B3038" s="134">
        <v>14317.98561</v>
      </c>
      <c r="C3038" s="134">
        <v>0</v>
      </c>
      <c r="D3038" s="134">
        <v>0</v>
      </c>
      <c r="E3038" s="134">
        <f t="shared" si="80"/>
        <v>14317.98561</v>
      </c>
      <c r="F3038" s="134">
        <v>0</v>
      </c>
      <c r="G3038" s="212">
        <f t="shared" si="81"/>
        <v>14317.98561</v>
      </c>
      <c r="H3038" s="208"/>
      <c r="I3038" t="s">
        <v>968</v>
      </c>
    </row>
    <row r="3039" spans="1:9" hidden="1" outlineLevel="1">
      <c r="A3039" s="222" t="s">
        <v>1738</v>
      </c>
      <c r="B3039" s="134">
        <v>40541.483009999996</v>
      </c>
      <c r="C3039" s="134">
        <v>0</v>
      </c>
      <c r="D3039" s="134">
        <v>0</v>
      </c>
      <c r="E3039" s="134">
        <f t="shared" si="80"/>
        <v>40541.483009999996</v>
      </c>
      <c r="F3039" s="134">
        <v>0</v>
      </c>
      <c r="G3039" s="212">
        <f t="shared" si="81"/>
        <v>40541.483009999996</v>
      </c>
      <c r="H3039" s="208"/>
      <c r="I3039" t="s">
        <v>1739</v>
      </c>
    </row>
    <row r="3040" spans="1:9" hidden="1" outlineLevel="1">
      <c r="A3040" s="222" t="s">
        <v>1109</v>
      </c>
      <c r="B3040" s="134">
        <v>1345729.9189800001</v>
      </c>
      <c r="C3040" s="134">
        <v>0</v>
      </c>
      <c r="D3040" s="134">
        <v>0</v>
      </c>
      <c r="E3040" s="134">
        <f t="shared" si="80"/>
        <v>1345729.9189800001</v>
      </c>
      <c r="F3040" s="134">
        <v>-10326.39294</v>
      </c>
      <c r="G3040" s="212">
        <f t="shared" si="81"/>
        <v>1335403.5260400001</v>
      </c>
      <c r="H3040" s="208"/>
      <c r="I3040" t="s">
        <v>1110</v>
      </c>
    </row>
    <row r="3041" spans="1:9" hidden="1" outlineLevel="1">
      <c r="A3041" s="222" t="s">
        <v>936</v>
      </c>
      <c r="B3041" s="134">
        <v>597946.89046979998</v>
      </c>
      <c r="C3041" s="134">
        <v>0</v>
      </c>
      <c r="D3041" s="134">
        <v>0</v>
      </c>
      <c r="E3041" s="134">
        <f t="shared" si="80"/>
        <v>597946.89046979998</v>
      </c>
      <c r="F3041" s="134">
        <v>0</v>
      </c>
      <c r="G3041" s="212">
        <f t="shared" si="81"/>
        <v>597946.89046979998</v>
      </c>
      <c r="H3041" s="208"/>
      <c r="I3041" t="s">
        <v>937</v>
      </c>
    </row>
    <row r="3042" spans="1:9" hidden="1" outlineLevel="1">
      <c r="A3042" s="222" t="s">
        <v>987</v>
      </c>
      <c r="B3042" s="134">
        <v>1249596.90747</v>
      </c>
      <c r="C3042" s="134">
        <v>0</v>
      </c>
      <c r="D3042" s="134">
        <v>0</v>
      </c>
      <c r="E3042" s="134">
        <f t="shared" si="80"/>
        <v>1249596.90747</v>
      </c>
      <c r="F3042" s="134">
        <v>0</v>
      </c>
      <c r="G3042" s="212">
        <f t="shared" si="81"/>
        <v>1249596.90747</v>
      </c>
      <c r="H3042" s="208"/>
      <c r="I3042" t="s">
        <v>988</v>
      </c>
    </row>
    <row r="3043" spans="1:9" hidden="1" outlineLevel="1">
      <c r="A3043" s="222" t="s">
        <v>1023</v>
      </c>
      <c r="B3043" s="134">
        <v>127772.71659</v>
      </c>
      <c r="C3043" s="134">
        <v>0</v>
      </c>
      <c r="D3043" s="134">
        <v>0</v>
      </c>
      <c r="E3043" s="134">
        <f t="shared" si="80"/>
        <v>127772.71659</v>
      </c>
      <c r="F3043" s="134">
        <v>-655.34331999999995</v>
      </c>
      <c r="G3043" s="212">
        <f t="shared" si="81"/>
        <v>127117.37327</v>
      </c>
      <c r="H3043" s="208"/>
      <c r="I3043" t="s">
        <v>1024</v>
      </c>
    </row>
    <row r="3044" spans="1:9" hidden="1" outlineLevel="1">
      <c r="A3044" s="222" t="s">
        <v>1328</v>
      </c>
      <c r="B3044" s="134">
        <v>7712364.4756439999</v>
      </c>
      <c r="C3044" s="134">
        <v>-5490555.2300000004</v>
      </c>
      <c r="D3044" s="134">
        <v>0</v>
      </c>
      <c r="E3044" s="134">
        <f t="shared" si="80"/>
        <v>2221809.2456439994</v>
      </c>
      <c r="F3044" s="134">
        <v>0</v>
      </c>
      <c r="G3044" s="212">
        <f t="shared" si="81"/>
        <v>2221809.2456439994</v>
      </c>
      <c r="H3044" s="208"/>
      <c r="I3044" t="s">
        <v>1329</v>
      </c>
    </row>
    <row r="3045" spans="1:9" hidden="1" outlineLevel="1">
      <c r="A3045" s="222" t="s">
        <v>944</v>
      </c>
      <c r="B3045" s="134">
        <v>3697365.6109231799</v>
      </c>
      <c r="C3045" s="134">
        <v>0</v>
      </c>
      <c r="D3045" s="134">
        <v>0</v>
      </c>
      <c r="E3045" s="134">
        <f t="shared" si="80"/>
        <v>3697365.6109231799</v>
      </c>
      <c r="F3045" s="134">
        <v>0</v>
      </c>
      <c r="G3045" s="212">
        <f t="shared" si="81"/>
        <v>3697365.6109231799</v>
      </c>
      <c r="H3045" s="208"/>
      <c r="I3045" t="s">
        <v>945</v>
      </c>
    </row>
    <row r="3046" spans="1:9" hidden="1" outlineLevel="1">
      <c r="A3046" s="222" t="s">
        <v>766</v>
      </c>
      <c r="B3046" s="134">
        <v>193597.35099000001</v>
      </c>
      <c r="C3046" s="134">
        <v>0</v>
      </c>
      <c r="D3046" s="134">
        <v>0</v>
      </c>
      <c r="E3046" s="134">
        <f t="shared" si="80"/>
        <v>193597.35099000001</v>
      </c>
      <c r="F3046" s="134">
        <v>-37.584299999999999</v>
      </c>
      <c r="G3046" s="212">
        <f t="shared" si="81"/>
        <v>193559.76669000002</v>
      </c>
      <c r="H3046" s="208"/>
      <c r="I3046" t="s">
        <v>767</v>
      </c>
    </row>
    <row r="3047" spans="1:9" hidden="1" outlineLevel="1">
      <c r="A3047" s="222" t="s">
        <v>1153</v>
      </c>
      <c r="B3047" s="134">
        <v>276495.49076999997</v>
      </c>
      <c r="C3047" s="134">
        <v>0</v>
      </c>
      <c r="D3047" s="134">
        <v>0</v>
      </c>
      <c r="E3047" s="134">
        <f t="shared" si="80"/>
        <v>276495.49076999997</v>
      </c>
      <c r="F3047" s="134">
        <v>0</v>
      </c>
      <c r="G3047" s="212">
        <f t="shared" si="81"/>
        <v>276495.49076999997</v>
      </c>
      <c r="H3047" s="208"/>
      <c r="I3047" t="s">
        <v>1154</v>
      </c>
    </row>
    <row r="3048" spans="1:9" hidden="1" outlineLevel="1">
      <c r="A3048" s="222" t="s">
        <v>1351</v>
      </c>
      <c r="B3048" s="134">
        <v>92870.786069999987</v>
      </c>
      <c r="C3048" s="134">
        <v>0</v>
      </c>
      <c r="D3048" s="134">
        <v>0</v>
      </c>
      <c r="E3048" s="134">
        <f t="shared" si="80"/>
        <v>92870.786069999987</v>
      </c>
      <c r="F3048" s="134">
        <v>0</v>
      </c>
      <c r="G3048" s="212">
        <f t="shared" si="81"/>
        <v>92870.786069999987</v>
      </c>
      <c r="H3048" s="208"/>
      <c r="I3048" t="s">
        <v>1352</v>
      </c>
    </row>
    <row r="3049" spans="1:9" hidden="1" outlineLevel="1">
      <c r="A3049" s="222" t="s">
        <v>131</v>
      </c>
      <c r="B3049" s="134">
        <v>1685113.9738799997</v>
      </c>
      <c r="C3049" s="134">
        <v>0</v>
      </c>
      <c r="D3049" s="134">
        <v>0</v>
      </c>
      <c r="E3049" s="134">
        <f t="shared" si="80"/>
        <v>1685113.9738799997</v>
      </c>
      <c r="F3049" s="134">
        <v>0</v>
      </c>
      <c r="G3049" s="212">
        <f t="shared" si="81"/>
        <v>1685113.9738799997</v>
      </c>
      <c r="H3049" s="208"/>
      <c r="I3049" t="s">
        <v>132</v>
      </c>
    </row>
    <row r="3050" spans="1:9" hidden="1" outlineLevel="1">
      <c r="A3050" s="222" t="s">
        <v>1243</v>
      </c>
      <c r="B3050" s="134">
        <v>738545.80359000002</v>
      </c>
      <c r="C3050" s="134">
        <v>0</v>
      </c>
      <c r="D3050" s="134">
        <v>0</v>
      </c>
      <c r="E3050" s="134">
        <f t="shared" si="80"/>
        <v>738545.80359000002</v>
      </c>
      <c r="F3050" s="134">
        <v>11.897780000000012</v>
      </c>
      <c r="G3050" s="212">
        <f t="shared" si="81"/>
        <v>738557.70137000002</v>
      </c>
      <c r="H3050" s="208"/>
      <c r="I3050" t="s">
        <v>1244</v>
      </c>
    </row>
    <row r="3051" spans="1:9" hidden="1" outlineLevel="1">
      <c r="A3051" s="222" t="s">
        <v>1155</v>
      </c>
      <c r="B3051" s="134">
        <v>201297.37769999998</v>
      </c>
      <c r="C3051" s="134">
        <v>0</v>
      </c>
      <c r="D3051" s="134">
        <v>0</v>
      </c>
      <c r="E3051" s="134">
        <f t="shared" si="80"/>
        <v>201297.37769999998</v>
      </c>
      <c r="F3051" s="134">
        <v>0</v>
      </c>
      <c r="G3051" s="212">
        <f t="shared" si="81"/>
        <v>201297.37769999998</v>
      </c>
      <c r="H3051" s="208"/>
      <c r="I3051" t="s">
        <v>1156</v>
      </c>
    </row>
    <row r="3052" spans="1:9" hidden="1" outlineLevel="1">
      <c r="A3052" s="222" t="s">
        <v>1203</v>
      </c>
      <c r="B3052" s="134">
        <v>68856.027059999993</v>
      </c>
      <c r="C3052" s="134">
        <v>0</v>
      </c>
      <c r="D3052" s="134">
        <v>0</v>
      </c>
      <c r="E3052" s="134">
        <f t="shared" si="80"/>
        <v>68856.027059999993</v>
      </c>
      <c r="F3052" s="134">
        <v>-336.49459999999999</v>
      </c>
      <c r="G3052" s="212">
        <f t="shared" si="81"/>
        <v>68519.532459999988</v>
      </c>
      <c r="H3052" s="208"/>
      <c r="I3052" t="s">
        <v>1204</v>
      </c>
    </row>
    <row r="3053" spans="1:9" hidden="1" outlineLevel="1">
      <c r="A3053" s="222" t="s">
        <v>1167</v>
      </c>
      <c r="B3053" s="134">
        <v>132909.66495000001</v>
      </c>
      <c r="C3053" s="134">
        <v>0</v>
      </c>
      <c r="D3053" s="134">
        <v>0</v>
      </c>
      <c r="E3053" s="134">
        <f t="shared" si="80"/>
        <v>132909.66495000001</v>
      </c>
      <c r="F3053" s="134">
        <v>-900.92002000000002</v>
      </c>
      <c r="G3053" s="212">
        <f t="shared" si="81"/>
        <v>132008.74493000002</v>
      </c>
      <c r="H3053" s="208"/>
      <c r="I3053" t="s">
        <v>1168</v>
      </c>
    </row>
    <row r="3054" spans="1:9" hidden="1" outlineLevel="1">
      <c r="A3054" s="222" t="s">
        <v>1317</v>
      </c>
      <c r="B3054" s="134">
        <v>403446.21500999993</v>
      </c>
      <c r="C3054" s="134">
        <v>0</v>
      </c>
      <c r="D3054" s="134">
        <v>0</v>
      </c>
      <c r="E3054" s="134">
        <f t="shared" si="80"/>
        <v>403446.21500999993</v>
      </c>
      <c r="F3054" s="134">
        <v>0</v>
      </c>
      <c r="G3054" s="212">
        <f t="shared" si="81"/>
        <v>403446.21500999993</v>
      </c>
      <c r="H3054" s="208"/>
      <c r="I3054" t="s">
        <v>1318</v>
      </c>
    </row>
    <row r="3055" spans="1:9" hidden="1" outlineLevel="1">
      <c r="A3055" s="222" t="s">
        <v>1189</v>
      </c>
      <c r="B3055" s="134">
        <v>706376.86391999992</v>
      </c>
      <c r="C3055" s="134">
        <v>0</v>
      </c>
      <c r="D3055" s="134">
        <v>0</v>
      </c>
      <c r="E3055" s="134">
        <f t="shared" si="80"/>
        <v>706376.86391999992</v>
      </c>
      <c r="F3055" s="134">
        <v>0</v>
      </c>
      <c r="G3055" s="212">
        <f t="shared" si="81"/>
        <v>706376.86391999992</v>
      </c>
      <c r="H3055" s="208"/>
      <c r="I3055" t="s">
        <v>1190</v>
      </c>
    </row>
    <row r="3056" spans="1:9" hidden="1" outlineLevel="1">
      <c r="A3056" s="222" t="s">
        <v>890</v>
      </c>
      <c r="B3056" s="134">
        <v>229078.85156999997</v>
      </c>
      <c r="C3056" s="134">
        <v>0</v>
      </c>
      <c r="D3056" s="134">
        <v>0</v>
      </c>
      <c r="E3056" s="134">
        <f t="shared" si="80"/>
        <v>229078.85156999997</v>
      </c>
      <c r="F3056" s="134">
        <v>0</v>
      </c>
      <c r="G3056" s="212">
        <f t="shared" si="81"/>
        <v>229078.85156999997</v>
      </c>
      <c r="H3056" s="208"/>
      <c r="I3056" t="s">
        <v>891</v>
      </c>
    </row>
    <row r="3057" spans="1:9" hidden="1" outlineLevel="1">
      <c r="A3057" s="222" t="s">
        <v>1191</v>
      </c>
      <c r="B3057" s="134">
        <v>593613.22470000002</v>
      </c>
      <c r="C3057" s="134">
        <v>0</v>
      </c>
      <c r="D3057" s="134">
        <v>0</v>
      </c>
      <c r="E3057" s="134">
        <f t="shared" si="80"/>
        <v>593613.22470000002</v>
      </c>
      <c r="F3057" s="134">
        <v>-612.82557999999995</v>
      </c>
      <c r="G3057" s="212">
        <f t="shared" si="81"/>
        <v>593000.39912000007</v>
      </c>
      <c r="H3057" s="208"/>
      <c r="I3057" t="s">
        <v>1192</v>
      </c>
    </row>
    <row r="3058" spans="1:9" hidden="1" outlineLevel="1">
      <c r="A3058" s="222" t="s">
        <v>1035</v>
      </c>
      <c r="B3058" s="134">
        <v>644210.31267000001</v>
      </c>
      <c r="C3058" s="134">
        <v>0</v>
      </c>
      <c r="D3058" s="134">
        <v>0</v>
      </c>
      <c r="E3058" s="134">
        <f t="shared" si="80"/>
        <v>644210.31267000001</v>
      </c>
      <c r="F3058" s="134">
        <v>0</v>
      </c>
      <c r="G3058" s="212">
        <f t="shared" si="81"/>
        <v>644210.31267000001</v>
      </c>
      <c r="H3058" s="208"/>
      <c r="I3058" t="s">
        <v>1036</v>
      </c>
    </row>
    <row r="3059" spans="1:9" hidden="1" outlineLevel="1">
      <c r="A3059" s="222" t="s">
        <v>1137</v>
      </c>
      <c r="B3059" s="134">
        <v>909214.68311999994</v>
      </c>
      <c r="C3059" s="134">
        <v>0</v>
      </c>
      <c r="D3059" s="134">
        <v>0</v>
      </c>
      <c r="E3059" s="134">
        <f t="shared" si="80"/>
        <v>909214.68311999994</v>
      </c>
      <c r="F3059" s="134">
        <v>2991.3608399999998</v>
      </c>
      <c r="G3059" s="212">
        <f t="shared" si="81"/>
        <v>912206.04395999992</v>
      </c>
      <c r="H3059" s="208"/>
      <c r="I3059" t="s">
        <v>1138</v>
      </c>
    </row>
    <row r="3060" spans="1:9" hidden="1" outlineLevel="1">
      <c r="A3060" s="222" t="s">
        <v>1740</v>
      </c>
      <c r="B3060" s="134">
        <v>26621.132365199999</v>
      </c>
      <c r="C3060" s="134">
        <v>0</v>
      </c>
      <c r="D3060" s="134">
        <v>0</v>
      </c>
      <c r="E3060" s="134">
        <f t="shared" si="80"/>
        <v>26621.132365199999</v>
      </c>
      <c r="F3060" s="134">
        <v>0</v>
      </c>
      <c r="G3060" s="212">
        <f t="shared" si="81"/>
        <v>26621.132365199999</v>
      </c>
      <c r="H3060" s="208"/>
      <c r="I3060" t="s">
        <v>1741</v>
      </c>
    </row>
    <row r="3061" spans="1:9" hidden="1" outlineLevel="1">
      <c r="A3061" s="222" t="s">
        <v>1177</v>
      </c>
      <c r="B3061" s="134">
        <v>1677817.3401299999</v>
      </c>
      <c r="C3061" s="134">
        <v>0</v>
      </c>
      <c r="D3061" s="134">
        <v>0</v>
      </c>
      <c r="E3061" s="134">
        <f t="shared" si="80"/>
        <v>1677817.3401299999</v>
      </c>
      <c r="F3061" s="134">
        <v>0</v>
      </c>
      <c r="G3061" s="212">
        <f t="shared" si="81"/>
        <v>1677817.3401299999</v>
      </c>
      <c r="H3061" s="208"/>
      <c r="I3061" t="s">
        <v>1178</v>
      </c>
    </row>
    <row r="3062" spans="1:9" hidden="1" outlineLevel="1">
      <c r="A3062" s="222" t="s">
        <v>826</v>
      </c>
      <c r="B3062" s="134">
        <v>25895.965199999999</v>
      </c>
      <c r="C3062" s="134">
        <v>0</v>
      </c>
      <c r="D3062" s="134">
        <v>0</v>
      </c>
      <c r="E3062" s="134">
        <f t="shared" si="80"/>
        <v>25895.965199999999</v>
      </c>
      <c r="F3062" s="134">
        <v>0</v>
      </c>
      <c r="G3062" s="212">
        <f t="shared" si="81"/>
        <v>25895.965199999999</v>
      </c>
      <c r="H3062" s="208"/>
      <c r="I3062" t="s">
        <v>827</v>
      </c>
    </row>
    <row r="3063" spans="1:9" hidden="1" outlineLevel="1">
      <c r="A3063" s="222" t="s">
        <v>852</v>
      </c>
      <c r="B3063" s="134">
        <v>95625.312959999996</v>
      </c>
      <c r="C3063" s="134">
        <v>0</v>
      </c>
      <c r="D3063" s="134">
        <v>0</v>
      </c>
      <c r="E3063" s="134">
        <f t="shared" si="80"/>
        <v>95625.312959999996</v>
      </c>
      <c r="F3063" s="134">
        <v>157.50615999999999</v>
      </c>
      <c r="G3063" s="212">
        <f t="shared" si="81"/>
        <v>95782.81912</v>
      </c>
      <c r="H3063" s="208"/>
      <c r="I3063" t="s">
        <v>853</v>
      </c>
    </row>
    <row r="3064" spans="1:9" hidden="1" outlineLevel="1">
      <c r="A3064" s="222" t="s">
        <v>832</v>
      </c>
      <c r="B3064" s="134">
        <v>265631.16141</v>
      </c>
      <c r="C3064" s="134">
        <v>0</v>
      </c>
      <c r="D3064" s="134">
        <v>0</v>
      </c>
      <c r="E3064" s="134">
        <f t="shared" ref="E3064:E3127" si="82">+B3064+C3064+D3064</f>
        <v>265631.16141</v>
      </c>
      <c r="F3064" s="134">
        <v>0</v>
      </c>
      <c r="G3064" s="212">
        <f t="shared" ref="G3064:G3127" si="83">+E3064+F3064</f>
        <v>265631.16141</v>
      </c>
      <c r="H3064" s="208"/>
      <c r="I3064" t="s">
        <v>833</v>
      </c>
    </row>
    <row r="3065" spans="1:9" hidden="1" outlineLevel="1">
      <c r="A3065" s="222" t="s">
        <v>1742</v>
      </c>
      <c r="B3065" s="134">
        <v>36798.449519999995</v>
      </c>
      <c r="C3065" s="134">
        <v>0</v>
      </c>
      <c r="D3065" s="134">
        <v>0</v>
      </c>
      <c r="E3065" s="134">
        <f t="shared" si="82"/>
        <v>36798.449519999995</v>
      </c>
      <c r="F3065" s="134">
        <v>0</v>
      </c>
      <c r="G3065" s="212">
        <f t="shared" si="83"/>
        <v>36798.449519999995</v>
      </c>
      <c r="H3065" s="208"/>
      <c r="I3065" t="s">
        <v>1743</v>
      </c>
    </row>
    <row r="3066" spans="1:9" hidden="1" outlineLevel="1">
      <c r="A3066" s="222" t="s">
        <v>860</v>
      </c>
      <c r="B3066" s="134">
        <v>149891.09252999999</v>
      </c>
      <c r="C3066" s="134">
        <v>0</v>
      </c>
      <c r="D3066" s="134">
        <v>0</v>
      </c>
      <c r="E3066" s="134">
        <f t="shared" si="82"/>
        <v>149891.09252999999</v>
      </c>
      <c r="F3066" s="134">
        <v>0</v>
      </c>
      <c r="G3066" s="212">
        <f t="shared" si="83"/>
        <v>149891.09252999999</v>
      </c>
      <c r="H3066" s="208"/>
      <c r="I3066" t="s">
        <v>861</v>
      </c>
    </row>
    <row r="3067" spans="1:9" hidden="1" outlineLevel="1">
      <c r="A3067" s="222" t="s">
        <v>1117</v>
      </c>
      <c r="B3067" s="134">
        <v>2970224.8396499995</v>
      </c>
      <c r="C3067" s="134">
        <v>0</v>
      </c>
      <c r="D3067" s="134">
        <v>0</v>
      </c>
      <c r="E3067" s="134">
        <f t="shared" si="82"/>
        <v>2970224.8396499995</v>
      </c>
      <c r="F3067" s="134">
        <v>0</v>
      </c>
      <c r="G3067" s="212">
        <f t="shared" si="83"/>
        <v>2970224.8396499995</v>
      </c>
      <c r="H3067" s="208"/>
      <c r="I3067" t="s">
        <v>1118</v>
      </c>
    </row>
    <row r="3068" spans="1:9" hidden="1" outlineLevel="1">
      <c r="A3068" s="222" t="s">
        <v>961</v>
      </c>
      <c r="B3068" s="134">
        <v>6977551.3015799997</v>
      </c>
      <c r="C3068" s="134">
        <v>0</v>
      </c>
      <c r="D3068" s="134">
        <v>0</v>
      </c>
      <c r="E3068" s="134">
        <f t="shared" si="82"/>
        <v>6977551.3015799997</v>
      </c>
      <c r="F3068" s="134">
        <v>0</v>
      </c>
      <c r="G3068" s="212">
        <f t="shared" si="83"/>
        <v>6977551.3015799997</v>
      </c>
      <c r="H3068" s="208"/>
      <c r="I3068" t="s">
        <v>962</v>
      </c>
    </row>
    <row r="3069" spans="1:9" hidden="1" outlineLevel="1">
      <c r="A3069" s="222" t="s">
        <v>790</v>
      </c>
      <c r="B3069" s="134">
        <v>651949.93047000002</v>
      </c>
      <c r="C3069" s="134">
        <v>0</v>
      </c>
      <c r="D3069" s="134">
        <v>0</v>
      </c>
      <c r="E3069" s="134">
        <f t="shared" si="82"/>
        <v>651949.93047000002</v>
      </c>
      <c r="F3069" s="134">
        <v>6459.6088499999996</v>
      </c>
      <c r="G3069" s="212">
        <f t="shared" si="83"/>
        <v>658409.53931999998</v>
      </c>
      <c r="H3069" s="208"/>
      <c r="I3069" t="s">
        <v>791</v>
      </c>
    </row>
    <row r="3070" spans="1:9" hidden="1" outlineLevel="1">
      <c r="A3070" s="222" t="s">
        <v>1183</v>
      </c>
      <c r="B3070" s="134">
        <v>866138.70251999993</v>
      </c>
      <c r="C3070" s="134">
        <v>0</v>
      </c>
      <c r="D3070" s="134">
        <v>0</v>
      </c>
      <c r="E3070" s="134">
        <f t="shared" si="82"/>
        <v>866138.70251999993</v>
      </c>
      <c r="F3070" s="134">
        <v>-4382.3658300000006</v>
      </c>
      <c r="G3070" s="212">
        <f t="shared" si="83"/>
        <v>861756.33668999991</v>
      </c>
      <c r="H3070" s="208"/>
      <c r="I3070" t="s">
        <v>1184</v>
      </c>
    </row>
    <row r="3071" spans="1:9" hidden="1" outlineLevel="1">
      <c r="A3071" s="222" t="s">
        <v>1141</v>
      </c>
      <c r="B3071" s="134">
        <v>1672073.9312099998</v>
      </c>
      <c r="C3071" s="134">
        <v>0</v>
      </c>
      <c r="D3071" s="134">
        <v>0</v>
      </c>
      <c r="E3071" s="134">
        <f t="shared" si="82"/>
        <v>1672073.9312099998</v>
      </c>
      <c r="F3071" s="134">
        <v>0</v>
      </c>
      <c r="G3071" s="212">
        <f t="shared" si="83"/>
        <v>1672073.9312099998</v>
      </c>
      <c r="H3071" s="208"/>
      <c r="I3071" t="s">
        <v>1142</v>
      </c>
    </row>
    <row r="3072" spans="1:9" hidden="1" outlineLevel="1">
      <c r="A3072" s="222" t="s">
        <v>1175</v>
      </c>
      <c r="B3072" s="134">
        <v>148698.51363</v>
      </c>
      <c r="C3072" s="134">
        <v>0</v>
      </c>
      <c r="D3072" s="134">
        <v>0</v>
      </c>
      <c r="E3072" s="134">
        <f t="shared" si="82"/>
        <v>148698.51363</v>
      </c>
      <c r="F3072" s="134">
        <v>33.570279999999997</v>
      </c>
      <c r="G3072" s="212">
        <f t="shared" si="83"/>
        <v>148732.08391000002</v>
      </c>
      <c r="H3072" s="208"/>
      <c r="I3072" t="s">
        <v>1176</v>
      </c>
    </row>
    <row r="3073" spans="1:9" hidden="1" outlineLevel="1">
      <c r="A3073" s="222" t="s">
        <v>902</v>
      </c>
      <c r="B3073" s="134">
        <v>953802.53627999988</v>
      </c>
      <c r="C3073" s="134">
        <v>0</v>
      </c>
      <c r="D3073" s="134">
        <v>0</v>
      </c>
      <c r="E3073" s="134">
        <f t="shared" si="82"/>
        <v>953802.53627999988</v>
      </c>
      <c r="F3073" s="134">
        <v>-430.59825999999998</v>
      </c>
      <c r="G3073" s="212">
        <f t="shared" si="83"/>
        <v>953371.93801999989</v>
      </c>
      <c r="H3073" s="208"/>
      <c r="I3073" t="s">
        <v>903</v>
      </c>
    </row>
    <row r="3074" spans="1:9" hidden="1" outlineLevel="1">
      <c r="A3074" s="222" t="s">
        <v>1061</v>
      </c>
      <c r="B3074" s="134">
        <v>301063.89266999997</v>
      </c>
      <c r="C3074" s="134">
        <v>0</v>
      </c>
      <c r="D3074" s="134">
        <v>0</v>
      </c>
      <c r="E3074" s="134">
        <f t="shared" si="82"/>
        <v>301063.89266999997</v>
      </c>
      <c r="F3074" s="134">
        <v>795.78567999999996</v>
      </c>
      <c r="G3074" s="212">
        <f t="shared" si="83"/>
        <v>301859.67834999994</v>
      </c>
      <c r="H3074" s="208"/>
      <c r="I3074" t="s">
        <v>1062</v>
      </c>
    </row>
    <row r="3075" spans="1:9" hidden="1" outlineLevel="1">
      <c r="A3075" s="222" t="s">
        <v>985</v>
      </c>
      <c r="B3075" s="134">
        <v>1206969.41313</v>
      </c>
      <c r="C3075" s="134">
        <v>0</v>
      </c>
      <c r="D3075" s="134">
        <v>0</v>
      </c>
      <c r="E3075" s="134">
        <f t="shared" si="82"/>
        <v>1206969.41313</v>
      </c>
      <c r="F3075" s="134">
        <v>0</v>
      </c>
      <c r="G3075" s="212">
        <f t="shared" si="83"/>
        <v>1206969.41313</v>
      </c>
      <c r="H3075" s="208"/>
      <c r="I3075" t="s">
        <v>986</v>
      </c>
    </row>
    <row r="3076" spans="1:9" hidden="1" outlineLevel="1">
      <c r="A3076" s="222" t="s">
        <v>1181</v>
      </c>
      <c r="B3076" s="134">
        <v>238407.43197000001</v>
      </c>
      <c r="C3076" s="134">
        <v>0</v>
      </c>
      <c r="D3076" s="134">
        <v>0</v>
      </c>
      <c r="E3076" s="134">
        <f t="shared" si="82"/>
        <v>238407.43197000001</v>
      </c>
      <c r="F3076" s="134">
        <v>0</v>
      </c>
      <c r="G3076" s="212">
        <f t="shared" si="83"/>
        <v>238407.43197000001</v>
      </c>
      <c r="H3076" s="208"/>
      <c r="I3076" t="s">
        <v>1182</v>
      </c>
    </row>
    <row r="3077" spans="1:9" hidden="1" outlineLevel="1">
      <c r="A3077" s="222" t="s">
        <v>1093</v>
      </c>
      <c r="B3077" s="134">
        <v>372883.88519999996</v>
      </c>
      <c r="C3077" s="134">
        <v>0</v>
      </c>
      <c r="D3077" s="134">
        <v>0</v>
      </c>
      <c r="E3077" s="134">
        <f t="shared" si="82"/>
        <v>372883.88519999996</v>
      </c>
      <c r="F3077" s="134">
        <v>0</v>
      </c>
      <c r="G3077" s="212">
        <f t="shared" si="83"/>
        <v>372883.88519999996</v>
      </c>
      <c r="H3077" s="208"/>
      <c r="I3077" t="s">
        <v>1094</v>
      </c>
    </row>
    <row r="3078" spans="1:9" hidden="1" outlineLevel="1">
      <c r="A3078" s="222" t="s">
        <v>854</v>
      </c>
      <c r="B3078" s="134">
        <v>223418.35404000001</v>
      </c>
      <c r="C3078" s="134">
        <v>0</v>
      </c>
      <c r="D3078" s="134">
        <v>0</v>
      </c>
      <c r="E3078" s="134">
        <f t="shared" si="82"/>
        <v>223418.35404000001</v>
      </c>
      <c r="F3078" s="134">
        <v>0</v>
      </c>
      <c r="G3078" s="212">
        <f t="shared" si="83"/>
        <v>223418.35404000001</v>
      </c>
      <c r="H3078" s="208"/>
      <c r="I3078" t="s">
        <v>855</v>
      </c>
    </row>
    <row r="3079" spans="1:9" hidden="1" outlineLevel="1">
      <c r="A3079" s="222" t="s">
        <v>1055</v>
      </c>
      <c r="B3079" s="134">
        <v>80862.848070000007</v>
      </c>
      <c r="C3079" s="134">
        <v>0</v>
      </c>
      <c r="D3079" s="134">
        <v>0</v>
      </c>
      <c r="E3079" s="134">
        <f t="shared" si="82"/>
        <v>80862.848070000007</v>
      </c>
      <c r="F3079" s="134">
        <v>0</v>
      </c>
      <c r="G3079" s="212">
        <f t="shared" si="83"/>
        <v>80862.848070000007</v>
      </c>
      <c r="H3079" s="208"/>
      <c r="I3079" t="s">
        <v>1056</v>
      </c>
    </row>
    <row r="3080" spans="1:9" hidden="1" outlineLevel="1">
      <c r="A3080" s="222" t="s">
        <v>1269</v>
      </c>
      <c r="B3080" s="134">
        <v>69119.548049999998</v>
      </c>
      <c r="C3080" s="134">
        <v>0</v>
      </c>
      <c r="D3080" s="134">
        <v>0</v>
      </c>
      <c r="E3080" s="134">
        <f t="shared" si="82"/>
        <v>69119.548049999998</v>
      </c>
      <c r="F3080" s="134">
        <v>-2484.1064099999999</v>
      </c>
      <c r="G3080" s="212">
        <f t="shared" si="83"/>
        <v>66635.441640000005</v>
      </c>
      <c r="H3080" s="208"/>
      <c r="I3080" t="s">
        <v>1270</v>
      </c>
    </row>
    <row r="3081" spans="1:9" hidden="1" outlineLevel="1">
      <c r="A3081" s="222" t="s">
        <v>993</v>
      </c>
      <c r="B3081" s="134">
        <v>123343.97535000001</v>
      </c>
      <c r="C3081" s="134">
        <v>0</v>
      </c>
      <c r="D3081" s="134">
        <v>0</v>
      </c>
      <c r="E3081" s="134">
        <f t="shared" si="82"/>
        <v>123343.97535000001</v>
      </c>
      <c r="F3081" s="134">
        <v>0</v>
      </c>
      <c r="G3081" s="212">
        <f t="shared" si="83"/>
        <v>123343.97535000001</v>
      </c>
      <c r="H3081" s="208"/>
      <c r="I3081" t="s">
        <v>994</v>
      </c>
    </row>
    <row r="3082" spans="1:9" hidden="1" outlineLevel="1">
      <c r="A3082" s="222" t="s">
        <v>1261</v>
      </c>
      <c r="B3082" s="134">
        <v>550384.79575047002</v>
      </c>
      <c r="C3082" s="134">
        <v>0</v>
      </c>
      <c r="D3082" s="134">
        <v>0</v>
      </c>
      <c r="E3082" s="134">
        <f t="shared" si="82"/>
        <v>550384.79575047002</v>
      </c>
      <c r="F3082" s="134">
        <v>-2263.9331127</v>
      </c>
      <c r="G3082" s="212">
        <f t="shared" si="83"/>
        <v>548120.86263777001</v>
      </c>
      <c r="H3082" s="208"/>
      <c r="I3082" t="s">
        <v>1262</v>
      </c>
    </row>
    <row r="3083" spans="1:9" hidden="1" outlineLevel="1">
      <c r="A3083" s="222" t="s">
        <v>776</v>
      </c>
      <c r="B3083" s="134">
        <v>264295.07588999998</v>
      </c>
      <c r="C3083" s="134">
        <v>0</v>
      </c>
      <c r="D3083" s="134">
        <v>0</v>
      </c>
      <c r="E3083" s="134">
        <f t="shared" si="82"/>
        <v>264295.07588999998</v>
      </c>
      <c r="F3083" s="134">
        <v>0</v>
      </c>
      <c r="G3083" s="212">
        <f t="shared" si="83"/>
        <v>264295.07588999998</v>
      </c>
      <c r="H3083" s="208"/>
      <c r="I3083" t="s">
        <v>777</v>
      </c>
    </row>
    <row r="3084" spans="1:9" hidden="1" outlineLevel="1">
      <c r="A3084" s="222" t="s">
        <v>1245</v>
      </c>
      <c r="B3084" s="134">
        <v>316419.73929</v>
      </c>
      <c r="C3084" s="134">
        <v>0</v>
      </c>
      <c r="D3084" s="134">
        <v>0</v>
      </c>
      <c r="E3084" s="134">
        <f t="shared" si="82"/>
        <v>316419.73929</v>
      </c>
      <c r="F3084" s="134">
        <v>-5.0279999999999998E-2</v>
      </c>
      <c r="G3084" s="212">
        <f t="shared" si="83"/>
        <v>316419.68900999997</v>
      </c>
      <c r="H3084" s="208"/>
      <c r="I3084" t="s">
        <v>1246</v>
      </c>
    </row>
    <row r="3085" spans="1:9" hidden="1" outlineLevel="1">
      <c r="A3085" s="222" t="s">
        <v>1255</v>
      </c>
      <c r="B3085" s="134">
        <v>83074.695119999989</v>
      </c>
      <c r="C3085" s="134">
        <v>0</v>
      </c>
      <c r="D3085" s="134">
        <v>0</v>
      </c>
      <c r="E3085" s="134">
        <f t="shared" si="82"/>
        <v>83074.695119999989</v>
      </c>
      <c r="F3085" s="134">
        <v>-31.825400000000002</v>
      </c>
      <c r="G3085" s="212">
        <f t="shared" si="83"/>
        <v>83042.869719999988</v>
      </c>
      <c r="H3085" s="208"/>
      <c r="I3085" t="s">
        <v>1256</v>
      </c>
    </row>
    <row r="3086" spans="1:9" hidden="1" outlineLevel="1">
      <c r="A3086" s="222" t="s">
        <v>856</v>
      </c>
      <c r="B3086" s="134">
        <v>100954.99823999999</v>
      </c>
      <c r="C3086" s="134">
        <v>0</v>
      </c>
      <c r="D3086" s="134">
        <v>0</v>
      </c>
      <c r="E3086" s="134">
        <f t="shared" si="82"/>
        <v>100954.99823999999</v>
      </c>
      <c r="F3086" s="134">
        <v>0</v>
      </c>
      <c r="G3086" s="212">
        <f t="shared" si="83"/>
        <v>100954.99823999999</v>
      </c>
      <c r="H3086" s="208"/>
      <c r="I3086" t="s">
        <v>857</v>
      </c>
    </row>
    <row r="3087" spans="1:9" hidden="1" outlineLevel="1">
      <c r="A3087" s="222" t="s">
        <v>866</v>
      </c>
      <c r="B3087" s="134">
        <v>35185.923750000002</v>
      </c>
      <c r="C3087" s="134">
        <v>0</v>
      </c>
      <c r="D3087" s="134">
        <v>0</v>
      </c>
      <c r="E3087" s="134">
        <f t="shared" si="82"/>
        <v>35185.923750000002</v>
      </c>
      <c r="F3087" s="134">
        <v>0</v>
      </c>
      <c r="G3087" s="212">
        <f t="shared" si="83"/>
        <v>35185.923750000002</v>
      </c>
      <c r="H3087" s="208"/>
      <c r="I3087" t="s">
        <v>867</v>
      </c>
    </row>
    <row r="3088" spans="1:9" hidden="1" outlineLevel="1">
      <c r="A3088" s="222" t="s">
        <v>1123</v>
      </c>
      <c r="B3088" s="134">
        <v>304404.38423999998</v>
      </c>
      <c r="C3088" s="134">
        <v>0</v>
      </c>
      <c r="D3088" s="134">
        <v>0</v>
      </c>
      <c r="E3088" s="134">
        <f t="shared" si="82"/>
        <v>304404.38423999998</v>
      </c>
      <c r="F3088" s="134">
        <v>1900.0647099999999</v>
      </c>
      <c r="G3088" s="212">
        <f t="shared" si="83"/>
        <v>306304.44894999999</v>
      </c>
      <c r="H3088" s="208"/>
      <c r="I3088" t="s">
        <v>1124</v>
      </c>
    </row>
    <row r="3089" spans="1:9" hidden="1" outlineLevel="1">
      <c r="A3089" s="222" t="s">
        <v>864</v>
      </c>
      <c r="B3089" s="134">
        <v>43708.309229999992</v>
      </c>
      <c r="C3089" s="134">
        <v>0</v>
      </c>
      <c r="D3089" s="134">
        <v>0</v>
      </c>
      <c r="E3089" s="134">
        <f t="shared" si="82"/>
        <v>43708.309229999992</v>
      </c>
      <c r="F3089" s="134">
        <v>0</v>
      </c>
      <c r="G3089" s="212">
        <f t="shared" si="83"/>
        <v>43708.309229999992</v>
      </c>
      <c r="H3089" s="208"/>
      <c r="I3089" t="s">
        <v>865</v>
      </c>
    </row>
    <row r="3090" spans="1:9" hidden="1" outlineLevel="1">
      <c r="A3090" s="222" t="s">
        <v>1101</v>
      </c>
      <c r="B3090" s="134">
        <v>452179.72632000002</v>
      </c>
      <c r="C3090" s="134">
        <v>0</v>
      </c>
      <c r="D3090" s="134">
        <v>0</v>
      </c>
      <c r="E3090" s="134">
        <f t="shared" si="82"/>
        <v>452179.72632000002</v>
      </c>
      <c r="F3090" s="134">
        <v>0</v>
      </c>
      <c r="G3090" s="212">
        <f t="shared" si="83"/>
        <v>452179.72632000002</v>
      </c>
      <c r="H3090" s="208"/>
      <c r="I3090" t="s">
        <v>1102</v>
      </c>
    </row>
    <row r="3091" spans="1:9" hidden="1" outlineLevel="1">
      <c r="A3091" s="222" t="s">
        <v>930</v>
      </c>
      <c r="B3091" s="134">
        <v>522128.69559000002</v>
      </c>
      <c r="C3091" s="134">
        <v>0</v>
      </c>
      <c r="D3091" s="134">
        <v>0</v>
      </c>
      <c r="E3091" s="134">
        <f t="shared" si="82"/>
        <v>522128.69559000002</v>
      </c>
      <c r="F3091" s="134">
        <v>0</v>
      </c>
      <c r="G3091" s="212">
        <f t="shared" si="83"/>
        <v>522128.69559000002</v>
      </c>
      <c r="H3091" s="208"/>
      <c r="I3091" t="s">
        <v>931</v>
      </c>
    </row>
    <row r="3092" spans="1:9" hidden="1" outlineLevel="1">
      <c r="A3092" s="222" t="s">
        <v>1085</v>
      </c>
      <c r="B3092" s="134">
        <v>1389590.3575200001</v>
      </c>
      <c r="C3092" s="134">
        <v>-708.94</v>
      </c>
      <c r="D3092" s="134">
        <v>0</v>
      </c>
      <c r="E3092" s="134">
        <f t="shared" si="82"/>
        <v>1388881.4175200001</v>
      </c>
      <c r="F3092" s="134">
        <v>2711.9775</v>
      </c>
      <c r="G3092" s="212">
        <f t="shared" si="83"/>
        <v>1391593.3950200002</v>
      </c>
      <c r="H3092" s="208"/>
      <c r="I3092" t="s">
        <v>1086</v>
      </c>
    </row>
    <row r="3093" spans="1:9" hidden="1" outlineLevel="1">
      <c r="A3093" s="222" t="s">
        <v>977</v>
      </c>
      <c r="B3093" s="134">
        <v>4750007.9030544702</v>
      </c>
      <c r="C3093" s="134">
        <v>0</v>
      </c>
      <c r="D3093" s="134">
        <v>0</v>
      </c>
      <c r="E3093" s="134">
        <f t="shared" si="82"/>
        <v>4750007.9030544702</v>
      </c>
      <c r="F3093" s="134">
        <v>-7361.2937914999984</v>
      </c>
      <c r="G3093" s="212">
        <f t="shared" si="83"/>
        <v>4742646.6092629703</v>
      </c>
      <c r="H3093" s="208"/>
      <c r="I3093" t="s">
        <v>978</v>
      </c>
    </row>
    <row r="3094" spans="1:9" hidden="1" outlineLevel="1">
      <c r="A3094" s="222" t="s">
        <v>1001</v>
      </c>
      <c r="B3094" s="134">
        <v>480250.50878535002</v>
      </c>
      <c r="C3094" s="134">
        <v>0</v>
      </c>
      <c r="D3094" s="134">
        <v>0</v>
      </c>
      <c r="E3094" s="134">
        <f t="shared" si="82"/>
        <v>480250.50878535002</v>
      </c>
      <c r="F3094" s="134">
        <v>0</v>
      </c>
      <c r="G3094" s="212">
        <f t="shared" si="83"/>
        <v>480250.50878535002</v>
      </c>
      <c r="H3094" s="208"/>
      <c r="I3094" t="s">
        <v>1002</v>
      </c>
    </row>
    <row r="3095" spans="1:9" hidden="1" outlineLevel="1">
      <c r="A3095" s="222" t="s">
        <v>910</v>
      </c>
      <c r="B3095" s="134">
        <v>105146.68938</v>
      </c>
      <c r="C3095" s="134">
        <v>0</v>
      </c>
      <c r="D3095" s="134">
        <v>0</v>
      </c>
      <c r="E3095" s="134">
        <f t="shared" si="82"/>
        <v>105146.68938</v>
      </c>
      <c r="F3095" s="134">
        <v>0</v>
      </c>
      <c r="G3095" s="212">
        <f t="shared" si="83"/>
        <v>105146.68938</v>
      </c>
      <c r="H3095" s="208"/>
      <c r="I3095" t="s">
        <v>911</v>
      </c>
    </row>
    <row r="3096" spans="1:9" hidden="1" outlineLevel="1">
      <c r="A3096" s="222" t="s">
        <v>784</v>
      </c>
      <c r="B3096" s="134">
        <v>3875538.7691099998</v>
      </c>
      <c r="C3096" s="134">
        <v>0</v>
      </c>
      <c r="D3096" s="134">
        <v>0</v>
      </c>
      <c r="E3096" s="134">
        <f t="shared" si="82"/>
        <v>3875538.7691099998</v>
      </c>
      <c r="F3096" s="134">
        <v>-442636.87205999997</v>
      </c>
      <c r="G3096" s="212">
        <f t="shared" si="83"/>
        <v>3432901.8970499998</v>
      </c>
      <c r="H3096" s="208"/>
      <c r="I3096" t="s">
        <v>785</v>
      </c>
    </row>
    <row r="3097" spans="1:9" hidden="1" outlineLevel="1">
      <c r="A3097" s="222" t="s">
        <v>942</v>
      </c>
      <c r="B3097" s="134">
        <v>58392.833039999998</v>
      </c>
      <c r="C3097" s="134">
        <v>0</v>
      </c>
      <c r="D3097" s="134">
        <v>0</v>
      </c>
      <c r="E3097" s="134">
        <f t="shared" si="82"/>
        <v>58392.833039999998</v>
      </c>
      <c r="F3097" s="134">
        <v>0</v>
      </c>
      <c r="G3097" s="212">
        <f t="shared" si="83"/>
        <v>58392.833039999998</v>
      </c>
      <c r="H3097" s="208"/>
      <c r="I3097" t="s">
        <v>943</v>
      </c>
    </row>
    <row r="3098" spans="1:9" hidden="1" outlineLevel="1">
      <c r="A3098" s="222" t="s">
        <v>840</v>
      </c>
      <c r="B3098" s="134">
        <v>46511.493149999995</v>
      </c>
      <c r="C3098" s="134">
        <v>0</v>
      </c>
      <c r="D3098" s="134">
        <v>0</v>
      </c>
      <c r="E3098" s="134">
        <f t="shared" si="82"/>
        <v>46511.493149999995</v>
      </c>
      <c r="F3098" s="134">
        <v>-1.48326</v>
      </c>
      <c r="G3098" s="212">
        <f t="shared" si="83"/>
        <v>46510.009889999994</v>
      </c>
      <c r="H3098" s="208"/>
      <c r="I3098" t="s">
        <v>841</v>
      </c>
    </row>
    <row r="3099" spans="1:9" hidden="1" outlineLevel="1">
      <c r="A3099" s="222" t="s">
        <v>1231</v>
      </c>
      <c r="B3099" s="134">
        <v>535261.42478999996</v>
      </c>
      <c r="C3099" s="134">
        <v>0</v>
      </c>
      <c r="D3099" s="134">
        <v>0</v>
      </c>
      <c r="E3099" s="134">
        <f t="shared" si="82"/>
        <v>535261.42478999996</v>
      </c>
      <c r="F3099" s="134">
        <v>0</v>
      </c>
      <c r="G3099" s="212">
        <f t="shared" si="83"/>
        <v>535261.42478999996</v>
      </c>
      <c r="H3099" s="208"/>
      <c r="I3099" t="s">
        <v>1232</v>
      </c>
    </row>
    <row r="3100" spans="1:9" hidden="1" outlineLevel="1">
      <c r="A3100" s="222" t="s">
        <v>965</v>
      </c>
      <c r="B3100" s="134">
        <v>129891.02606999999</v>
      </c>
      <c r="C3100" s="134">
        <v>0</v>
      </c>
      <c r="D3100" s="134">
        <v>0</v>
      </c>
      <c r="E3100" s="134">
        <f t="shared" si="82"/>
        <v>129891.02606999999</v>
      </c>
      <c r="F3100" s="134">
        <v>0</v>
      </c>
      <c r="G3100" s="212">
        <f t="shared" si="83"/>
        <v>129891.02606999999</v>
      </c>
      <c r="H3100" s="208"/>
      <c r="I3100" t="s">
        <v>966</v>
      </c>
    </row>
    <row r="3101" spans="1:9" hidden="1" outlineLevel="1">
      <c r="A3101" s="222" t="s">
        <v>762</v>
      </c>
      <c r="B3101" s="134">
        <v>262131.70265999998</v>
      </c>
      <c r="C3101" s="134">
        <v>0</v>
      </c>
      <c r="D3101" s="134">
        <v>0</v>
      </c>
      <c r="E3101" s="134">
        <f t="shared" si="82"/>
        <v>262131.70265999998</v>
      </c>
      <c r="F3101" s="134">
        <v>0</v>
      </c>
      <c r="G3101" s="212">
        <f t="shared" si="83"/>
        <v>262131.70265999998</v>
      </c>
      <c r="H3101" s="208"/>
      <c r="I3101" t="s">
        <v>763</v>
      </c>
    </row>
    <row r="3102" spans="1:9" hidden="1" outlineLevel="1">
      <c r="A3102" s="222" t="s">
        <v>1087</v>
      </c>
      <c r="B3102" s="134">
        <v>149549.15174999999</v>
      </c>
      <c r="C3102" s="134">
        <v>0</v>
      </c>
      <c r="D3102" s="134">
        <v>0</v>
      </c>
      <c r="E3102" s="134">
        <f t="shared" si="82"/>
        <v>149549.15174999999</v>
      </c>
      <c r="F3102" s="134">
        <v>0</v>
      </c>
      <c r="G3102" s="212">
        <f t="shared" si="83"/>
        <v>149549.15174999999</v>
      </c>
      <c r="H3102" s="208"/>
      <c r="I3102" t="s">
        <v>1088</v>
      </c>
    </row>
    <row r="3103" spans="1:9" hidden="1" outlineLevel="1">
      <c r="A3103" s="222" t="s">
        <v>742</v>
      </c>
      <c r="B3103" s="134">
        <v>256285.99755</v>
      </c>
      <c r="C3103" s="134">
        <v>0</v>
      </c>
      <c r="D3103" s="134">
        <v>0</v>
      </c>
      <c r="E3103" s="134">
        <f t="shared" si="82"/>
        <v>256285.99755</v>
      </c>
      <c r="F3103" s="134">
        <v>0</v>
      </c>
      <c r="G3103" s="212">
        <f t="shared" si="83"/>
        <v>256285.99755</v>
      </c>
      <c r="H3103" s="208"/>
      <c r="I3103" t="s">
        <v>743</v>
      </c>
    </row>
    <row r="3104" spans="1:9" hidden="1" outlineLevel="1">
      <c r="A3104" s="222" t="s">
        <v>876</v>
      </c>
      <c r="B3104" s="134">
        <v>137167.83176999999</v>
      </c>
      <c r="C3104" s="134">
        <v>0</v>
      </c>
      <c r="D3104" s="134">
        <v>0</v>
      </c>
      <c r="E3104" s="134">
        <f t="shared" si="82"/>
        <v>137167.83176999999</v>
      </c>
      <c r="F3104" s="134">
        <v>-260.54203000000001</v>
      </c>
      <c r="G3104" s="212">
        <f t="shared" si="83"/>
        <v>136907.28973999998</v>
      </c>
      <c r="H3104" s="208"/>
      <c r="I3104" t="s">
        <v>877</v>
      </c>
    </row>
    <row r="3105" spans="1:9" hidden="1" outlineLevel="1">
      <c r="A3105" s="222" t="s">
        <v>820</v>
      </c>
      <c r="B3105" s="134">
        <v>232942.8273</v>
      </c>
      <c r="C3105" s="134">
        <v>0</v>
      </c>
      <c r="D3105" s="134">
        <v>0</v>
      </c>
      <c r="E3105" s="134">
        <f t="shared" si="82"/>
        <v>232942.8273</v>
      </c>
      <c r="F3105" s="134">
        <v>0</v>
      </c>
      <c r="G3105" s="212">
        <f t="shared" si="83"/>
        <v>232942.8273</v>
      </c>
      <c r="H3105" s="208"/>
      <c r="I3105" t="s">
        <v>821</v>
      </c>
    </row>
    <row r="3106" spans="1:9" hidden="1" outlineLevel="1">
      <c r="A3106" s="222" t="s">
        <v>1107</v>
      </c>
      <c r="B3106" s="134">
        <v>342994.99988999998</v>
      </c>
      <c r="C3106" s="134">
        <v>0</v>
      </c>
      <c r="D3106" s="134">
        <v>0</v>
      </c>
      <c r="E3106" s="134">
        <f t="shared" si="82"/>
        <v>342994.99988999998</v>
      </c>
      <c r="F3106" s="134">
        <v>0</v>
      </c>
      <c r="G3106" s="212">
        <f t="shared" si="83"/>
        <v>342994.99988999998</v>
      </c>
      <c r="H3106" s="208"/>
      <c r="I3106" t="s">
        <v>1108</v>
      </c>
    </row>
    <row r="3107" spans="1:9" hidden="1" outlineLevel="1">
      <c r="A3107" s="222" t="s">
        <v>1321</v>
      </c>
      <c r="B3107" s="134">
        <v>555444.58895999996</v>
      </c>
      <c r="C3107" s="134">
        <v>0</v>
      </c>
      <c r="D3107" s="134">
        <v>0</v>
      </c>
      <c r="E3107" s="134">
        <f t="shared" si="82"/>
        <v>555444.58895999996</v>
      </c>
      <c r="F3107" s="134">
        <v>0</v>
      </c>
      <c r="G3107" s="212">
        <f t="shared" si="83"/>
        <v>555444.58895999996</v>
      </c>
      <c r="H3107" s="208"/>
      <c r="I3107" t="s">
        <v>1322</v>
      </c>
    </row>
    <row r="3108" spans="1:9" hidden="1" outlineLevel="1">
      <c r="A3108" s="222" t="s">
        <v>1179</v>
      </c>
      <c r="B3108" s="134">
        <v>1049174.3161499999</v>
      </c>
      <c r="C3108" s="134">
        <v>0</v>
      </c>
      <c r="D3108" s="134">
        <v>0</v>
      </c>
      <c r="E3108" s="134">
        <f t="shared" si="82"/>
        <v>1049174.3161499999</v>
      </c>
      <c r="F3108" s="134">
        <v>-11820.853139999999</v>
      </c>
      <c r="G3108" s="212">
        <f t="shared" si="83"/>
        <v>1037353.4630099998</v>
      </c>
      <c r="H3108" s="208"/>
      <c r="I3108" t="s">
        <v>1180</v>
      </c>
    </row>
    <row r="3109" spans="1:9" hidden="1" outlineLevel="1">
      <c r="A3109" s="222" t="s">
        <v>1129</v>
      </c>
      <c r="B3109" s="134">
        <v>154664.90093999999</v>
      </c>
      <c r="C3109" s="134">
        <v>0</v>
      </c>
      <c r="D3109" s="134">
        <v>0</v>
      </c>
      <c r="E3109" s="134">
        <f t="shared" si="82"/>
        <v>154664.90093999999</v>
      </c>
      <c r="F3109" s="134">
        <v>0</v>
      </c>
      <c r="G3109" s="212">
        <f t="shared" si="83"/>
        <v>154664.90093999999</v>
      </c>
      <c r="H3109" s="208"/>
      <c r="I3109" t="s">
        <v>1130</v>
      </c>
    </row>
    <row r="3110" spans="1:9" hidden="1" outlineLevel="1">
      <c r="A3110" s="222" t="s">
        <v>1083</v>
      </c>
      <c r="B3110" s="134">
        <v>977684.91720000003</v>
      </c>
      <c r="C3110" s="134">
        <v>0</v>
      </c>
      <c r="D3110" s="134">
        <v>0</v>
      </c>
      <c r="E3110" s="134">
        <f t="shared" si="82"/>
        <v>977684.91720000003</v>
      </c>
      <c r="F3110" s="134">
        <v>-739.31001999999989</v>
      </c>
      <c r="G3110" s="212">
        <f t="shared" si="83"/>
        <v>976945.60718000005</v>
      </c>
      <c r="H3110" s="208"/>
      <c r="I3110" t="s">
        <v>1084</v>
      </c>
    </row>
    <row r="3111" spans="1:9" hidden="1" outlineLevel="1">
      <c r="A3111" s="222" t="s">
        <v>1273</v>
      </c>
      <c r="B3111" s="134">
        <v>693831.86057999998</v>
      </c>
      <c r="C3111" s="134">
        <v>0</v>
      </c>
      <c r="D3111" s="134">
        <v>0</v>
      </c>
      <c r="E3111" s="134">
        <f t="shared" si="82"/>
        <v>693831.86057999998</v>
      </c>
      <c r="F3111" s="134">
        <v>0</v>
      </c>
      <c r="G3111" s="212">
        <f t="shared" si="83"/>
        <v>693831.86057999998</v>
      </c>
      <c r="H3111" s="208"/>
      <c r="I3111" t="s">
        <v>1274</v>
      </c>
    </row>
    <row r="3112" spans="1:9" hidden="1" outlineLevel="1">
      <c r="A3112" s="222" t="s">
        <v>1253</v>
      </c>
      <c r="B3112" s="134">
        <v>691820.78804999997</v>
      </c>
      <c r="C3112" s="134">
        <v>0</v>
      </c>
      <c r="D3112" s="134">
        <v>0</v>
      </c>
      <c r="E3112" s="134">
        <f t="shared" si="82"/>
        <v>691820.78804999997</v>
      </c>
      <c r="F3112" s="134">
        <v>0</v>
      </c>
      <c r="G3112" s="212">
        <f t="shared" si="83"/>
        <v>691820.78804999997</v>
      </c>
      <c r="H3112" s="208"/>
      <c r="I3112" t="s">
        <v>1254</v>
      </c>
    </row>
    <row r="3113" spans="1:9" hidden="1" outlineLevel="1">
      <c r="A3113" s="222" t="s">
        <v>1209</v>
      </c>
      <c r="B3113" s="134">
        <v>858634.8168899999</v>
      </c>
      <c r="C3113" s="134">
        <v>0</v>
      </c>
      <c r="D3113" s="134">
        <v>0</v>
      </c>
      <c r="E3113" s="134">
        <f t="shared" si="82"/>
        <v>858634.8168899999</v>
      </c>
      <c r="F3113" s="134">
        <v>1093.86491</v>
      </c>
      <c r="G3113" s="212">
        <f t="shared" si="83"/>
        <v>859728.6817999999</v>
      </c>
      <c r="H3113" s="208"/>
      <c r="I3113" t="s">
        <v>1210</v>
      </c>
    </row>
    <row r="3114" spans="1:9" hidden="1" outlineLevel="1">
      <c r="A3114" s="222" t="s">
        <v>1111</v>
      </c>
      <c r="B3114" s="134">
        <v>47315.71413</v>
      </c>
      <c r="C3114" s="134">
        <v>0</v>
      </c>
      <c r="D3114" s="134">
        <v>0</v>
      </c>
      <c r="E3114" s="134">
        <f t="shared" si="82"/>
        <v>47315.71413</v>
      </c>
      <c r="F3114" s="134">
        <v>-108.68440999999999</v>
      </c>
      <c r="G3114" s="212">
        <f t="shared" si="83"/>
        <v>47207.029719999999</v>
      </c>
      <c r="H3114" s="208"/>
      <c r="I3114" t="s">
        <v>1112</v>
      </c>
    </row>
    <row r="3115" spans="1:9" hidden="1" outlineLevel="1">
      <c r="A3115" s="222" t="s">
        <v>1217</v>
      </c>
      <c r="B3115" s="134">
        <v>675541.5453</v>
      </c>
      <c r="C3115" s="134">
        <v>0</v>
      </c>
      <c r="D3115" s="134">
        <v>0</v>
      </c>
      <c r="E3115" s="134">
        <f t="shared" si="82"/>
        <v>675541.5453</v>
      </c>
      <c r="F3115" s="134">
        <v>0</v>
      </c>
      <c r="G3115" s="212">
        <f t="shared" si="83"/>
        <v>675541.5453</v>
      </c>
      <c r="H3115" s="208"/>
      <c r="I3115" t="s">
        <v>1218</v>
      </c>
    </row>
    <row r="3116" spans="1:9" hidden="1" outlineLevel="1">
      <c r="A3116" s="222" t="s">
        <v>1207</v>
      </c>
      <c r="B3116" s="134">
        <v>455779.82055</v>
      </c>
      <c r="C3116" s="134">
        <v>0</v>
      </c>
      <c r="D3116" s="134">
        <v>0</v>
      </c>
      <c r="E3116" s="134">
        <f t="shared" si="82"/>
        <v>455779.82055</v>
      </c>
      <c r="F3116" s="134">
        <v>1412.06141</v>
      </c>
      <c r="G3116" s="212">
        <f t="shared" si="83"/>
        <v>457191.88196000003</v>
      </c>
      <c r="H3116" s="208"/>
      <c r="I3116" t="s">
        <v>1208</v>
      </c>
    </row>
    <row r="3117" spans="1:9" hidden="1" outlineLevel="1">
      <c r="A3117" s="222" t="s">
        <v>1125</v>
      </c>
      <c r="B3117" s="134">
        <v>357847.82276999997</v>
      </c>
      <c r="C3117" s="134">
        <v>0</v>
      </c>
      <c r="D3117" s="134">
        <v>0</v>
      </c>
      <c r="E3117" s="134">
        <f t="shared" si="82"/>
        <v>357847.82276999997</v>
      </c>
      <c r="F3117" s="134">
        <v>0</v>
      </c>
      <c r="G3117" s="212">
        <f t="shared" si="83"/>
        <v>357847.82276999997</v>
      </c>
      <c r="H3117" s="208"/>
      <c r="I3117" t="s">
        <v>1126</v>
      </c>
    </row>
    <row r="3118" spans="1:9" hidden="1" outlineLevel="1">
      <c r="A3118" s="222" t="s">
        <v>1053</v>
      </c>
      <c r="B3118" s="134">
        <v>1419483.02523</v>
      </c>
      <c r="C3118" s="134">
        <v>0</v>
      </c>
      <c r="D3118" s="134">
        <v>0</v>
      </c>
      <c r="E3118" s="134">
        <f t="shared" si="82"/>
        <v>1419483.02523</v>
      </c>
      <c r="F3118" s="134">
        <v>-1786.8550699999998</v>
      </c>
      <c r="G3118" s="212">
        <f t="shared" si="83"/>
        <v>1417696.17016</v>
      </c>
      <c r="H3118" s="208"/>
      <c r="I3118" t="s">
        <v>1054</v>
      </c>
    </row>
    <row r="3119" spans="1:9" hidden="1" outlineLevel="1">
      <c r="A3119" s="222" t="s">
        <v>904</v>
      </c>
      <c r="B3119" s="134">
        <v>222573.09401999999</v>
      </c>
      <c r="C3119" s="134">
        <v>0</v>
      </c>
      <c r="D3119" s="134">
        <v>0</v>
      </c>
      <c r="E3119" s="134">
        <f t="shared" si="82"/>
        <v>222573.09401999999</v>
      </c>
      <c r="F3119" s="134">
        <v>0</v>
      </c>
      <c r="G3119" s="212">
        <f t="shared" si="83"/>
        <v>222573.09401999999</v>
      </c>
      <c r="H3119" s="208"/>
      <c r="I3119" t="s">
        <v>905</v>
      </c>
    </row>
    <row r="3120" spans="1:9" hidden="1" outlineLevel="1">
      <c r="A3120" s="222" t="s">
        <v>792</v>
      </c>
      <c r="B3120" s="134">
        <v>349033.96791000001</v>
      </c>
      <c r="C3120" s="134">
        <v>0</v>
      </c>
      <c r="D3120" s="134">
        <v>0</v>
      </c>
      <c r="E3120" s="134">
        <f t="shared" si="82"/>
        <v>349033.96791000001</v>
      </c>
      <c r="F3120" s="134">
        <v>0</v>
      </c>
      <c r="G3120" s="212">
        <f t="shared" si="83"/>
        <v>349033.96791000001</v>
      </c>
      <c r="H3120" s="208"/>
      <c r="I3120" t="s">
        <v>793</v>
      </c>
    </row>
    <row r="3121" spans="1:9" hidden="1" outlineLevel="1">
      <c r="A3121" s="222" t="s">
        <v>1039</v>
      </c>
      <c r="B3121" s="134">
        <v>626052.02679000003</v>
      </c>
      <c r="C3121" s="134">
        <v>0</v>
      </c>
      <c r="D3121" s="134">
        <v>0</v>
      </c>
      <c r="E3121" s="134">
        <f t="shared" si="82"/>
        <v>626052.02679000003</v>
      </c>
      <c r="F3121" s="134">
        <v>0</v>
      </c>
      <c r="G3121" s="212">
        <f t="shared" si="83"/>
        <v>626052.02679000003</v>
      </c>
      <c r="H3121" s="208"/>
      <c r="I3121" t="s">
        <v>1040</v>
      </c>
    </row>
    <row r="3122" spans="1:9" hidden="1" outlineLevel="1">
      <c r="A3122" s="222" t="s">
        <v>1031</v>
      </c>
      <c r="B3122" s="134">
        <v>241374.15149999998</v>
      </c>
      <c r="C3122" s="134">
        <v>0</v>
      </c>
      <c r="D3122" s="134">
        <v>0</v>
      </c>
      <c r="E3122" s="134">
        <f t="shared" si="82"/>
        <v>241374.15149999998</v>
      </c>
      <c r="F3122" s="134">
        <v>0</v>
      </c>
      <c r="G3122" s="212">
        <f t="shared" si="83"/>
        <v>241374.15149999998</v>
      </c>
      <c r="H3122" s="208"/>
      <c r="I3122" t="s">
        <v>1032</v>
      </c>
    </row>
    <row r="3123" spans="1:9" hidden="1" outlineLevel="1">
      <c r="A3123" s="222" t="s">
        <v>999</v>
      </c>
      <c r="B3123" s="134">
        <v>430859.95094999997</v>
      </c>
      <c r="C3123" s="134">
        <v>0</v>
      </c>
      <c r="D3123" s="134">
        <v>0</v>
      </c>
      <c r="E3123" s="134">
        <f t="shared" si="82"/>
        <v>430859.95094999997</v>
      </c>
      <c r="F3123" s="134">
        <v>1414.4182999999998</v>
      </c>
      <c r="G3123" s="212">
        <f t="shared" si="83"/>
        <v>432274.36924999999</v>
      </c>
      <c r="H3123" s="208"/>
      <c r="I3123" t="s">
        <v>1000</v>
      </c>
    </row>
    <row r="3124" spans="1:9" hidden="1" outlineLevel="1">
      <c r="A3124" s="222" t="s">
        <v>1019</v>
      </c>
      <c r="B3124" s="134">
        <v>619637.44871999999</v>
      </c>
      <c r="C3124" s="134">
        <v>0</v>
      </c>
      <c r="D3124" s="134">
        <v>0</v>
      </c>
      <c r="E3124" s="134">
        <f t="shared" si="82"/>
        <v>619637.44871999999</v>
      </c>
      <c r="F3124" s="134">
        <v>-4023.1870399999998</v>
      </c>
      <c r="G3124" s="212">
        <f t="shared" si="83"/>
        <v>615614.26168</v>
      </c>
      <c r="H3124" s="208"/>
      <c r="I3124" t="s">
        <v>1020</v>
      </c>
    </row>
    <row r="3125" spans="1:9" hidden="1" outlineLevel="1">
      <c r="A3125" s="222" t="s">
        <v>1075</v>
      </c>
      <c r="B3125" s="134">
        <v>611866.28924999991</v>
      </c>
      <c r="C3125" s="134">
        <v>0</v>
      </c>
      <c r="D3125" s="134">
        <v>0</v>
      </c>
      <c r="E3125" s="134">
        <f t="shared" si="82"/>
        <v>611866.28924999991</v>
      </c>
      <c r="F3125" s="134">
        <v>0</v>
      </c>
      <c r="G3125" s="212">
        <f t="shared" si="83"/>
        <v>611866.28924999991</v>
      </c>
      <c r="H3125" s="208"/>
      <c r="I3125" t="s">
        <v>1076</v>
      </c>
    </row>
    <row r="3126" spans="1:9" hidden="1" outlineLevel="1">
      <c r="A3126" s="222" t="s">
        <v>979</v>
      </c>
      <c r="B3126" s="134">
        <v>398241.52544396999</v>
      </c>
      <c r="C3126" s="134">
        <v>0</v>
      </c>
      <c r="D3126" s="134">
        <v>0</v>
      </c>
      <c r="E3126" s="134">
        <f t="shared" si="82"/>
        <v>398241.52544396999</v>
      </c>
      <c r="F3126" s="134">
        <v>0</v>
      </c>
      <c r="G3126" s="212">
        <f t="shared" si="83"/>
        <v>398241.52544396999</v>
      </c>
      <c r="H3126" s="208"/>
      <c r="I3126" t="s">
        <v>980</v>
      </c>
    </row>
    <row r="3127" spans="1:9" hidden="1" outlineLevel="1">
      <c r="A3127" s="222" t="s">
        <v>1195</v>
      </c>
      <c r="B3127" s="134">
        <v>547854.33458999998</v>
      </c>
      <c r="C3127" s="134">
        <v>0</v>
      </c>
      <c r="D3127" s="134">
        <v>0</v>
      </c>
      <c r="E3127" s="134">
        <f t="shared" si="82"/>
        <v>547854.33458999998</v>
      </c>
      <c r="F3127" s="134">
        <v>0</v>
      </c>
      <c r="G3127" s="212">
        <f t="shared" si="83"/>
        <v>547854.33458999998</v>
      </c>
      <c r="H3127" s="208"/>
      <c r="I3127" t="s">
        <v>1196</v>
      </c>
    </row>
    <row r="3128" spans="1:9" hidden="1" outlineLevel="1">
      <c r="A3128" s="222" t="s">
        <v>1067</v>
      </c>
      <c r="B3128" s="134">
        <v>726102.03854999994</v>
      </c>
      <c r="C3128" s="134">
        <v>0</v>
      </c>
      <c r="D3128" s="134">
        <v>0</v>
      </c>
      <c r="E3128" s="134">
        <f t="shared" ref="E3128:E3191" si="84">+B3128+C3128+D3128</f>
        <v>726102.03854999994</v>
      </c>
      <c r="F3128" s="134">
        <v>0</v>
      </c>
      <c r="G3128" s="212">
        <f t="shared" ref="G3128:G3191" si="85">+E3128+F3128</f>
        <v>726102.03854999994</v>
      </c>
      <c r="H3128" s="208"/>
      <c r="I3128" t="s">
        <v>1068</v>
      </c>
    </row>
    <row r="3129" spans="1:9" hidden="1" outlineLevel="1">
      <c r="A3129" s="222" t="s">
        <v>1113</v>
      </c>
      <c r="B3129" s="134">
        <v>441162.16247999994</v>
      </c>
      <c r="C3129" s="134">
        <v>0</v>
      </c>
      <c r="D3129" s="134">
        <v>0</v>
      </c>
      <c r="E3129" s="134">
        <f t="shared" si="84"/>
        <v>441162.16247999994</v>
      </c>
      <c r="F3129" s="134">
        <v>0</v>
      </c>
      <c r="G3129" s="212">
        <f t="shared" si="85"/>
        <v>441162.16247999994</v>
      </c>
      <c r="H3129" s="208"/>
      <c r="I3129" t="s">
        <v>1114</v>
      </c>
    </row>
    <row r="3130" spans="1:9" hidden="1" outlineLevel="1">
      <c r="A3130" s="222" t="s">
        <v>842</v>
      </c>
      <c r="B3130" s="134">
        <v>171572.98541999998</v>
      </c>
      <c r="C3130" s="134">
        <v>0</v>
      </c>
      <c r="D3130" s="134">
        <v>0</v>
      </c>
      <c r="E3130" s="134">
        <f t="shared" si="84"/>
        <v>171572.98541999998</v>
      </c>
      <c r="F3130" s="134">
        <v>-24.700949999999978</v>
      </c>
      <c r="G3130" s="212">
        <f t="shared" si="85"/>
        <v>171548.28446999998</v>
      </c>
      <c r="H3130" s="208"/>
      <c r="I3130" t="s">
        <v>843</v>
      </c>
    </row>
    <row r="3131" spans="1:9" hidden="1" outlineLevel="1">
      <c r="A3131" s="222" t="s">
        <v>1344</v>
      </c>
      <c r="B3131" s="134">
        <v>138961.15035000001</v>
      </c>
      <c r="C3131" s="134">
        <v>0</v>
      </c>
      <c r="D3131" s="134">
        <v>0</v>
      </c>
      <c r="E3131" s="134">
        <f t="shared" si="84"/>
        <v>138961.15035000001</v>
      </c>
      <c r="F3131" s="134">
        <v>0</v>
      </c>
      <c r="G3131" s="212">
        <f t="shared" si="85"/>
        <v>138961.15035000001</v>
      </c>
      <c r="H3131" s="208"/>
      <c r="I3131" t="s">
        <v>1345</v>
      </c>
    </row>
    <row r="3132" spans="1:9" hidden="1" outlineLevel="1">
      <c r="A3132" s="222" t="s">
        <v>1330</v>
      </c>
      <c r="B3132" s="134">
        <v>6141950.3979611397</v>
      </c>
      <c r="C3132" s="134">
        <v>0</v>
      </c>
      <c r="D3132" s="134">
        <v>0</v>
      </c>
      <c r="E3132" s="134">
        <f t="shared" si="84"/>
        <v>6141950.3979611397</v>
      </c>
      <c r="F3132" s="134">
        <v>0</v>
      </c>
      <c r="G3132" s="212">
        <f t="shared" si="85"/>
        <v>6141950.3979611397</v>
      </c>
      <c r="H3132" s="208"/>
      <c r="I3132" t="s">
        <v>1331</v>
      </c>
    </row>
    <row r="3133" spans="1:9" hidden="1" outlineLevel="1">
      <c r="A3133" s="222" t="s">
        <v>432</v>
      </c>
      <c r="B3133" s="134">
        <v>126550.94819999998</v>
      </c>
      <c r="C3133" s="134">
        <v>0</v>
      </c>
      <c r="D3133" s="134">
        <v>0</v>
      </c>
      <c r="E3133" s="134">
        <f t="shared" si="84"/>
        <v>126550.94819999998</v>
      </c>
      <c r="F3133" s="134">
        <v>0</v>
      </c>
      <c r="G3133" s="212">
        <f t="shared" si="85"/>
        <v>126550.94819999998</v>
      </c>
      <c r="H3133" s="208"/>
      <c r="I3133" t="s">
        <v>433</v>
      </c>
    </row>
    <row r="3134" spans="1:9" hidden="1" outlineLevel="1">
      <c r="A3134" s="222" t="s">
        <v>1059</v>
      </c>
      <c r="B3134" s="134">
        <v>205798.22684999998</v>
      </c>
      <c r="C3134" s="134">
        <v>0</v>
      </c>
      <c r="D3134" s="134">
        <v>0</v>
      </c>
      <c r="E3134" s="134">
        <f t="shared" si="84"/>
        <v>205798.22684999998</v>
      </c>
      <c r="F3134" s="134">
        <v>-842.34039999999993</v>
      </c>
      <c r="G3134" s="212">
        <f t="shared" si="85"/>
        <v>204955.88644999999</v>
      </c>
      <c r="H3134" s="208"/>
      <c r="I3134" t="s">
        <v>1060</v>
      </c>
    </row>
    <row r="3135" spans="1:9" hidden="1" outlineLevel="1">
      <c r="A3135" s="222" t="s">
        <v>1143</v>
      </c>
      <c r="B3135" s="134">
        <v>194510.84195999999</v>
      </c>
      <c r="C3135" s="134">
        <v>0</v>
      </c>
      <c r="D3135" s="134">
        <v>0</v>
      </c>
      <c r="E3135" s="134">
        <f t="shared" si="84"/>
        <v>194510.84195999999</v>
      </c>
      <c r="F3135" s="134">
        <v>0</v>
      </c>
      <c r="G3135" s="212">
        <f t="shared" si="85"/>
        <v>194510.84195999999</v>
      </c>
      <c r="H3135" s="208"/>
      <c r="I3135" t="s">
        <v>1144</v>
      </c>
    </row>
    <row r="3136" spans="1:9" hidden="1" outlineLevel="1">
      <c r="A3136" s="222" t="s">
        <v>969</v>
      </c>
      <c r="B3136" s="134">
        <v>463053.26936999999</v>
      </c>
      <c r="C3136" s="134">
        <v>0</v>
      </c>
      <c r="D3136" s="134">
        <v>0</v>
      </c>
      <c r="E3136" s="134">
        <f t="shared" si="84"/>
        <v>463053.26936999999</v>
      </c>
      <c r="F3136" s="134">
        <v>-1570.18894</v>
      </c>
      <c r="G3136" s="212">
        <f t="shared" si="85"/>
        <v>461483.08042999997</v>
      </c>
      <c r="H3136" s="208"/>
      <c r="I3136" t="s">
        <v>970</v>
      </c>
    </row>
    <row r="3137" spans="1:9" hidden="1" outlineLevel="1">
      <c r="A3137" s="222" t="s">
        <v>1259</v>
      </c>
      <c r="B3137" s="134">
        <v>292329.29681999999</v>
      </c>
      <c r="C3137" s="134">
        <v>0</v>
      </c>
      <c r="D3137" s="134">
        <v>0</v>
      </c>
      <c r="E3137" s="134">
        <f t="shared" si="84"/>
        <v>292329.29681999999</v>
      </c>
      <c r="F3137" s="134">
        <v>0</v>
      </c>
      <c r="G3137" s="212">
        <f t="shared" si="85"/>
        <v>292329.29681999999</v>
      </c>
      <c r="H3137" s="208"/>
      <c r="I3137" t="s">
        <v>1260</v>
      </c>
    </row>
    <row r="3138" spans="1:9" hidden="1" outlineLevel="1">
      <c r="A3138" s="222" t="s">
        <v>997</v>
      </c>
      <c r="B3138" s="134">
        <v>713767.26572999998</v>
      </c>
      <c r="C3138" s="134">
        <v>0</v>
      </c>
      <c r="D3138" s="134">
        <v>0</v>
      </c>
      <c r="E3138" s="134">
        <f t="shared" si="84"/>
        <v>713767.26572999998</v>
      </c>
      <c r="F3138" s="134">
        <v>0</v>
      </c>
      <c r="G3138" s="212">
        <f t="shared" si="85"/>
        <v>713767.26572999998</v>
      </c>
      <c r="H3138" s="208"/>
      <c r="I3138" t="s">
        <v>998</v>
      </c>
    </row>
    <row r="3139" spans="1:9" hidden="1" outlineLevel="1">
      <c r="A3139" s="222" t="s">
        <v>1187</v>
      </c>
      <c r="B3139" s="134">
        <v>439450.71512999997</v>
      </c>
      <c r="C3139" s="134">
        <v>0</v>
      </c>
      <c r="D3139" s="134">
        <v>0</v>
      </c>
      <c r="E3139" s="134">
        <f t="shared" si="84"/>
        <v>439450.71512999997</v>
      </c>
      <c r="F3139" s="134">
        <v>0</v>
      </c>
      <c r="G3139" s="212">
        <f t="shared" si="85"/>
        <v>439450.71512999997</v>
      </c>
      <c r="H3139" s="208"/>
      <c r="I3139" t="s">
        <v>1188</v>
      </c>
    </row>
    <row r="3140" spans="1:9" hidden="1" outlineLevel="1">
      <c r="A3140" s="222" t="s">
        <v>1007</v>
      </c>
      <c r="B3140" s="134">
        <v>358636.91414999997</v>
      </c>
      <c r="C3140" s="134">
        <v>0</v>
      </c>
      <c r="D3140" s="134">
        <v>0</v>
      </c>
      <c r="E3140" s="134">
        <f t="shared" si="84"/>
        <v>358636.91414999997</v>
      </c>
      <c r="F3140" s="134">
        <v>-92.556429999999992</v>
      </c>
      <c r="G3140" s="212">
        <f t="shared" si="85"/>
        <v>358544.35771999997</v>
      </c>
      <c r="H3140" s="208"/>
      <c r="I3140" t="s">
        <v>1008</v>
      </c>
    </row>
    <row r="3141" spans="1:9" hidden="1" outlineLevel="1">
      <c r="A3141" s="222" t="s">
        <v>1049</v>
      </c>
      <c r="B3141" s="134">
        <v>835989.51126000006</v>
      </c>
      <c r="C3141" s="134">
        <v>0</v>
      </c>
      <c r="D3141" s="134">
        <v>0</v>
      </c>
      <c r="E3141" s="134">
        <f t="shared" si="84"/>
        <v>835989.51126000006</v>
      </c>
      <c r="F3141" s="134">
        <v>0</v>
      </c>
      <c r="G3141" s="212">
        <f t="shared" si="85"/>
        <v>835989.51126000006</v>
      </c>
      <c r="H3141" s="208"/>
      <c r="I3141" t="s">
        <v>1050</v>
      </c>
    </row>
    <row r="3142" spans="1:9" hidden="1" outlineLevel="1">
      <c r="A3142" s="222" t="s">
        <v>1251</v>
      </c>
      <c r="B3142" s="134">
        <v>98613.657180000009</v>
      </c>
      <c r="C3142" s="134">
        <v>0</v>
      </c>
      <c r="D3142" s="134">
        <v>0</v>
      </c>
      <c r="E3142" s="134">
        <f t="shared" si="84"/>
        <v>98613.657180000009</v>
      </c>
      <c r="F3142" s="134">
        <v>0</v>
      </c>
      <c r="G3142" s="212">
        <f t="shared" si="85"/>
        <v>98613.657180000009</v>
      </c>
      <c r="H3142" s="208"/>
      <c r="I3142" t="s">
        <v>1252</v>
      </c>
    </row>
    <row r="3143" spans="1:9" hidden="1" outlineLevel="1">
      <c r="A3143" s="222" t="s">
        <v>780</v>
      </c>
      <c r="B3143" s="134">
        <v>15779227.477680001</v>
      </c>
      <c r="C3143" s="134">
        <v>-53035.26</v>
      </c>
      <c r="D3143" s="134">
        <v>0</v>
      </c>
      <c r="E3143" s="134">
        <f t="shared" si="84"/>
        <v>15726192.217680002</v>
      </c>
      <c r="F3143" s="134">
        <v>0</v>
      </c>
      <c r="G3143" s="212">
        <f t="shared" si="85"/>
        <v>15726192.217680002</v>
      </c>
      <c r="H3143" s="208"/>
      <c r="I3143" t="s">
        <v>781</v>
      </c>
    </row>
    <row r="3144" spans="1:9" hidden="1" outlineLevel="1">
      <c r="A3144" s="222" t="s">
        <v>818</v>
      </c>
      <c r="B3144" s="134">
        <v>1671888.4458599999</v>
      </c>
      <c r="C3144" s="134">
        <v>0</v>
      </c>
      <c r="D3144" s="134">
        <v>0</v>
      </c>
      <c r="E3144" s="134">
        <f t="shared" si="84"/>
        <v>1671888.4458599999</v>
      </c>
      <c r="F3144" s="134">
        <v>0</v>
      </c>
      <c r="G3144" s="212">
        <f t="shared" si="85"/>
        <v>1671888.4458599999</v>
      </c>
      <c r="H3144" s="208"/>
      <c r="I3144" t="s">
        <v>819</v>
      </c>
    </row>
    <row r="3145" spans="1:9" hidden="1" outlineLevel="1">
      <c r="A3145" s="222" t="s">
        <v>1744</v>
      </c>
      <c r="B3145" s="134">
        <v>13895.196029999999</v>
      </c>
      <c r="C3145" s="134">
        <v>0</v>
      </c>
      <c r="D3145" s="134">
        <v>903.13</v>
      </c>
      <c r="E3145" s="134">
        <f t="shared" si="84"/>
        <v>14798.326029999998</v>
      </c>
      <c r="F3145" s="134">
        <v>0</v>
      </c>
      <c r="G3145" s="212">
        <f t="shared" si="85"/>
        <v>14798.326029999998</v>
      </c>
      <c r="H3145" s="208"/>
      <c r="I3145" t="s">
        <v>1745</v>
      </c>
    </row>
    <row r="3146" spans="1:9" hidden="1" outlineLevel="1">
      <c r="A3146" s="222" t="s">
        <v>752</v>
      </c>
      <c r="B3146" s="134">
        <v>398931.67239000002</v>
      </c>
      <c r="C3146" s="134">
        <v>0</v>
      </c>
      <c r="D3146" s="134">
        <v>0</v>
      </c>
      <c r="E3146" s="134">
        <f t="shared" si="84"/>
        <v>398931.67239000002</v>
      </c>
      <c r="F3146" s="134">
        <v>0</v>
      </c>
      <c r="G3146" s="212">
        <f t="shared" si="85"/>
        <v>398931.67239000002</v>
      </c>
      <c r="H3146" s="208"/>
      <c r="I3146" t="s">
        <v>753</v>
      </c>
    </row>
    <row r="3147" spans="1:9" hidden="1" outlineLevel="1">
      <c r="A3147" s="222" t="s">
        <v>1145</v>
      </c>
      <c r="B3147" s="134">
        <v>591538.19296799996</v>
      </c>
      <c r="C3147" s="134">
        <v>0</v>
      </c>
      <c r="D3147" s="134">
        <v>0</v>
      </c>
      <c r="E3147" s="134">
        <f t="shared" si="84"/>
        <v>591538.19296799996</v>
      </c>
      <c r="F3147" s="134">
        <v>0</v>
      </c>
      <c r="G3147" s="212">
        <f t="shared" si="85"/>
        <v>591538.19296799996</v>
      </c>
      <c r="H3147" s="208"/>
      <c r="I3147" t="s">
        <v>1146</v>
      </c>
    </row>
    <row r="3148" spans="1:9" hidden="1" outlineLevel="1">
      <c r="A3148" s="222" t="s">
        <v>794</v>
      </c>
      <c r="B3148" s="134">
        <v>154088.36861999999</v>
      </c>
      <c r="C3148" s="134">
        <v>0</v>
      </c>
      <c r="D3148" s="134">
        <v>0</v>
      </c>
      <c r="E3148" s="134">
        <f t="shared" si="84"/>
        <v>154088.36861999999</v>
      </c>
      <c r="F3148" s="134">
        <v>0</v>
      </c>
      <c r="G3148" s="212">
        <f t="shared" si="85"/>
        <v>154088.36861999999</v>
      </c>
      <c r="H3148" s="208"/>
      <c r="I3148" t="s">
        <v>795</v>
      </c>
    </row>
    <row r="3149" spans="1:9" hidden="1" outlineLevel="1">
      <c r="A3149" s="222" t="s">
        <v>1237</v>
      </c>
      <c r="B3149" s="134">
        <v>806412.94580999995</v>
      </c>
      <c r="C3149" s="134">
        <v>0</v>
      </c>
      <c r="D3149" s="134">
        <v>0</v>
      </c>
      <c r="E3149" s="134">
        <f t="shared" si="84"/>
        <v>806412.94580999995</v>
      </c>
      <c r="F3149" s="134">
        <v>-1771.7507699999996</v>
      </c>
      <c r="G3149" s="212">
        <f t="shared" si="85"/>
        <v>804641.1950399999</v>
      </c>
      <c r="H3149" s="208"/>
      <c r="I3149" t="s">
        <v>1238</v>
      </c>
    </row>
    <row r="3150" spans="1:9" hidden="1" outlineLevel="1">
      <c r="A3150" s="222" t="s">
        <v>1267</v>
      </c>
      <c r="B3150" s="134">
        <v>121081.30229999998</v>
      </c>
      <c r="C3150" s="134">
        <v>0</v>
      </c>
      <c r="D3150" s="134">
        <v>0</v>
      </c>
      <c r="E3150" s="134">
        <f t="shared" si="84"/>
        <v>121081.30229999998</v>
      </c>
      <c r="F3150" s="134">
        <v>0</v>
      </c>
      <c r="G3150" s="212">
        <f t="shared" si="85"/>
        <v>121081.30229999998</v>
      </c>
      <c r="H3150" s="208"/>
      <c r="I3150" t="s">
        <v>1268</v>
      </c>
    </row>
    <row r="3151" spans="1:9" hidden="1" outlineLevel="1">
      <c r="A3151" s="222" t="s">
        <v>1185</v>
      </c>
      <c r="B3151" s="134">
        <v>559596.51170999999</v>
      </c>
      <c r="C3151" s="134">
        <v>0</v>
      </c>
      <c r="D3151" s="134">
        <v>0</v>
      </c>
      <c r="E3151" s="134">
        <f t="shared" si="84"/>
        <v>559596.51170999999</v>
      </c>
      <c r="F3151" s="134">
        <v>-268.95432</v>
      </c>
      <c r="G3151" s="212">
        <f t="shared" si="85"/>
        <v>559327.55738999997</v>
      </c>
      <c r="H3151" s="208"/>
      <c r="I3151" t="s">
        <v>1186</v>
      </c>
    </row>
    <row r="3152" spans="1:9" hidden="1" outlineLevel="1">
      <c r="A3152" s="222" t="s">
        <v>736</v>
      </c>
      <c r="B3152" s="134">
        <v>98502.880139999979</v>
      </c>
      <c r="C3152" s="134">
        <v>0</v>
      </c>
      <c r="D3152" s="134">
        <v>0</v>
      </c>
      <c r="E3152" s="134">
        <f t="shared" si="84"/>
        <v>98502.880139999979</v>
      </c>
      <c r="F3152" s="134">
        <v>0</v>
      </c>
      <c r="G3152" s="212">
        <f t="shared" si="85"/>
        <v>98502.880139999979</v>
      </c>
      <c r="H3152" s="208"/>
      <c r="I3152" t="s">
        <v>737</v>
      </c>
    </row>
    <row r="3153" spans="1:9" hidden="1" outlineLevel="1">
      <c r="A3153" s="222" t="s">
        <v>822</v>
      </c>
      <c r="B3153" s="134">
        <v>60421.552830000001</v>
      </c>
      <c r="C3153" s="134">
        <v>0</v>
      </c>
      <c r="D3153" s="134">
        <v>0</v>
      </c>
      <c r="E3153" s="134">
        <f t="shared" si="84"/>
        <v>60421.552830000001</v>
      </c>
      <c r="F3153" s="134">
        <v>-216.71379000000002</v>
      </c>
      <c r="G3153" s="212">
        <f t="shared" si="85"/>
        <v>60204.839039999999</v>
      </c>
      <c r="H3153" s="208"/>
      <c r="I3153" t="s">
        <v>1746</v>
      </c>
    </row>
    <row r="3154" spans="1:9" hidden="1" outlineLevel="1">
      <c r="A3154" s="222" t="s">
        <v>1221</v>
      </c>
      <c r="B3154" s="134">
        <v>1078439.67282</v>
      </c>
      <c r="C3154" s="134">
        <v>0</v>
      </c>
      <c r="D3154" s="134">
        <v>0</v>
      </c>
      <c r="E3154" s="134">
        <f t="shared" si="84"/>
        <v>1078439.67282</v>
      </c>
      <c r="F3154" s="134">
        <v>0</v>
      </c>
      <c r="G3154" s="212">
        <f t="shared" si="85"/>
        <v>1078439.67282</v>
      </c>
      <c r="H3154" s="208"/>
      <c r="I3154" t="s">
        <v>1222</v>
      </c>
    </row>
    <row r="3155" spans="1:9" hidden="1" outlineLevel="1">
      <c r="A3155" s="222" t="s">
        <v>1285</v>
      </c>
      <c r="B3155" s="134">
        <v>181128.32660999999</v>
      </c>
      <c r="C3155" s="134">
        <v>0</v>
      </c>
      <c r="D3155" s="134">
        <v>0</v>
      </c>
      <c r="E3155" s="134">
        <f t="shared" si="84"/>
        <v>181128.32660999999</v>
      </c>
      <c r="F3155" s="134">
        <v>0</v>
      </c>
      <c r="G3155" s="212">
        <f t="shared" si="85"/>
        <v>181128.32660999999</v>
      </c>
      <c r="H3155" s="208"/>
      <c r="I3155" t="s">
        <v>1286</v>
      </c>
    </row>
    <row r="3156" spans="1:9" hidden="1" outlineLevel="1">
      <c r="A3156" s="222" t="s">
        <v>1103</v>
      </c>
      <c r="B3156" s="134">
        <v>224887.01267999999</v>
      </c>
      <c r="C3156" s="134">
        <v>0</v>
      </c>
      <c r="D3156" s="134">
        <v>0</v>
      </c>
      <c r="E3156" s="134">
        <f t="shared" si="84"/>
        <v>224887.01267999999</v>
      </c>
      <c r="F3156" s="134">
        <v>0</v>
      </c>
      <c r="G3156" s="212">
        <f t="shared" si="85"/>
        <v>224887.01267999999</v>
      </c>
      <c r="H3156" s="208"/>
      <c r="I3156" t="s">
        <v>1104</v>
      </c>
    </row>
    <row r="3157" spans="1:9" hidden="1" outlineLevel="1">
      <c r="A3157" s="222" t="s">
        <v>1011</v>
      </c>
      <c r="B3157" s="134">
        <v>99541.083929999993</v>
      </c>
      <c r="C3157" s="134">
        <v>0</v>
      </c>
      <c r="D3157" s="134">
        <v>0</v>
      </c>
      <c r="E3157" s="134">
        <f t="shared" si="84"/>
        <v>99541.083929999993</v>
      </c>
      <c r="F3157" s="134">
        <v>0</v>
      </c>
      <c r="G3157" s="212">
        <f t="shared" si="85"/>
        <v>99541.083929999993</v>
      </c>
      <c r="H3157" s="208"/>
      <c r="I3157" t="s">
        <v>1012</v>
      </c>
    </row>
    <row r="3158" spans="1:9" hidden="1" outlineLevel="1">
      <c r="A3158" s="222" t="s">
        <v>744</v>
      </c>
      <c r="B3158" s="134">
        <v>36677.73777</v>
      </c>
      <c r="C3158" s="134">
        <v>0</v>
      </c>
      <c r="D3158" s="134">
        <v>0</v>
      </c>
      <c r="E3158" s="134">
        <f t="shared" si="84"/>
        <v>36677.73777</v>
      </c>
      <c r="F3158" s="134">
        <v>0</v>
      </c>
      <c r="G3158" s="212">
        <f t="shared" si="85"/>
        <v>36677.73777</v>
      </c>
      <c r="H3158" s="208"/>
      <c r="I3158" t="s">
        <v>745</v>
      </c>
    </row>
    <row r="3159" spans="1:9" hidden="1" outlineLevel="1">
      <c r="A3159" s="222" t="s">
        <v>1091</v>
      </c>
      <c r="B3159" s="134">
        <v>190574.07866999999</v>
      </c>
      <c r="C3159" s="134">
        <v>0</v>
      </c>
      <c r="D3159" s="134">
        <v>0</v>
      </c>
      <c r="E3159" s="134">
        <f t="shared" si="84"/>
        <v>190574.07866999999</v>
      </c>
      <c r="F3159" s="134">
        <v>-493.43161000000003</v>
      </c>
      <c r="G3159" s="212">
        <f t="shared" si="85"/>
        <v>190080.64705999999</v>
      </c>
      <c r="H3159" s="208"/>
      <c r="I3159" t="s">
        <v>1092</v>
      </c>
    </row>
    <row r="3160" spans="1:9" hidden="1" outlineLevel="1">
      <c r="A3160" s="222" t="s">
        <v>1099</v>
      </c>
      <c r="B3160" s="134">
        <v>102363.98952</v>
      </c>
      <c r="C3160" s="134">
        <v>0</v>
      </c>
      <c r="D3160" s="134">
        <v>0</v>
      </c>
      <c r="E3160" s="134">
        <f t="shared" si="84"/>
        <v>102363.98952</v>
      </c>
      <c r="F3160" s="134">
        <v>0</v>
      </c>
      <c r="G3160" s="212">
        <f t="shared" si="85"/>
        <v>102363.98952</v>
      </c>
      <c r="H3160" s="208"/>
      <c r="I3160" t="s">
        <v>1100</v>
      </c>
    </row>
    <row r="3161" spans="1:9" hidden="1" outlineLevel="1">
      <c r="A3161" s="222" t="s">
        <v>918</v>
      </c>
      <c r="B3161" s="134">
        <v>48503.228159999999</v>
      </c>
      <c r="C3161" s="134">
        <v>0</v>
      </c>
      <c r="D3161" s="134">
        <v>0</v>
      </c>
      <c r="E3161" s="134">
        <f t="shared" si="84"/>
        <v>48503.228159999999</v>
      </c>
      <c r="F3161" s="134">
        <v>0</v>
      </c>
      <c r="G3161" s="212">
        <f t="shared" si="85"/>
        <v>48503.228159999999</v>
      </c>
      <c r="H3161" s="208"/>
      <c r="I3161" t="s">
        <v>919</v>
      </c>
    </row>
    <row r="3162" spans="1:9" hidden="1" outlineLevel="1">
      <c r="A3162" s="222" t="s">
        <v>1227</v>
      </c>
      <c r="B3162" s="134">
        <v>177341.51183999999</v>
      </c>
      <c r="C3162" s="134">
        <v>0</v>
      </c>
      <c r="D3162" s="134">
        <v>0</v>
      </c>
      <c r="E3162" s="134">
        <f t="shared" si="84"/>
        <v>177341.51183999999</v>
      </c>
      <c r="F3162" s="134">
        <v>-287.60160000000002</v>
      </c>
      <c r="G3162" s="212">
        <f t="shared" si="85"/>
        <v>177053.91024</v>
      </c>
      <c r="H3162" s="208"/>
      <c r="I3162" t="s">
        <v>1228</v>
      </c>
    </row>
    <row r="3163" spans="1:9" hidden="1" outlineLevel="1">
      <c r="A3163" s="222" t="s">
        <v>1241</v>
      </c>
      <c r="B3163" s="134">
        <v>123286.31148</v>
      </c>
      <c r="C3163" s="134">
        <v>0</v>
      </c>
      <c r="D3163" s="134">
        <v>0</v>
      </c>
      <c r="E3163" s="134">
        <f t="shared" si="84"/>
        <v>123286.31148</v>
      </c>
      <c r="F3163" s="134">
        <v>0</v>
      </c>
      <c r="G3163" s="212">
        <f t="shared" si="85"/>
        <v>123286.31148</v>
      </c>
      <c r="H3163" s="208"/>
      <c r="I3163" t="s">
        <v>1242</v>
      </c>
    </row>
    <row r="3164" spans="1:9" hidden="1" outlineLevel="1">
      <c r="A3164" s="222" t="s">
        <v>1081</v>
      </c>
      <c r="B3164" s="134">
        <v>2215837.2928800001</v>
      </c>
      <c r="C3164" s="134">
        <v>0</v>
      </c>
      <c r="D3164" s="134">
        <v>0</v>
      </c>
      <c r="E3164" s="134">
        <f t="shared" si="84"/>
        <v>2215837.2928800001</v>
      </c>
      <c r="F3164" s="134">
        <v>-2420.4861799999999</v>
      </c>
      <c r="G3164" s="212">
        <f t="shared" si="85"/>
        <v>2213416.8067000001</v>
      </c>
      <c r="H3164" s="208"/>
      <c r="I3164" t="s">
        <v>1082</v>
      </c>
    </row>
    <row r="3165" spans="1:9" hidden="1" outlineLevel="1">
      <c r="A3165" s="222" t="s">
        <v>1347</v>
      </c>
      <c r="B3165" s="134">
        <v>493291.66026000003</v>
      </c>
      <c r="C3165" s="134">
        <v>0</v>
      </c>
      <c r="D3165" s="134">
        <v>0</v>
      </c>
      <c r="E3165" s="134">
        <f t="shared" si="84"/>
        <v>493291.66026000003</v>
      </c>
      <c r="F3165" s="134">
        <v>0</v>
      </c>
      <c r="G3165" s="212">
        <f t="shared" si="85"/>
        <v>493291.66026000003</v>
      </c>
      <c r="H3165" s="208"/>
      <c r="I3165" t="s">
        <v>1348</v>
      </c>
    </row>
    <row r="3166" spans="1:9" hidden="1" outlineLevel="1">
      <c r="A3166" s="222" t="s">
        <v>1119</v>
      </c>
      <c r="B3166" s="134">
        <v>1081340.9272799999</v>
      </c>
      <c r="C3166" s="134">
        <v>0</v>
      </c>
      <c r="D3166" s="134">
        <v>0</v>
      </c>
      <c r="E3166" s="134">
        <f t="shared" si="84"/>
        <v>1081340.9272799999</v>
      </c>
      <c r="F3166" s="134">
        <v>-1630.9620299999999</v>
      </c>
      <c r="G3166" s="212">
        <f t="shared" si="85"/>
        <v>1079709.9652499999</v>
      </c>
      <c r="H3166" s="208"/>
      <c r="I3166" t="s">
        <v>1120</v>
      </c>
    </row>
    <row r="3167" spans="1:9" hidden="1" outlineLevel="1">
      <c r="A3167" s="222" t="s">
        <v>1747</v>
      </c>
      <c r="B3167" s="134">
        <v>19820.106960000001</v>
      </c>
      <c r="C3167" s="134">
        <v>0</v>
      </c>
      <c r="D3167" s="134">
        <v>0</v>
      </c>
      <c r="E3167" s="134">
        <f t="shared" si="84"/>
        <v>19820.106960000001</v>
      </c>
      <c r="F3167" s="134">
        <v>0</v>
      </c>
      <c r="G3167" s="212">
        <f t="shared" si="85"/>
        <v>19820.106960000001</v>
      </c>
      <c r="H3167" s="208"/>
      <c r="I3167" t="s">
        <v>1748</v>
      </c>
    </row>
    <row r="3168" spans="1:9" hidden="1" outlineLevel="1">
      <c r="A3168" s="222" t="s">
        <v>1003</v>
      </c>
      <c r="B3168" s="134">
        <v>172093.72143000001</v>
      </c>
      <c r="C3168" s="134">
        <v>0</v>
      </c>
      <c r="D3168" s="134">
        <v>0</v>
      </c>
      <c r="E3168" s="134">
        <f t="shared" si="84"/>
        <v>172093.72143000001</v>
      </c>
      <c r="F3168" s="134">
        <v>0</v>
      </c>
      <c r="G3168" s="212">
        <f t="shared" si="85"/>
        <v>172093.72143000001</v>
      </c>
      <c r="H3168" s="208"/>
      <c r="I3168" t="s">
        <v>1004</v>
      </c>
    </row>
    <row r="3169" spans="1:9" hidden="1" outlineLevel="1">
      <c r="A3169" s="222" t="s">
        <v>1247</v>
      </c>
      <c r="B3169" s="134">
        <v>326374.10003999999</v>
      </c>
      <c r="C3169" s="134">
        <v>0</v>
      </c>
      <c r="D3169" s="134">
        <v>0</v>
      </c>
      <c r="E3169" s="134">
        <f t="shared" si="84"/>
        <v>326374.10003999999</v>
      </c>
      <c r="F3169" s="134">
        <v>0</v>
      </c>
      <c r="G3169" s="212">
        <f t="shared" si="85"/>
        <v>326374.10003999999</v>
      </c>
      <c r="H3169" s="208"/>
      <c r="I3169" t="s">
        <v>1248</v>
      </c>
    </row>
    <row r="3170" spans="1:9" hidden="1" outlineLevel="1">
      <c r="A3170" s="222" t="s">
        <v>850</v>
      </c>
      <c r="B3170" s="134">
        <v>225294.61356</v>
      </c>
      <c r="C3170" s="134">
        <v>0</v>
      </c>
      <c r="D3170" s="134">
        <v>0</v>
      </c>
      <c r="E3170" s="134">
        <f t="shared" si="84"/>
        <v>225294.61356</v>
      </c>
      <c r="F3170" s="134">
        <v>0</v>
      </c>
      <c r="G3170" s="212">
        <f t="shared" si="85"/>
        <v>225294.61356</v>
      </c>
      <c r="H3170" s="208"/>
      <c r="I3170" t="s">
        <v>851</v>
      </c>
    </row>
    <row r="3171" spans="1:9" hidden="1" outlineLevel="1">
      <c r="A3171" s="222" t="s">
        <v>1161</v>
      </c>
      <c r="B3171" s="134">
        <v>2014204.2035400001</v>
      </c>
      <c r="C3171" s="134">
        <v>0</v>
      </c>
      <c r="D3171" s="134">
        <v>0</v>
      </c>
      <c r="E3171" s="134">
        <f t="shared" si="84"/>
        <v>2014204.2035400001</v>
      </c>
      <c r="F3171" s="134">
        <v>-568.88637999999992</v>
      </c>
      <c r="G3171" s="212">
        <f t="shared" si="85"/>
        <v>2013635.3171600001</v>
      </c>
      <c r="H3171" s="208"/>
      <c r="I3171" t="s">
        <v>1162</v>
      </c>
    </row>
    <row r="3172" spans="1:9" hidden="1" outlineLevel="1">
      <c r="A3172" s="222" t="s">
        <v>1029</v>
      </c>
      <c r="B3172" s="134">
        <v>2323901.56605</v>
      </c>
      <c r="C3172" s="134">
        <v>0</v>
      </c>
      <c r="D3172" s="134">
        <v>0</v>
      </c>
      <c r="E3172" s="134">
        <f t="shared" si="84"/>
        <v>2323901.56605</v>
      </c>
      <c r="F3172" s="134">
        <v>-5883.6518900000001</v>
      </c>
      <c r="G3172" s="212">
        <f t="shared" si="85"/>
        <v>2318017.9141600002</v>
      </c>
      <c r="H3172" s="208"/>
      <c r="I3172" t="s">
        <v>1030</v>
      </c>
    </row>
    <row r="3173" spans="1:9" hidden="1" outlineLevel="1">
      <c r="A3173" s="222" t="s">
        <v>786</v>
      </c>
      <c r="B3173" s="134">
        <v>107292.07256999999</v>
      </c>
      <c r="C3173" s="134">
        <v>0</v>
      </c>
      <c r="D3173" s="134">
        <v>0</v>
      </c>
      <c r="E3173" s="134">
        <f t="shared" si="84"/>
        <v>107292.07256999999</v>
      </c>
      <c r="F3173" s="134">
        <v>-387.18300999999997</v>
      </c>
      <c r="G3173" s="212">
        <f t="shared" si="85"/>
        <v>106904.88956</v>
      </c>
      <c r="H3173" s="208"/>
      <c r="I3173" t="s">
        <v>787</v>
      </c>
    </row>
    <row r="3174" spans="1:9" hidden="1" outlineLevel="1">
      <c r="A3174" s="222" t="s">
        <v>740</v>
      </c>
      <c r="B3174" s="134">
        <v>18415.309770600001</v>
      </c>
      <c r="C3174" s="134">
        <v>0</v>
      </c>
      <c r="D3174" s="134">
        <v>0</v>
      </c>
      <c r="E3174" s="134">
        <f t="shared" si="84"/>
        <v>18415.309770600001</v>
      </c>
      <c r="F3174" s="134">
        <v>0</v>
      </c>
      <c r="G3174" s="212">
        <f t="shared" si="85"/>
        <v>18415.309770600001</v>
      </c>
      <c r="H3174" s="208"/>
      <c r="I3174" t="s">
        <v>741</v>
      </c>
    </row>
    <row r="3175" spans="1:9" hidden="1" outlineLevel="1">
      <c r="A3175" s="222" t="s">
        <v>1293</v>
      </c>
      <c r="B3175" s="134">
        <v>96261.270329999999</v>
      </c>
      <c r="C3175" s="134">
        <v>0</v>
      </c>
      <c r="D3175" s="134">
        <v>0</v>
      </c>
      <c r="E3175" s="134">
        <f t="shared" si="84"/>
        <v>96261.270329999999</v>
      </c>
      <c r="F3175" s="134">
        <v>0</v>
      </c>
      <c r="G3175" s="212">
        <f t="shared" si="85"/>
        <v>96261.270329999999</v>
      </c>
      <c r="H3175" s="208"/>
      <c r="I3175" t="s">
        <v>1294</v>
      </c>
    </row>
    <row r="3176" spans="1:9" hidden="1" outlineLevel="1">
      <c r="A3176" s="222" t="s">
        <v>1015</v>
      </c>
      <c r="B3176" s="134">
        <v>128194.72604999998</v>
      </c>
      <c r="C3176" s="134">
        <v>0</v>
      </c>
      <c r="D3176" s="134">
        <v>0</v>
      </c>
      <c r="E3176" s="134">
        <f t="shared" si="84"/>
        <v>128194.72604999998</v>
      </c>
      <c r="F3176" s="134">
        <v>-38.749119999999998</v>
      </c>
      <c r="G3176" s="212">
        <f t="shared" si="85"/>
        <v>128155.97692999999</v>
      </c>
      <c r="H3176" s="208"/>
      <c r="I3176" t="s">
        <v>1016</v>
      </c>
    </row>
    <row r="3177" spans="1:9" hidden="1" outlineLevel="1">
      <c r="A3177" s="222" t="s">
        <v>1051</v>
      </c>
      <c r="B3177" s="134">
        <v>863896.65537000005</v>
      </c>
      <c r="C3177" s="134">
        <v>0</v>
      </c>
      <c r="D3177" s="134">
        <v>0</v>
      </c>
      <c r="E3177" s="134">
        <f t="shared" si="84"/>
        <v>863896.65537000005</v>
      </c>
      <c r="F3177" s="134">
        <v>0</v>
      </c>
      <c r="G3177" s="212">
        <f t="shared" si="85"/>
        <v>863896.65537000005</v>
      </c>
      <c r="H3177" s="208"/>
      <c r="I3177" t="s">
        <v>1052</v>
      </c>
    </row>
    <row r="3178" spans="1:9" hidden="1" outlineLevel="1">
      <c r="A3178" s="222" t="s">
        <v>1165</v>
      </c>
      <c r="B3178" s="134">
        <v>616820.28174000001</v>
      </c>
      <c r="C3178" s="134">
        <v>0</v>
      </c>
      <c r="D3178" s="134">
        <v>0</v>
      </c>
      <c r="E3178" s="134">
        <f t="shared" si="84"/>
        <v>616820.28174000001</v>
      </c>
      <c r="F3178" s="134">
        <v>180.87903999999997</v>
      </c>
      <c r="G3178" s="212">
        <f t="shared" si="85"/>
        <v>617001.16078000003</v>
      </c>
      <c r="H3178" s="208"/>
      <c r="I3178" t="s">
        <v>1166</v>
      </c>
    </row>
    <row r="3179" spans="1:9" hidden="1" outlineLevel="1">
      <c r="A3179" s="222" t="s">
        <v>1199</v>
      </c>
      <c r="B3179" s="134">
        <v>142157.68614000001</v>
      </c>
      <c r="C3179" s="134">
        <v>0</v>
      </c>
      <c r="D3179" s="134">
        <v>0</v>
      </c>
      <c r="E3179" s="134">
        <f t="shared" si="84"/>
        <v>142157.68614000001</v>
      </c>
      <c r="F3179" s="134">
        <v>0</v>
      </c>
      <c r="G3179" s="212">
        <f t="shared" si="85"/>
        <v>142157.68614000001</v>
      </c>
      <c r="H3179" s="208"/>
      <c r="I3179" t="s">
        <v>1200</v>
      </c>
    </row>
    <row r="3180" spans="1:9" hidden="1" outlineLevel="1">
      <c r="A3180" s="222" t="s">
        <v>924</v>
      </c>
      <c r="B3180" s="134">
        <v>524686.13520900009</v>
      </c>
      <c r="C3180" s="134">
        <v>0</v>
      </c>
      <c r="D3180" s="134">
        <v>0</v>
      </c>
      <c r="E3180" s="134">
        <f t="shared" si="84"/>
        <v>524686.13520900009</v>
      </c>
      <c r="F3180" s="134">
        <v>-1884.9321110000001</v>
      </c>
      <c r="G3180" s="212">
        <f t="shared" si="85"/>
        <v>522801.20309800009</v>
      </c>
      <c r="H3180" s="208"/>
      <c r="I3180" t="s">
        <v>925</v>
      </c>
    </row>
    <row r="3181" spans="1:9" hidden="1" outlineLevel="1">
      <c r="A3181" s="222" t="s">
        <v>834</v>
      </c>
      <c r="B3181" s="134">
        <v>665742.59981999989</v>
      </c>
      <c r="C3181" s="134">
        <v>0</v>
      </c>
      <c r="D3181" s="134">
        <v>0</v>
      </c>
      <c r="E3181" s="134">
        <f t="shared" si="84"/>
        <v>665742.59981999989</v>
      </c>
      <c r="F3181" s="134">
        <v>0</v>
      </c>
      <c r="G3181" s="212">
        <f t="shared" si="85"/>
        <v>665742.59981999989</v>
      </c>
      <c r="H3181" s="208"/>
      <c r="I3181" t="s">
        <v>835</v>
      </c>
    </row>
    <row r="3182" spans="1:9" hidden="1" outlineLevel="1">
      <c r="A3182" s="222" t="s">
        <v>884</v>
      </c>
      <c r="B3182" s="134">
        <v>269392.33860000002</v>
      </c>
      <c r="C3182" s="134">
        <v>0</v>
      </c>
      <c r="D3182" s="134">
        <v>0</v>
      </c>
      <c r="E3182" s="134">
        <f t="shared" si="84"/>
        <v>269392.33860000002</v>
      </c>
      <c r="F3182" s="134">
        <v>-2341.7521500000003</v>
      </c>
      <c r="G3182" s="212">
        <f t="shared" si="85"/>
        <v>267050.58645</v>
      </c>
      <c r="H3182" s="208"/>
      <c r="I3182" t="s">
        <v>885</v>
      </c>
    </row>
    <row r="3183" spans="1:9" hidden="1" outlineLevel="1">
      <c r="A3183" s="222" t="s">
        <v>770</v>
      </c>
      <c r="B3183" s="134">
        <v>572890.77893999999</v>
      </c>
      <c r="C3183" s="134">
        <v>0</v>
      </c>
      <c r="D3183" s="134">
        <v>0</v>
      </c>
      <c r="E3183" s="134">
        <f t="shared" si="84"/>
        <v>572890.77893999999</v>
      </c>
      <c r="F3183" s="134">
        <v>0</v>
      </c>
      <c r="G3183" s="212">
        <f t="shared" si="85"/>
        <v>572890.77893999999</v>
      </c>
      <c r="H3183" s="208"/>
      <c r="I3183" t="s">
        <v>771</v>
      </c>
    </row>
    <row r="3184" spans="1:9" hidden="1" outlineLevel="1">
      <c r="A3184" s="222" t="s">
        <v>1355</v>
      </c>
      <c r="B3184" s="134">
        <v>12222366.195689999</v>
      </c>
      <c r="C3184" s="134">
        <v>0</v>
      </c>
      <c r="D3184" s="134">
        <v>0</v>
      </c>
      <c r="E3184" s="134">
        <f t="shared" si="84"/>
        <v>12222366.195689999</v>
      </c>
      <c r="F3184" s="134">
        <v>0</v>
      </c>
      <c r="G3184" s="212">
        <f t="shared" si="85"/>
        <v>12222366.195689999</v>
      </c>
      <c r="H3184" s="208"/>
      <c r="I3184" t="s">
        <v>1356</v>
      </c>
    </row>
    <row r="3185" spans="1:9" hidden="1" outlineLevel="1">
      <c r="A3185" s="222" t="s">
        <v>1225</v>
      </c>
      <c r="B3185" s="134">
        <v>1414808.97171</v>
      </c>
      <c r="C3185" s="134">
        <v>0</v>
      </c>
      <c r="D3185" s="134">
        <v>0</v>
      </c>
      <c r="E3185" s="134">
        <f t="shared" si="84"/>
        <v>1414808.97171</v>
      </c>
      <c r="F3185" s="134">
        <v>-1065.4945599999999</v>
      </c>
      <c r="G3185" s="212">
        <f t="shared" si="85"/>
        <v>1413743.4771499999</v>
      </c>
      <c r="H3185" s="208"/>
      <c r="I3185" t="s">
        <v>1226</v>
      </c>
    </row>
    <row r="3186" spans="1:9" hidden="1" outlineLevel="1">
      <c r="A3186" s="222" t="s">
        <v>1205</v>
      </c>
      <c r="B3186" s="134">
        <v>124790.45376</v>
      </c>
      <c r="C3186" s="134">
        <v>0</v>
      </c>
      <c r="D3186" s="134">
        <v>0</v>
      </c>
      <c r="E3186" s="134">
        <f t="shared" si="84"/>
        <v>124790.45376</v>
      </c>
      <c r="F3186" s="134">
        <v>0</v>
      </c>
      <c r="G3186" s="212">
        <f t="shared" si="85"/>
        <v>124790.45376</v>
      </c>
      <c r="H3186" s="208"/>
      <c r="I3186" t="s">
        <v>1206</v>
      </c>
    </row>
    <row r="3187" spans="1:9" hidden="1" outlineLevel="1">
      <c r="A3187" s="222" t="s">
        <v>1319</v>
      </c>
      <c r="B3187" s="134">
        <v>36068982.459279999</v>
      </c>
      <c r="C3187" s="134">
        <v>-19876.490000000002</v>
      </c>
      <c r="D3187" s="134">
        <v>0</v>
      </c>
      <c r="E3187" s="134">
        <f t="shared" si="84"/>
        <v>36049105.969279997</v>
      </c>
      <c r="F3187" s="134">
        <v>541020.82399000006</v>
      </c>
      <c r="G3187" s="212">
        <f t="shared" si="85"/>
        <v>36590126.793269999</v>
      </c>
      <c r="H3187" s="208"/>
      <c r="I3187" t="s">
        <v>1320</v>
      </c>
    </row>
    <row r="3188" spans="1:9" hidden="1" outlineLevel="1">
      <c r="A3188" s="222" t="s">
        <v>1229</v>
      </c>
      <c r="B3188" s="134">
        <v>318581.00264999998</v>
      </c>
      <c r="C3188" s="134">
        <v>0</v>
      </c>
      <c r="D3188" s="134">
        <v>0</v>
      </c>
      <c r="E3188" s="134">
        <f t="shared" si="84"/>
        <v>318581.00264999998</v>
      </c>
      <c r="F3188" s="134">
        <v>7572.5882999999994</v>
      </c>
      <c r="G3188" s="212">
        <f t="shared" si="85"/>
        <v>326153.59094999998</v>
      </c>
      <c r="H3188" s="208"/>
      <c r="I3188" t="s">
        <v>1230</v>
      </c>
    </row>
    <row r="3189" spans="1:9" hidden="1" outlineLevel="1">
      <c r="A3189" s="222" t="s">
        <v>1169</v>
      </c>
      <c r="B3189" s="134">
        <v>326828.47856999998</v>
      </c>
      <c r="C3189" s="134">
        <v>0</v>
      </c>
      <c r="D3189" s="134">
        <v>0</v>
      </c>
      <c r="E3189" s="134">
        <f t="shared" si="84"/>
        <v>326828.47856999998</v>
      </c>
      <c r="F3189" s="134">
        <v>0</v>
      </c>
      <c r="G3189" s="212">
        <f t="shared" si="85"/>
        <v>326828.47856999998</v>
      </c>
      <c r="H3189" s="208"/>
      <c r="I3189" t="s">
        <v>1170</v>
      </c>
    </row>
    <row r="3190" spans="1:9" hidden="1" outlineLevel="1">
      <c r="A3190" s="222" t="s">
        <v>730</v>
      </c>
      <c r="B3190" s="134">
        <v>5971751.2966299998</v>
      </c>
      <c r="C3190" s="134">
        <v>0</v>
      </c>
      <c r="D3190" s="134">
        <v>0</v>
      </c>
      <c r="E3190" s="134">
        <f t="shared" si="84"/>
        <v>5971751.2966299998</v>
      </c>
      <c r="F3190" s="134">
        <v>0</v>
      </c>
      <c r="G3190" s="212">
        <f t="shared" si="85"/>
        <v>5971751.2966299998</v>
      </c>
      <c r="H3190" s="208"/>
      <c r="I3190" t="s">
        <v>731</v>
      </c>
    </row>
    <row r="3191" spans="1:9" hidden="1" outlineLevel="1">
      <c r="A3191" s="222" t="s">
        <v>995</v>
      </c>
      <c r="B3191" s="134">
        <v>385240.67868000001</v>
      </c>
      <c r="C3191" s="134">
        <v>0</v>
      </c>
      <c r="D3191" s="134">
        <v>0</v>
      </c>
      <c r="E3191" s="134">
        <f t="shared" si="84"/>
        <v>385240.67868000001</v>
      </c>
      <c r="F3191" s="134">
        <v>-628.18245000000002</v>
      </c>
      <c r="G3191" s="212">
        <f t="shared" si="85"/>
        <v>384612.49622999999</v>
      </c>
      <c r="H3191" s="208"/>
      <c r="I3191" t="s">
        <v>996</v>
      </c>
    </row>
    <row r="3192" spans="1:9" hidden="1" outlineLevel="1">
      <c r="A3192" s="222" t="s">
        <v>1349</v>
      </c>
      <c r="B3192" s="134">
        <v>156581.72078999999</v>
      </c>
      <c r="C3192" s="134">
        <v>0</v>
      </c>
      <c r="D3192" s="134">
        <v>0</v>
      </c>
      <c r="E3192" s="134">
        <f t="shared" ref="E3192:E3255" si="86">+B3192+C3192+D3192</f>
        <v>156581.72078999999</v>
      </c>
      <c r="F3192" s="134">
        <v>0</v>
      </c>
      <c r="G3192" s="212">
        <f t="shared" ref="G3192:G3255" si="87">+E3192+F3192</f>
        <v>156581.72078999999</v>
      </c>
      <c r="H3192" s="208"/>
      <c r="I3192" t="s">
        <v>1350</v>
      </c>
    </row>
    <row r="3193" spans="1:9" hidden="1" outlineLevel="1">
      <c r="A3193" s="222" t="s">
        <v>908</v>
      </c>
      <c r="B3193" s="134">
        <v>219696.86249999999</v>
      </c>
      <c r="C3193" s="134">
        <v>0</v>
      </c>
      <c r="D3193" s="134">
        <v>0</v>
      </c>
      <c r="E3193" s="134">
        <f t="shared" si="86"/>
        <v>219696.86249999999</v>
      </c>
      <c r="F3193" s="134">
        <v>1845.82908</v>
      </c>
      <c r="G3193" s="212">
        <f t="shared" si="87"/>
        <v>221542.69157999998</v>
      </c>
      <c r="H3193" s="208"/>
      <c r="I3193" t="s">
        <v>909</v>
      </c>
    </row>
    <row r="3194" spans="1:9" hidden="1" outlineLevel="1">
      <c r="A3194" s="222" t="s">
        <v>1360</v>
      </c>
      <c r="B3194" s="134">
        <v>346638.92858999997</v>
      </c>
      <c r="C3194" s="134">
        <v>0</v>
      </c>
      <c r="D3194" s="134">
        <v>0</v>
      </c>
      <c r="E3194" s="134">
        <f t="shared" si="86"/>
        <v>346638.92858999997</v>
      </c>
      <c r="F3194" s="134">
        <v>0</v>
      </c>
      <c r="G3194" s="212">
        <f t="shared" si="87"/>
        <v>346638.92858999997</v>
      </c>
      <c r="H3194" s="208"/>
      <c r="I3194" t="s">
        <v>1361</v>
      </c>
    </row>
    <row r="3195" spans="1:9" hidden="1" outlineLevel="1">
      <c r="A3195" s="222" t="s">
        <v>1057</v>
      </c>
      <c r="B3195" s="134">
        <v>369054.24656999996</v>
      </c>
      <c r="C3195" s="134">
        <v>0</v>
      </c>
      <c r="D3195" s="134">
        <v>0</v>
      </c>
      <c r="E3195" s="134">
        <f t="shared" si="86"/>
        <v>369054.24656999996</v>
      </c>
      <c r="F3195" s="134">
        <v>0</v>
      </c>
      <c r="G3195" s="212">
        <f t="shared" si="87"/>
        <v>369054.24656999996</v>
      </c>
      <c r="H3195" s="208"/>
      <c r="I3195" t="s">
        <v>1058</v>
      </c>
    </row>
    <row r="3196" spans="1:9" hidden="1" outlineLevel="1">
      <c r="A3196" s="222" t="s">
        <v>1193</v>
      </c>
      <c r="B3196" s="134">
        <v>1408197.65004141</v>
      </c>
      <c r="C3196" s="134">
        <v>0</v>
      </c>
      <c r="D3196" s="134">
        <v>0</v>
      </c>
      <c r="E3196" s="134">
        <f t="shared" si="86"/>
        <v>1408197.65004141</v>
      </c>
      <c r="F3196" s="134">
        <v>2474.9189600000004</v>
      </c>
      <c r="G3196" s="212">
        <f t="shared" si="87"/>
        <v>1410672.5690014099</v>
      </c>
      <c r="H3196" s="208"/>
      <c r="I3196" t="s">
        <v>1194</v>
      </c>
    </row>
    <row r="3197" spans="1:9" hidden="1" outlineLevel="1">
      <c r="A3197" s="222" t="s">
        <v>1151</v>
      </c>
      <c r="B3197" s="134">
        <v>228797.49419999999</v>
      </c>
      <c r="C3197" s="134">
        <v>0</v>
      </c>
      <c r="D3197" s="134">
        <v>0</v>
      </c>
      <c r="E3197" s="134">
        <f t="shared" si="86"/>
        <v>228797.49419999999</v>
      </c>
      <c r="F3197" s="134">
        <v>0</v>
      </c>
      <c r="G3197" s="212">
        <f t="shared" si="87"/>
        <v>228797.49419999999</v>
      </c>
      <c r="H3197" s="208"/>
      <c r="I3197" t="s">
        <v>1152</v>
      </c>
    </row>
    <row r="3198" spans="1:9" hidden="1" outlineLevel="1">
      <c r="A3198" s="222" t="s">
        <v>989</v>
      </c>
      <c r="B3198" s="134">
        <v>356359.60794000002</v>
      </c>
      <c r="C3198" s="134">
        <v>0</v>
      </c>
      <c r="D3198" s="134">
        <v>0</v>
      </c>
      <c r="E3198" s="134">
        <f t="shared" si="86"/>
        <v>356359.60794000002</v>
      </c>
      <c r="F3198" s="134">
        <v>0</v>
      </c>
      <c r="G3198" s="212">
        <f t="shared" si="87"/>
        <v>356359.60794000002</v>
      </c>
      <c r="H3198" s="208"/>
      <c r="I3198" t="s">
        <v>990</v>
      </c>
    </row>
    <row r="3199" spans="1:9" hidden="1" outlineLevel="1">
      <c r="A3199" s="222" t="s">
        <v>1309</v>
      </c>
      <c r="B3199" s="134">
        <v>331850.97977999999</v>
      </c>
      <c r="C3199" s="134">
        <v>0</v>
      </c>
      <c r="D3199" s="134">
        <v>0</v>
      </c>
      <c r="E3199" s="134">
        <f t="shared" si="86"/>
        <v>331850.97977999999</v>
      </c>
      <c r="F3199" s="134">
        <v>0</v>
      </c>
      <c r="G3199" s="212">
        <f t="shared" si="87"/>
        <v>331850.97977999999</v>
      </c>
      <c r="H3199" s="208"/>
      <c r="I3199" t="s">
        <v>1310</v>
      </c>
    </row>
    <row r="3200" spans="1:9" hidden="1" outlineLevel="1">
      <c r="A3200" s="222" t="s">
        <v>1149</v>
      </c>
      <c r="B3200" s="134">
        <v>867928.6937699999</v>
      </c>
      <c r="C3200" s="134">
        <v>0</v>
      </c>
      <c r="D3200" s="134">
        <v>0</v>
      </c>
      <c r="E3200" s="134">
        <f t="shared" si="86"/>
        <v>867928.6937699999</v>
      </c>
      <c r="F3200" s="134">
        <v>-918.67536999999993</v>
      </c>
      <c r="G3200" s="212">
        <f t="shared" si="87"/>
        <v>867010.01839999994</v>
      </c>
      <c r="H3200" s="208"/>
      <c r="I3200" t="s">
        <v>1150</v>
      </c>
    </row>
    <row r="3201" spans="1:9" hidden="1" outlineLevel="1">
      <c r="A3201" s="222" t="s">
        <v>928</v>
      </c>
      <c r="B3201" s="134">
        <v>296252.96354999999</v>
      </c>
      <c r="C3201" s="134">
        <v>0</v>
      </c>
      <c r="D3201" s="134">
        <v>0</v>
      </c>
      <c r="E3201" s="134">
        <f t="shared" si="86"/>
        <v>296252.96354999999</v>
      </c>
      <c r="F3201" s="134">
        <v>-14.648239999999998</v>
      </c>
      <c r="G3201" s="212">
        <f t="shared" si="87"/>
        <v>296238.31530999998</v>
      </c>
      <c r="H3201" s="208"/>
      <c r="I3201" t="s">
        <v>929</v>
      </c>
    </row>
    <row r="3202" spans="1:9" hidden="1" outlineLevel="1">
      <c r="A3202" s="222" t="s">
        <v>1303</v>
      </c>
      <c r="B3202" s="134">
        <v>187356.03048000002</v>
      </c>
      <c r="C3202" s="134">
        <v>0</v>
      </c>
      <c r="D3202" s="134">
        <v>0</v>
      </c>
      <c r="E3202" s="134">
        <f t="shared" si="86"/>
        <v>187356.03048000002</v>
      </c>
      <c r="F3202" s="134">
        <v>0</v>
      </c>
      <c r="G3202" s="212">
        <f t="shared" si="87"/>
        <v>187356.03048000002</v>
      </c>
      <c r="H3202" s="208"/>
      <c r="I3202" t="s">
        <v>1304</v>
      </c>
    </row>
    <row r="3203" spans="1:9" hidden="1" outlineLevel="1">
      <c r="A3203" s="222" t="s">
        <v>1299</v>
      </c>
      <c r="B3203" s="134">
        <v>274189.20812549995</v>
      </c>
      <c r="C3203" s="134">
        <v>0</v>
      </c>
      <c r="D3203" s="134">
        <v>0</v>
      </c>
      <c r="E3203" s="134">
        <f t="shared" si="86"/>
        <v>274189.20812549995</v>
      </c>
      <c r="F3203" s="134">
        <v>0</v>
      </c>
      <c r="G3203" s="212">
        <f t="shared" si="87"/>
        <v>274189.20812549995</v>
      </c>
      <c r="H3203" s="208"/>
      <c r="I3203" t="s">
        <v>1300</v>
      </c>
    </row>
    <row r="3204" spans="1:9" hidden="1" outlineLevel="1">
      <c r="A3204" s="222" t="s">
        <v>1157</v>
      </c>
      <c r="B3204" s="134">
        <v>316446.55887000001</v>
      </c>
      <c r="C3204" s="134">
        <v>0</v>
      </c>
      <c r="D3204" s="134">
        <v>0</v>
      </c>
      <c r="E3204" s="134">
        <f t="shared" si="86"/>
        <v>316446.55887000001</v>
      </c>
      <c r="F3204" s="134">
        <v>0</v>
      </c>
      <c r="G3204" s="212">
        <f t="shared" si="87"/>
        <v>316446.55887000001</v>
      </c>
      <c r="H3204" s="208"/>
      <c r="I3204" t="s">
        <v>1158</v>
      </c>
    </row>
    <row r="3205" spans="1:9" hidden="1" outlineLevel="1">
      <c r="A3205" s="222" t="s">
        <v>1313</v>
      </c>
      <c r="B3205" s="134">
        <v>5580134.6206854591</v>
      </c>
      <c r="C3205" s="134">
        <v>0</v>
      </c>
      <c r="D3205" s="134">
        <v>0</v>
      </c>
      <c r="E3205" s="134">
        <f t="shared" si="86"/>
        <v>5580134.6206854591</v>
      </c>
      <c r="F3205" s="134">
        <v>1986.3113999999998</v>
      </c>
      <c r="G3205" s="212">
        <f t="shared" si="87"/>
        <v>5582120.9320854591</v>
      </c>
      <c r="H3205" s="208"/>
      <c r="I3205" t="s">
        <v>1314</v>
      </c>
    </row>
    <row r="3206" spans="1:9" hidden="1" outlineLevel="1">
      <c r="A3206" s="222" t="s">
        <v>1637</v>
      </c>
      <c r="B3206" s="134">
        <v>36974.254289999997</v>
      </c>
      <c r="C3206" s="134">
        <v>0</v>
      </c>
      <c r="D3206" s="134">
        <v>0</v>
      </c>
      <c r="E3206" s="134">
        <f t="shared" si="86"/>
        <v>36974.254289999997</v>
      </c>
      <c r="F3206" s="134">
        <v>0</v>
      </c>
      <c r="G3206" s="212">
        <f t="shared" si="87"/>
        <v>36974.254289999997</v>
      </c>
      <c r="H3206" s="208"/>
      <c r="I3206" t="s">
        <v>1638</v>
      </c>
    </row>
    <row r="3207" spans="1:9" hidden="1" outlineLevel="1">
      <c r="A3207" s="222" t="s">
        <v>868</v>
      </c>
      <c r="B3207" s="134">
        <v>110556.74475</v>
      </c>
      <c r="C3207" s="134">
        <v>0</v>
      </c>
      <c r="D3207" s="134">
        <v>0</v>
      </c>
      <c r="E3207" s="134">
        <f t="shared" si="86"/>
        <v>110556.74475</v>
      </c>
      <c r="F3207" s="134">
        <v>-119.90103999999999</v>
      </c>
      <c r="G3207" s="212">
        <f t="shared" si="87"/>
        <v>110436.84371</v>
      </c>
      <c r="H3207" s="208"/>
      <c r="I3207" t="s">
        <v>869</v>
      </c>
    </row>
    <row r="3208" spans="1:9" hidden="1" outlineLevel="1">
      <c r="A3208" s="222" t="s">
        <v>981</v>
      </c>
      <c r="B3208" s="134">
        <v>1033534.0153199999</v>
      </c>
      <c r="C3208" s="134">
        <v>0</v>
      </c>
      <c r="D3208" s="134">
        <v>0</v>
      </c>
      <c r="E3208" s="134">
        <f t="shared" si="86"/>
        <v>1033534.0153199999</v>
      </c>
      <c r="F3208" s="134">
        <v>0</v>
      </c>
      <c r="G3208" s="212">
        <f t="shared" si="87"/>
        <v>1033534.0153199999</v>
      </c>
      <c r="H3208" s="208"/>
      <c r="I3208" t="s">
        <v>982</v>
      </c>
    </row>
    <row r="3209" spans="1:9" hidden="1" outlineLevel="1">
      <c r="A3209" s="222" t="s">
        <v>1239</v>
      </c>
      <c r="B3209" s="134">
        <v>96254.284709999993</v>
      </c>
      <c r="C3209" s="134">
        <v>0</v>
      </c>
      <c r="D3209" s="134">
        <v>0</v>
      </c>
      <c r="E3209" s="134">
        <f t="shared" si="86"/>
        <v>96254.284709999993</v>
      </c>
      <c r="F3209" s="134">
        <v>-312.42577</v>
      </c>
      <c r="G3209" s="212">
        <f t="shared" si="87"/>
        <v>95941.858939999991</v>
      </c>
      <c r="H3209" s="208"/>
      <c r="I3209" t="s">
        <v>1240</v>
      </c>
    </row>
    <row r="3210" spans="1:9" hidden="1" outlineLevel="1">
      <c r="A3210" s="222" t="s">
        <v>1147</v>
      </c>
      <c r="B3210" s="134">
        <v>741246.17715</v>
      </c>
      <c r="C3210" s="134">
        <v>0</v>
      </c>
      <c r="D3210" s="134">
        <v>0</v>
      </c>
      <c r="E3210" s="134">
        <f t="shared" si="86"/>
        <v>741246.17715</v>
      </c>
      <c r="F3210" s="134">
        <v>7998.2516299999997</v>
      </c>
      <c r="G3210" s="212">
        <f t="shared" si="87"/>
        <v>749244.42877999996</v>
      </c>
      <c r="H3210" s="208"/>
      <c r="I3210" t="s">
        <v>1148</v>
      </c>
    </row>
    <row r="3211" spans="1:9" hidden="1" outlineLevel="1">
      <c r="A3211" s="222" t="s">
        <v>872</v>
      </c>
      <c r="B3211" s="134">
        <v>84657.286739999981</v>
      </c>
      <c r="C3211" s="134">
        <v>0</v>
      </c>
      <c r="D3211" s="134">
        <v>0</v>
      </c>
      <c r="E3211" s="134">
        <f t="shared" si="86"/>
        <v>84657.286739999981</v>
      </c>
      <c r="F3211" s="134">
        <v>0</v>
      </c>
      <c r="G3211" s="212">
        <f t="shared" si="87"/>
        <v>84657.286739999981</v>
      </c>
      <c r="H3211" s="208"/>
      <c r="I3211" t="s">
        <v>873</v>
      </c>
    </row>
    <row r="3212" spans="1:9" hidden="1" outlineLevel="1">
      <c r="A3212" s="222" t="s">
        <v>1127</v>
      </c>
      <c r="B3212" s="134">
        <v>2161803.5517299999</v>
      </c>
      <c r="C3212" s="134">
        <v>0</v>
      </c>
      <c r="D3212" s="134">
        <v>0</v>
      </c>
      <c r="E3212" s="134">
        <f t="shared" si="86"/>
        <v>2161803.5517299999</v>
      </c>
      <c r="F3212" s="134">
        <v>-125686.75031999999</v>
      </c>
      <c r="G3212" s="212">
        <f t="shared" si="87"/>
        <v>2036116.8014099998</v>
      </c>
      <c r="H3212" s="208"/>
      <c r="I3212" t="s">
        <v>1128</v>
      </c>
    </row>
    <row r="3213" spans="1:9" hidden="1" outlineLevel="1">
      <c r="A3213" s="222" t="s">
        <v>1065</v>
      </c>
      <c r="B3213" s="134">
        <v>277652.68059</v>
      </c>
      <c r="C3213" s="134">
        <v>0</v>
      </c>
      <c r="D3213" s="134">
        <v>0</v>
      </c>
      <c r="E3213" s="134">
        <f t="shared" si="86"/>
        <v>277652.68059</v>
      </c>
      <c r="F3213" s="134">
        <v>0</v>
      </c>
      <c r="G3213" s="212">
        <f t="shared" si="87"/>
        <v>277652.68059</v>
      </c>
      <c r="H3213" s="208"/>
      <c r="I3213" t="s">
        <v>1066</v>
      </c>
    </row>
    <row r="3214" spans="1:9" hidden="1" outlineLevel="1">
      <c r="A3214" s="222" t="s">
        <v>1305</v>
      </c>
      <c r="B3214" s="134">
        <v>619945.56657000002</v>
      </c>
      <c r="C3214" s="134">
        <v>0</v>
      </c>
      <c r="D3214" s="134">
        <v>0</v>
      </c>
      <c r="E3214" s="134">
        <f t="shared" si="86"/>
        <v>619945.56657000002</v>
      </c>
      <c r="F3214" s="134">
        <v>-51.562939999999998</v>
      </c>
      <c r="G3214" s="212">
        <f t="shared" si="87"/>
        <v>619894.00363000005</v>
      </c>
      <c r="H3214" s="208"/>
      <c r="I3214" t="s">
        <v>1306</v>
      </c>
    </row>
    <row r="3215" spans="1:9" hidden="1" outlineLevel="1">
      <c r="A3215" s="222" t="s">
        <v>1295</v>
      </c>
      <c r="B3215" s="134">
        <v>103449.26054999999</v>
      </c>
      <c r="C3215" s="134">
        <v>0</v>
      </c>
      <c r="D3215" s="134">
        <v>0</v>
      </c>
      <c r="E3215" s="134">
        <f t="shared" si="86"/>
        <v>103449.26054999999</v>
      </c>
      <c r="F3215" s="134">
        <v>-35.162770000000002</v>
      </c>
      <c r="G3215" s="212">
        <f t="shared" si="87"/>
        <v>103414.09778</v>
      </c>
      <c r="H3215" s="208"/>
      <c r="I3215" t="s">
        <v>1296</v>
      </c>
    </row>
    <row r="3216" spans="1:9" hidden="1" outlineLevel="1">
      <c r="A3216" s="222" t="s">
        <v>1342</v>
      </c>
      <c r="B3216" s="134">
        <v>107707.40372999999</v>
      </c>
      <c r="C3216" s="134">
        <v>0</v>
      </c>
      <c r="D3216" s="134">
        <v>0</v>
      </c>
      <c r="E3216" s="134">
        <f t="shared" si="86"/>
        <v>107707.40372999999</v>
      </c>
      <c r="F3216" s="134">
        <v>0</v>
      </c>
      <c r="G3216" s="212">
        <f t="shared" si="87"/>
        <v>107707.40372999999</v>
      </c>
      <c r="H3216" s="208"/>
      <c r="I3216" t="s">
        <v>1343</v>
      </c>
    </row>
    <row r="3217" spans="1:9" hidden="1" outlineLevel="1">
      <c r="A3217" s="222" t="s">
        <v>726</v>
      </c>
      <c r="B3217" s="134">
        <v>6832521.6667800006</v>
      </c>
      <c r="C3217" s="134">
        <v>0</v>
      </c>
      <c r="D3217" s="134">
        <v>0</v>
      </c>
      <c r="E3217" s="134">
        <f t="shared" si="86"/>
        <v>6832521.6667800006</v>
      </c>
      <c r="F3217" s="134">
        <v>-10072.554689999999</v>
      </c>
      <c r="G3217" s="212">
        <f t="shared" si="87"/>
        <v>6822449.1120900009</v>
      </c>
      <c r="H3217" s="208"/>
      <c r="I3217" t="s">
        <v>727</v>
      </c>
    </row>
    <row r="3218" spans="1:9" hidden="1" outlineLevel="1">
      <c r="A3218" s="222" t="s">
        <v>1043</v>
      </c>
      <c r="B3218" s="134">
        <v>941807.06837999995</v>
      </c>
      <c r="C3218" s="134">
        <v>0</v>
      </c>
      <c r="D3218" s="134">
        <v>0</v>
      </c>
      <c r="E3218" s="134">
        <f t="shared" si="86"/>
        <v>941807.06837999995</v>
      </c>
      <c r="F3218" s="134">
        <v>0</v>
      </c>
      <c r="G3218" s="212">
        <f t="shared" si="87"/>
        <v>941807.06837999995</v>
      </c>
      <c r="H3218" s="208"/>
      <c r="I3218" t="s">
        <v>1044</v>
      </c>
    </row>
    <row r="3219" spans="1:9" hidden="1" outlineLevel="1">
      <c r="A3219" s="222" t="s">
        <v>1749</v>
      </c>
      <c r="B3219" s="134">
        <v>9987.4449299999997</v>
      </c>
      <c r="C3219" s="134">
        <v>0</v>
      </c>
      <c r="D3219" s="134">
        <v>0</v>
      </c>
      <c r="E3219" s="134">
        <f t="shared" si="86"/>
        <v>9987.4449299999997</v>
      </c>
      <c r="F3219" s="134">
        <v>0</v>
      </c>
      <c r="G3219" s="212">
        <f t="shared" si="87"/>
        <v>9987.4449299999997</v>
      </c>
      <c r="H3219" s="208"/>
      <c r="I3219" t="s">
        <v>1750</v>
      </c>
    </row>
    <row r="3220" spans="1:9" hidden="1" outlineLevel="1">
      <c r="A3220" s="222" t="s">
        <v>1751</v>
      </c>
      <c r="B3220" s="134">
        <v>131650.53944999998</v>
      </c>
      <c r="C3220" s="134">
        <v>0</v>
      </c>
      <c r="D3220" s="134">
        <v>0</v>
      </c>
      <c r="E3220" s="134">
        <f t="shared" si="86"/>
        <v>131650.53944999998</v>
      </c>
      <c r="F3220" s="134">
        <v>0</v>
      </c>
      <c r="G3220" s="212">
        <f t="shared" si="87"/>
        <v>131650.53944999998</v>
      </c>
      <c r="H3220" s="208"/>
      <c r="I3220" t="s">
        <v>1752</v>
      </c>
    </row>
    <row r="3221" spans="1:9" hidden="1" outlineLevel="1">
      <c r="A3221" s="222" t="s">
        <v>748</v>
      </c>
      <c r="B3221" s="134">
        <v>126130.09118999999</v>
      </c>
      <c r="C3221" s="134">
        <v>0</v>
      </c>
      <c r="D3221" s="134">
        <v>0</v>
      </c>
      <c r="E3221" s="134">
        <f t="shared" si="86"/>
        <v>126130.09118999999</v>
      </c>
      <c r="F3221" s="134">
        <v>0</v>
      </c>
      <c r="G3221" s="212">
        <f t="shared" si="87"/>
        <v>126130.09118999999</v>
      </c>
      <c r="H3221" s="208"/>
      <c r="I3221" t="s">
        <v>749</v>
      </c>
    </row>
    <row r="3222" spans="1:9" hidden="1" outlineLevel="1">
      <c r="A3222" s="222" t="s">
        <v>1265</v>
      </c>
      <c r="B3222" s="134">
        <v>520358.85152999999</v>
      </c>
      <c r="C3222" s="134">
        <v>0</v>
      </c>
      <c r="D3222" s="134">
        <v>0</v>
      </c>
      <c r="E3222" s="134">
        <f t="shared" si="86"/>
        <v>520358.85152999999</v>
      </c>
      <c r="F3222" s="134">
        <v>0</v>
      </c>
      <c r="G3222" s="212">
        <f t="shared" si="87"/>
        <v>520358.85152999999</v>
      </c>
      <c r="H3222" s="208"/>
      <c r="I3222" t="s">
        <v>1266</v>
      </c>
    </row>
    <row r="3223" spans="1:9" hidden="1" outlineLevel="1">
      <c r="A3223" s="222" t="s">
        <v>732</v>
      </c>
      <c r="B3223" s="134">
        <v>269097.82546953001</v>
      </c>
      <c r="C3223" s="134">
        <v>0</v>
      </c>
      <c r="D3223" s="134">
        <v>0</v>
      </c>
      <c r="E3223" s="134">
        <f t="shared" si="86"/>
        <v>269097.82546953001</v>
      </c>
      <c r="F3223" s="134">
        <v>0</v>
      </c>
      <c r="G3223" s="212">
        <f t="shared" si="87"/>
        <v>269097.82546953001</v>
      </c>
      <c r="H3223" s="208"/>
      <c r="I3223" t="s">
        <v>733</v>
      </c>
    </row>
    <row r="3224" spans="1:9" hidden="1" outlineLevel="1">
      <c r="A3224" s="222" t="s">
        <v>734</v>
      </c>
      <c r="B3224" s="134">
        <v>4993270.8819000004</v>
      </c>
      <c r="C3224" s="134">
        <v>0</v>
      </c>
      <c r="D3224" s="134">
        <v>0</v>
      </c>
      <c r="E3224" s="134">
        <f t="shared" si="86"/>
        <v>4993270.8819000004</v>
      </c>
      <c r="F3224" s="134">
        <v>0</v>
      </c>
      <c r="G3224" s="212">
        <f t="shared" si="87"/>
        <v>4993270.8819000004</v>
      </c>
      <c r="H3224" s="208"/>
      <c r="I3224" t="s">
        <v>735</v>
      </c>
    </row>
    <row r="3225" spans="1:9" hidden="1" outlineLevel="1">
      <c r="A3225" s="222" t="s">
        <v>1283</v>
      </c>
      <c r="B3225" s="134">
        <v>400390.93412999995</v>
      </c>
      <c r="C3225" s="134">
        <v>0</v>
      </c>
      <c r="D3225" s="134">
        <v>0</v>
      </c>
      <c r="E3225" s="134">
        <f t="shared" si="86"/>
        <v>400390.93412999995</v>
      </c>
      <c r="F3225" s="134">
        <v>0</v>
      </c>
      <c r="G3225" s="212">
        <f t="shared" si="87"/>
        <v>400390.93412999995</v>
      </c>
      <c r="H3225" s="208"/>
      <c r="I3225" t="s">
        <v>1284</v>
      </c>
    </row>
    <row r="3226" spans="1:9" hidden="1" outlineLevel="1">
      <c r="A3226" s="222" t="s">
        <v>1047</v>
      </c>
      <c r="B3226" s="134">
        <v>207757.35047999999</v>
      </c>
      <c r="C3226" s="134">
        <v>0</v>
      </c>
      <c r="D3226" s="134">
        <v>0</v>
      </c>
      <c r="E3226" s="134">
        <f t="shared" si="86"/>
        <v>207757.35047999999</v>
      </c>
      <c r="F3226" s="134">
        <v>-836.61777999999993</v>
      </c>
      <c r="G3226" s="212">
        <f t="shared" si="87"/>
        <v>206920.73269999999</v>
      </c>
      <c r="H3226" s="208"/>
      <c r="I3226" t="s">
        <v>1048</v>
      </c>
    </row>
    <row r="3227" spans="1:9" hidden="1" outlineLevel="1">
      <c r="A3227" s="222" t="s">
        <v>802</v>
      </c>
      <c r="B3227" s="134">
        <v>816778.03973999992</v>
      </c>
      <c r="C3227" s="134">
        <v>0</v>
      </c>
      <c r="D3227" s="134">
        <v>0</v>
      </c>
      <c r="E3227" s="134">
        <f t="shared" si="86"/>
        <v>816778.03973999992</v>
      </c>
      <c r="F3227" s="134">
        <v>-18806.89374</v>
      </c>
      <c r="G3227" s="212">
        <f t="shared" si="87"/>
        <v>797971.14599999995</v>
      </c>
      <c r="H3227" s="208"/>
      <c r="I3227" t="s">
        <v>803</v>
      </c>
    </row>
    <row r="3228" spans="1:9" hidden="1" outlineLevel="1">
      <c r="A3228" s="222" t="s">
        <v>828</v>
      </c>
      <c r="B3228" s="134">
        <v>393876.99122999999</v>
      </c>
      <c r="C3228" s="134">
        <v>0</v>
      </c>
      <c r="D3228" s="134">
        <v>0</v>
      </c>
      <c r="E3228" s="134">
        <f t="shared" si="86"/>
        <v>393876.99122999999</v>
      </c>
      <c r="F3228" s="134">
        <v>4732.46666</v>
      </c>
      <c r="G3228" s="212">
        <f t="shared" si="87"/>
        <v>398609.45788999996</v>
      </c>
      <c r="H3228" s="208"/>
      <c r="I3228" t="s">
        <v>829</v>
      </c>
    </row>
    <row r="3229" spans="1:9" hidden="1" outlineLevel="1">
      <c r="A3229" s="222" t="s">
        <v>812</v>
      </c>
      <c r="B3229" s="134">
        <v>189772.07393999997</v>
      </c>
      <c r="C3229" s="134">
        <v>0</v>
      </c>
      <c r="D3229" s="134">
        <v>0</v>
      </c>
      <c r="E3229" s="134">
        <f t="shared" si="86"/>
        <v>189772.07393999997</v>
      </c>
      <c r="F3229" s="134">
        <v>0</v>
      </c>
      <c r="G3229" s="212">
        <f t="shared" si="87"/>
        <v>189772.07393999997</v>
      </c>
      <c r="H3229" s="208"/>
      <c r="I3229" t="s">
        <v>1753</v>
      </c>
    </row>
    <row r="3230" spans="1:9" hidden="1" outlineLevel="1">
      <c r="A3230" s="222" t="s">
        <v>1754</v>
      </c>
      <c r="B3230" s="134">
        <v>64977.837780000002</v>
      </c>
      <c r="C3230" s="134">
        <v>0</v>
      </c>
      <c r="D3230" s="134">
        <v>0</v>
      </c>
      <c r="E3230" s="134">
        <f t="shared" si="86"/>
        <v>64977.837780000002</v>
      </c>
      <c r="F3230" s="134">
        <v>0</v>
      </c>
      <c r="G3230" s="212">
        <f t="shared" si="87"/>
        <v>64977.837780000002</v>
      </c>
      <c r="H3230" s="208"/>
      <c r="I3230" t="s">
        <v>1755</v>
      </c>
    </row>
    <row r="3231" spans="1:9" hidden="1" outlineLevel="1">
      <c r="A3231" s="222" t="s">
        <v>1233</v>
      </c>
      <c r="B3231" s="134">
        <v>277963.84208999999</v>
      </c>
      <c r="C3231" s="134">
        <v>0</v>
      </c>
      <c r="D3231" s="134">
        <v>0</v>
      </c>
      <c r="E3231" s="134">
        <f t="shared" si="86"/>
        <v>277963.84208999999</v>
      </c>
      <c r="F3231" s="134">
        <v>-157.29572999999999</v>
      </c>
      <c r="G3231" s="212">
        <f t="shared" si="87"/>
        <v>277806.54635999998</v>
      </c>
      <c r="H3231" s="208"/>
      <c r="I3231" t="s">
        <v>1234</v>
      </c>
    </row>
    <row r="3232" spans="1:9" hidden="1" outlineLevel="1">
      <c r="A3232" s="222" t="s">
        <v>952</v>
      </c>
      <c r="B3232" s="134">
        <v>26568594.116220001</v>
      </c>
      <c r="C3232" s="134">
        <v>0</v>
      </c>
      <c r="D3232" s="134">
        <v>0</v>
      </c>
      <c r="E3232" s="134">
        <f t="shared" si="86"/>
        <v>26568594.116220001</v>
      </c>
      <c r="F3232" s="134">
        <v>0</v>
      </c>
      <c r="G3232" s="212">
        <f t="shared" si="87"/>
        <v>26568594.116220001</v>
      </c>
      <c r="H3232" s="208"/>
      <c r="I3232" t="s">
        <v>953</v>
      </c>
    </row>
    <row r="3233" spans="1:9" hidden="1" outlineLevel="1">
      <c r="A3233" s="222" t="s">
        <v>1095</v>
      </c>
      <c r="B3233" s="134">
        <v>233715.47115</v>
      </c>
      <c r="C3233" s="134">
        <v>0</v>
      </c>
      <c r="D3233" s="134">
        <v>0</v>
      </c>
      <c r="E3233" s="134">
        <f t="shared" si="86"/>
        <v>233715.47115</v>
      </c>
      <c r="F3233" s="134">
        <v>10.875720000000001</v>
      </c>
      <c r="G3233" s="212">
        <f t="shared" si="87"/>
        <v>233726.34687000001</v>
      </c>
      <c r="H3233" s="208"/>
      <c r="I3233" t="s">
        <v>1096</v>
      </c>
    </row>
    <row r="3234" spans="1:9" hidden="1" outlineLevel="1">
      <c r="A3234" s="222" t="s">
        <v>782</v>
      </c>
      <c r="B3234" s="134">
        <v>1149439.8478799998</v>
      </c>
      <c r="C3234" s="134">
        <v>0</v>
      </c>
      <c r="D3234" s="134">
        <v>0</v>
      </c>
      <c r="E3234" s="134">
        <f t="shared" si="86"/>
        <v>1149439.8478799998</v>
      </c>
      <c r="F3234" s="134">
        <v>67.788780000000003</v>
      </c>
      <c r="G3234" s="212">
        <f t="shared" si="87"/>
        <v>1149507.6366599998</v>
      </c>
      <c r="H3234" s="208"/>
      <c r="I3234" t="s">
        <v>1756</v>
      </c>
    </row>
    <row r="3235" spans="1:9" hidden="1" outlineLevel="1">
      <c r="A3235" s="222" t="s">
        <v>772</v>
      </c>
      <c r="B3235" s="134">
        <v>38870.460059999998</v>
      </c>
      <c r="C3235" s="134">
        <v>0</v>
      </c>
      <c r="D3235" s="134">
        <v>0</v>
      </c>
      <c r="E3235" s="134">
        <f t="shared" si="86"/>
        <v>38870.460059999998</v>
      </c>
      <c r="F3235" s="134">
        <v>0</v>
      </c>
      <c r="G3235" s="212">
        <f t="shared" si="87"/>
        <v>38870.460059999998</v>
      </c>
      <c r="H3235" s="208"/>
      <c r="I3235" t="s">
        <v>773</v>
      </c>
    </row>
    <row r="3236" spans="1:9" hidden="1" outlineLevel="1">
      <c r="A3236" s="222" t="s">
        <v>932</v>
      </c>
      <c r="B3236" s="134">
        <v>6485905.5973004987</v>
      </c>
      <c r="C3236" s="134">
        <v>0</v>
      </c>
      <c r="D3236" s="134">
        <v>0</v>
      </c>
      <c r="E3236" s="134">
        <f t="shared" si="86"/>
        <v>6485905.5973004987</v>
      </c>
      <c r="F3236" s="134">
        <v>-34371.920959999996</v>
      </c>
      <c r="G3236" s="212">
        <f t="shared" si="87"/>
        <v>6451533.676340499</v>
      </c>
      <c r="H3236" s="208"/>
      <c r="I3236" t="s">
        <v>933</v>
      </c>
    </row>
    <row r="3237" spans="1:9" hidden="1" outlineLevel="1">
      <c r="A3237" s="222" t="s">
        <v>1757</v>
      </c>
      <c r="B3237" s="134">
        <v>38591.774009999994</v>
      </c>
      <c r="C3237" s="134">
        <v>0</v>
      </c>
      <c r="D3237" s="134">
        <v>0</v>
      </c>
      <c r="E3237" s="134">
        <f t="shared" si="86"/>
        <v>38591.774009999994</v>
      </c>
      <c r="F3237" s="134">
        <v>0</v>
      </c>
      <c r="G3237" s="212">
        <f t="shared" si="87"/>
        <v>38591.774009999994</v>
      </c>
      <c r="H3237" s="208"/>
      <c r="I3237" t="s">
        <v>1758</v>
      </c>
    </row>
    <row r="3238" spans="1:9" hidden="1" outlineLevel="1">
      <c r="A3238" s="222" t="s">
        <v>1005</v>
      </c>
      <c r="B3238" s="134">
        <v>346832.98934999993</v>
      </c>
      <c r="C3238" s="134">
        <v>0</v>
      </c>
      <c r="D3238" s="134">
        <v>0</v>
      </c>
      <c r="E3238" s="134">
        <f t="shared" si="86"/>
        <v>346832.98934999993</v>
      </c>
      <c r="F3238" s="134">
        <v>-69.716310000000007</v>
      </c>
      <c r="G3238" s="212">
        <f t="shared" si="87"/>
        <v>346763.27303999994</v>
      </c>
      <c r="H3238" s="208"/>
      <c r="I3238" t="s">
        <v>1006</v>
      </c>
    </row>
    <row r="3239" spans="1:9" hidden="1" outlineLevel="1">
      <c r="A3239" s="222" t="s">
        <v>1301</v>
      </c>
      <c r="B3239" s="134">
        <v>36544.295879999998</v>
      </c>
      <c r="C3239" s="134">
        <v>0</v>
      </c>
      <c r="D3239" s="134">
        <v>1486.29</v>
      </c>
      <c r="E3239" s="134">
        <f t="shared" si="86"/>
        <v>38030.585879999999</v>
      </c>
      <c r="F3239" s="134">
        <v>0</v>
      </c>
      <c r="G3239" s="212">
        <f t="shared" si="87"/>
        <v>38030.585879999999</v>
      </c>
      <c r="H3239" s="208"/>
      <c r="I3239" t="s">
        <v>1302</v>
      </c>
    </row>
    <row r="3240" spans="1:9" hidden="1" outlineLevel="1">
      <c r="A3240" s="222" t="s">
        <v>1033</v>
      </c>
      <c r="B3240" s="134">
        <v>104883.96623999999</v>
      </c>
      <c r="C3240" s="134">
        <v>0</v>
      </c>
      <c r="D3240" s="134">
        <v>0</v>
      </c>
      <c r="E3240" s="134">
        <f t="shared" si="86"/>
        <v>104883.96623999999</v>
      </c>
      <c r="F3240" s="134">
        <v>-2.0782399999999996</v>
      </c>
      <c r="G3240" s="212">
        <f t="shared" si="87"/>
        <v>104881.88799999999</v>
      </c>
      <c r="H3240" s="208"/>
      <c r="I3240" t="s">
        <v>1034</v>
      </c>
    </row>
    <row r="3241" spans="1:9" hidden="1" outlineLevel="1">
      <c r="A3241" s="222" t="s">
        <v>750</v>
      </c>
      <c r="B3241" s="134">
        <v>44920.556609999992</v>
      </c>
      <c r="C3241" s="134">
        <v>0</v>
      </c>
      <c r="D3241" s="134">
        <v>0</v>
      </c>
      <c r="E3241" s="134">
        <f t="shared" si="86"/>
        <v>44920.556609999992</v>
      </c>
      <c r="F3241" s="134">
        <v>0</v>
      </c>
      <c r="G3241" s="212">
        <f t="shared" si="87"/>
        <v>44920.556609999992</v>
      </c>
      <c r="H3241" s="208"/>
      <c r="I3241" t="s">
        <v>751</v>
      </c>
    </row>
    <row r="3242" spans="1:9" hidden="1" outlineLevel="1">
      <c r="A3242" s="222" t="s">
        <v>746</v>
      </c>
      <c r="B3242" s="134">
        <v>56040.771240000002</v>
      </c>
      <c r="C3242" s="134">
        <v>0</v>
      </c>
      <c r="D3242" s="134">
        <v>0</v>
      </c>
      <c r="E3242" s="134">
        <f t="shared" si="86"/>
        <v>56040.771240000002</v>
      </c>
      <c r="F3242" s="134">
        <v>0</v>
      </c>
      <c r="G3242" s="212">
        <f t="shared" si="87"/>
        <v>56040.771240000002</v>
      </c>
      <c r="H3242" s="208"/>
      <c r="I3242" t="s">
        <v>747</v>
      </c>
    </row>
    <row r="3243" spans="1:9" hidden="1" outlineLevel="1">
      <c r="A3243" s="222" t="s">
        <v>858</v>
      </c>
      <c r="B3243" s="134">
        <v>411412.46948999999</v>
      </c>
      <c r="C3243" s="134">
        <v>0</v>
      </c>
      <c r="D3243" s="134">
        <v>0</v>
      </c>
      <c r="E3243" s="134">
        <f t="shared" si="86"/>
        <v>411412.46948999999</v>
      </c>
      <c r="F3243" s="134">
        <v>0</v>
      </c>
      <c r="G3243" s="212">
        <f t="shared" si="87"/>
        <v>411412.46948999999</v>
      </c>
      <c r="H3243" s="208"/>
      <c r="I3243" t="s">
        <v>859</v>
      </c>
    </row>
    <row r="3244" spans="1:9" hidden="1" outlineLevel="1">
      <c r="A3244" s="222" t="s">
        <v>1759</v>
      </c>
      <c r="B3244" s="134">
        <v>86759.083679999982</v>
      </c>
      <c r="C3244" s="134">
        <v>0</v>
      </c>
      <c r="D3244" s="134">
        <v>0</v>
      </c>
      <c r="E3244" s="134">
        <f t="shared" si="86"/>
        <v>86759.083679999982</v>
      </c>
      <c r="F3244" s="134">
        <v>0</v>
      </c>
      <c r="G3244" s="212">
        <f t="shared" si="87"/>
        <v>86759.083679999982</v>
      </c>
      <c r="H3244" s="208"/>
      <c r="I3244" t="s">
        <v>1760</v>
      </c>
    </row>
    <row r="3245" spans="1:9" hidden="1" outlineLevel="1">
      <c r="A3245" s="222" t="s">
        <v>1235</v>
      </c>
      <c r="B3245" s="134">
        <v>162964.78673999998</v>
      </c>
      <c r="C3245" s="134">
        <v>0</v>
      </c>
      <c r="D3245" s="134">
        <v>0</v>
      </c>
      <c r="E3245" s="134">
        <f t="shared" si="86"/>
        <v>162964.78673999998</v>
      </c>
      <c r="F3245" s="134">
        <v>-263.33821</v>
      </c>
      <c r="G3245" s="212">
        <f t="shared" si="87"/>
        <v>162701.44852999999</v>
      </c>
      <c r="H3245" s="208"/>
      <c r="I3245" t="s">
        <v>1236</v>
      </c>
    </row>
    <row r="3246" spans="1:9" hidden="1" outlineLevel="1">
      <c r="A3246" s="222" t="s">
        <v>1159</v>
      </c>
      <c r="B3246" s="134">
        <v>211018.34073</v>
      </c>
      <c r="C3246" s="134">
        <v>0</v>
      </c>
      <c r="D3246" s="134">
        <v>0</v>
      </c>
      <c r="E3246" s="134">
        <f t="shared" si="86"/>
        <v>211018.34073</v>
      </c>
      <c r="F3246" s="134">
        <v>0</v>
      </c>
      <c r="G3246" s="212">
        <f t="shared" si="87"/>
        <v>211018.34073</v>
      </c>
      <c r="H3246" s="208"/>
      <c r="I3246" t="s">
        <v>1160</v>
      </c>
    </row>
    <row r="3247" spans="1:9" hidden="1" outlineLevel="1">
      <c r="A3247" s="222" t="s">
        <v>880</v>
      </c>
      <c r="B3247" s="134">
        <v>459756.27539999998</v>
      </c>
      <c r="C3247" s="134">
        <v>0</v>
      </c>
      <c r="D3247" s="134">
        <v>0</v>
      </c>
      <c r="E3247" s="134">
        <f t="shared" si="86"/>
        <v>459756.27539999998</v>
      </c>
      <c r="F3247" s="134">
        <v>348.74707999999998</v>
      </c>
      <c r="G3247" s="212">
        <f t="shared" si="87"/>
        <v>460105.02247999999</v>
      </c>
      <c r="H3247" s="208"/>
      <c r="I3247" t="s">
        <v>881</v>
      </c>
    </row>
    <row r="3248" spans="1:9" hidden="1" outlineLevel="1">
      <c r="A3248" s="222" t="s">
        <v>1323</v>
      </c>
      <c r="B3248" s="134">
        <v>262146.78265737003</v>
      </c>
      <c r="C3248" s="134">
        <v>0</v>
      </c>
      <c r="D3248" s="134">
        <v>0</v>
      </c>
      <c r="E3248" s="134">
        <f t="shared" si="86"/>
        <v>262146.78265737003</v>
      </c>
      <c r="F3248" s="134">
        <v>0</v>
      </c>
      <c r="G3248" s="212">
        <f t="shared" si="87"/>
        <v>262146.78265737003</v>
      </c>
      <c r="H3248" s="208"/>
      <c r="I3248" t="s">
        <v>1324</v>
      </c>
    </row>
    <row r="3249" spans="1:9" hidden="1" outlineLevel="1">
      <c r="A3249" s="222" t="s">
        <v>1311</v>
      </c>
      <c r="B3249" s="134">
        <v>435452.32235999999</v>
      </c>
      <c r="C3249" s="134">
        <v>0</v>
      </c>
      <c r="D3249" s="134">
        <v>0</v>
      </c>
      <c r="E3249" s="134">
        <f t="shared" si="86"/>
        <v>435452.32235999999</v>
      </c>
      <c r="F3249" s="134">
        <v>0</v>
      </c>
      <c r="G3249" s="212">
        <f t="shared" si="87"/>
        <v>435452.32235999999</v>
      </c>
      <c r="H3249" s="208"/>
      <c r="I3249" t="s">
        <v>1312</v>
      </c>
    </row>
    <row r="3250" spans="1:9" hidden="1" outlineLevel="1">
      <c r="A3250" s="222" t="s">
        <v>1761</v>
      </c>
      <c r="B3250" s="134">
        <v>53554.23921</v>
      </c>
      <c r="C3250" s="134">
        <v>0</v>
      </c>
      <c r="D3250" s="134">
        <v>0</v>
      </c>
      <c r="E3250" s="134">
        <f t="shared" si="86"/>
        <v>53554.23921</v>
      </c>
      <c r="F3250" s="134">
        <v>0</v>
      </c>
      <c r="G3250" s="212">
        <f t="shared" si="87"/>
        <v>53554.23921</v>
      </c>
      <c r="H3250" s="208"/>
      <c r="I3250" t="s">
        <v>1762</v>
      </c>
    </row>
    <row r="3251" spans="1:9" hidden="1" outlineLevel="1">
      <c r="A3251" s="222" t="s">
        <v>1017</v>
      </c>
      <c r="B3251" s="134">
        <v>323562.23433000001</v>
      </c>
      <c r="C3251" s="134">
        <v>0</v>
      </c>
      <c r="D3251" s="134">
        <v>0</v>
      </c>
      <c r="E3251" s="134">
        <f t="shared" si="86"/>
        <v>323562.23433000001</v>
      </c>
      <c r="F3251" s="134">
        <v>0</v>
      </c>
      <c r="G3251" s="212">
        <f t="shared" si="87"/>
        <v>323562.23433000001</v>
      </c>
      <c r="H3251" s="208"/>
      <c r="I3251" t="s">
        <v>1018</v>
      </c>
    </row>
    <row r="3252" spans="1:9" hidden="1" outlineLevel="1">
      <c r="A3252" s="222" t="s">
        <v>973</v>
      </c>
      <c r="B3252" s="134">
        <v>882232.98590999993</v>
      </c>
      <c r="C3252" s="134">
        <v>0</v>
      </c>
      <c r="D3252" s="134">
        <v>0</v>
      </c>
      <c r="E3252" s="134">
        <f t="shared" si="86"/>
        <v>882232.98590999993</v>
      </c>
      <c r="F3252" s="134">
        <v>-756.52970999999991</v>
      </c>
      <c r="G3252" s="212">
        <f t="shared" si="87"/>
        <v>881476.4561999999</v>
      </c>
      <c r="H3252" s="208"/>
      <c r="I3252" t="s">
        <v>974</v>
      </c>
    </row>
    <row r="3253" spans="1:9" hidden="1" outlineLevel="1">
      <c r="A3253" s="222" t="s">
        <v>1215</v>
      </c>
      <c r="B3253" s="134">
        <v>291213.08694000001</v>
      </c>
      <c r="C3253" s="134">
        <v>0</v>
      </c>
      <c r="D3253" s="134">
        <v>0</v>
      </c>
      <c r="E3253" s="134">
        <f t="shared" si="86"/>
        <v>291213.08694000001</v>
      </c>
      <c r="F3253" s="134">
        <v>4902.2748599999995</v>
      </c>
      <c r="G3253" s="212">
        <f t="shared" si="87"/>
        <v>296115.36180000001</v>
      </c>
      <c r="H3253" s="208"/>
      <c r="I3253" t="s">
        <v>1216</v>
      </c>
    </row>
    <row r="3254" spans="1:9" hidden="1" outlineLevel="1">
      <c r="A3254" s="222" t="s">
        <v>1357</v>
      </c>
      <c r="B3254" s="134">
        <v>1637482.3791800097</v>
      </c>
      <c r="C3254" s="134">
        <v>0</v>
      </c>
      <c r="D3254" s="134">
        <v>0</v>
      </c>
      <c r="E3254" s="134">
        <f t="shared" si="86"/>
        <v>1637482.3791800097</v>
      </c>
      <c r="F3254" s="134">
        <v>0</v>
      </c>
      <c r="G3254" s="212">
        <f t="shared" si="87"/>
        <v>1637482.3791800097</v>
      </c>
      <c r="H3254" s="208"/>
      <c r="I3254" t="s">
        <v>1358</v>
      </c>
    </row>
    <row r="3255" spans="1:9" hidden="1" outlineLevel="1">
      <c r="A3255" s="222" t="s">
        <v>836</v>
      </c>
      <c r="B3255" s="134">
        <v>1111839.40545</v>
      </c>
      <c r="C3255" s="134">
        <v>0</v>
      </c>
      <c r="D3255" s="134">
        <v>0</v>
      </c>
      <c r="E3255" s="134">
        <f t="shared" si="86"/>
        <v>1111839.40545</v>
      </c>
      <c r="F3255" s="134">
        <v>0</v>
      </c>
      <c r="G3255" s="212">
        <f t="shared" si="87"/>
        <v>1111839.40545</v>
      </c>
      <c r="H3255" s="208"/>
      <c r="I3255" t="s">
        <v>837</v>
      </c>
    </row>
    <row r="3256" spans="1:9" hidden="1" outlineLevel="1">
      <c r="A3256" s="222" t="s">
        <v>892</v>
      </c>
      <c r="B3256" s="134">
        <v>2002948.6439999999</v>
      </c>
      <c r="C3256" s="134">
        <v>0</v>
      </c>
      <c r="D3256" s="134">
        <v>0</v>
      </c>
      <c r="E3256" s="134">
        <f t="shared" ref="E3256:E3319" si="88">+B3256+C3256+D3256</f>
        <v>2002948.6439999999</v>
      </c>
      <c r="F3256" s="134">
        <v>0</v>
      </c>
      <c r="G3256" s="212">
        <f t="shared" ref="G3256:G3319" si="89">+E3256+F3256</f>
        <v>2002948.6439999999</v>
      </c>
      <c r="H3256" s="208"/>
      <c r="I3256" t="s">
        <v>893</v>
      </c>
    </row>
    <row r="3257" spans="1:9" hidden="1" outlineLevel="1">
      <c r="A3257" s="222" t="s">
        <v>870</v>
      </c>
      <c r="B3257" s="134">
        <v>75573.297599999991</v>
      </c>
      <c r="C3257" s="134">
        <v>0</v>
      </c>
      <c r="D3257" s="134">
        <v>0</v>
      </c>
      <c r="E3257" s="134">
        <f t="shared" si="88"/>
        <v>75573.297599999991</v>
      </c>
      <c r="F3257" s="134">
        <v>0</v>
      </c>
      <c r="G3257" s="212">
        <f t="shared" si="89"/>
        <v>75573.297599999991</v>
      </c>
      <c r="H3257" s="208"/>
      <c r="I3257" t="s">
        <v>871</v>
      </c>
    </row>
    <row r="3258" spans="1:9" hidden="1" outlineLevel="1">
      <c r="A3258" s="222" t="s">
        <v>1271</v>
      </c>
      <c r="B3258" s="134">
        <v>91555.515570000003</v>
      </c>
      <c r="C3258" s="134">
        <v>0</v>
      </c>
      <c r="D3258" s="134">
        <v>0</v>
      </c>
      <c r="E3258" s="134">
        <f t="shared" si="88"/>
        <v>91555.515570000003</v>
      </c>
      <c r="F3258" s="134">
        <v>0</v>
      </c>
      <c r="G3258" s="212">
        <f t="shared" si="89"/>
        <v>91555.515570000003</v>
      </c>
      <c r="H3258" s="208"/>
      <c r="I3258" t="s">
        <v>1272</v>
      </c>
    </row>
    <row r="3259" spans="1:9" hidden="1" outlineLevel="1">
      <c r="A3259" s="222" t="s">
        <v>1325</v>
      </c>
      <c r="B3259" s="134">
        <v>364411.79382000002</v>
      </c>
      <c r="C3259" s="134">
        <v>-21437.65</v>
      </c>
      <c r="D3259" s="134">
        <v>0</v>
      </c>
      <c r="E3259" s="134">
        <f t="shared" si="88"/>
        <v>342974.14382</v>
      </c>
      <c r="F3259" s="134">
        <v>-37415.287340000003</v>
      </c>
      <c r="G3259" s="212">
        <f t="shared" si="89"/>
        <v>305558.85648000002</v>
      </c>
      <c r="H3259" s="208"/>
      <c r="I3259" t="s">
        <v>1326</v>
      </c>
    </row>
    <row r="3260" spans="1:9" hidden="1" outlineLevel="1">
      <c r="A3260" s="222" t="s">
        <v>1307</v>
      </c>
      <c r="B3260" s="134">
        <v>2196231.07473</v>
      </c>
      <c r="C3260" s="134">
        <v>0</v>
      </c>
      <c r="D3260" s="134">
        <v>0</v>
      </c>
      <c r="E3260" s="134">
        <f t="shared" si="88"/>
        <v>2196231.07473</v>
      </c>
      <c r="F3260" s="134">
        <v>-4535.6610029000003</v>
      </c>
      <c r="G3260" s="212">
        <f t="shared" si="89"/>
        <v>2191695.4137271</v>
      </c>
      <c r="H3260" s="208"/>
      <c r="I3260" t="s">
        <v>1308</v>
      </c>
    </row>
    <row r="3261" spans="1:9" hidden="1" outlineLevel="1">
      <c r="A3261" s="222" t="s">
        <v>1763</v>
      </c>
      <c r="B3261" s="134">
        <v>4764481.3070999999</v>
      </c>
      <c r="C3261" s="134">
        <v>0</v>
      </c>
      <c r="D3261" s="134">
        <v>0</v>
      </c>
      <c r="E3261" s="134">
        <f t="shared" si="88"/>
        <v>4764481.3070999999</v>
      </c>
      <c r="F3261" s="134">
        <v>0</v>
      </c>
      <c r="G3261" s="212">
        <f t="shared" si="89"/>
        <v>4764481.3070999999</v>
      </c>
      <c r="H3261" s="208"/>
      <c r="I3261" t="s">
        <v>1764</v>
      </c>
    </row>
    <row r="3262" spans="1:9" hidden="1" outlineLevel="1">
      <c r="A3262" s="222" t="s">
        <v>804</v>
      </c>
      <c r="B3262" s="134">
        <v>3550647.1984799998</v>
      </c>
      <c r="C3262" s="134">
        <v>0</v>
      </c>
      <c r="D3262" s="134">
        <v>0</v>
      </c>
      <c r="E3262" s="134">
        <f t="shared" si="88"/>
        <v>3550647.1984799998</v>
      </c>
      <c r="F3262" s="134">
        <v>0</v>
      </c>
      <c r="G3262" s="212">
        <f t="shared" si="89"/>
        <v>3550647.1984799998</v>
      </c>
      <c r="H3262" s="208"/>
      <c r="I3262" t="s">
        <v>805</v>
      </c>
    </row>
    <row r="3263" spans="1:9" hidden="1" outlineLevel="1">
      <c r="A3263" s="222" t="s">
        <v>1263</v>
      </c>
      <c r="B3263" s="134">
        <v>188983.97544000001</v>
      </c>
      <c r="C3263" s="134">
        <v>0</v>
      </c>
      <c r="D3263" s="134">
        <v>0</v>
      </c>
      <c r="E3263" s="134">
        <f t="shared" si="88"/>
        <v>188983.97544000001</v>
      </c>
      <c r="F3263" s="134">
        <v>-458.21720999999991</v>
      </c>
      <c r="G3263" s="212">
        <f t="shared" si="89"/>
        <v>188525.75823000001</v>
      </c>
      <c r="H3263" s="208"/>
      <c r="I3263" t="s">
        <v>1264</v>
      </c>
    </row>
    <row r="3264" spans="1:9" hidden="1" outlineLevel="1">
      <c r="A3264" s="222" t="s">
        <v>1097</v>
      </c>
      <c r="B3264" s="134">
        <v>2170878.2739899997</v>
      </c>
      <c r="C3264" s="134">
        <v>0</v>
      </c>
      <c r="D3264" s="134">
        <v>0</v>
      </c>
      <c r="E3264" s="134">
        <f t="shared" si="88"/>
        <v>2170878.2739899997</v>
      </c>
      <c r="F3264" s="134">
        <v>-6030.357829999999</v>
      </c>
      <c r="G3264" s="212">
        <f t="shared" si="89"/>
        <v>2164847.9161599996</v>
      </c>
      <c r="H3264" s="208"/>
      <c r="I3264" t="s">
        <v>1098</v>
      </c>
    </row>
    <row r="3265" spans="1:9" hidden="1" outlineLevel="1">
      <c r="A3265" s="222" t="s">
        <v>760</v>
      </c>
      <c r="B3265" s="134">
        <v>386600.26235999999</v>
      </c>
      <c r="C3265" s="134">
        <v>0</v>
      </c>
      <c r="D3265" s="134">
        <v>0</v>
      </c>
      <c r="E3265" s="134">
        <f t="shared" si="88"/>
        <v>386600.26235999999</v>
      </c>
      <c r="F3265" s="134">
        <v>0</v>
      </c>
      <c r="G3265" s="212">
        <f t="shared" si="89"/>
        <v>386600.26235999999</v>
      </c>
      <c r="H3265" s="208"/>
      <c r="I3265" t="s">
        <v>761</v>
      </c>
    </row>
    <row r="3266" spans="1:9" hidden="1" outlineLevel="1">
      <c r="A3266" s="222" t="s">
        <v>1765</v>
      </c>
      <c r="B3266" s="134">
        <v>68748.583259999999</v>
      </c>
      <c r="C3266" s="134">
        <v>0</v>
      </c>
      <c r="D3266" s="134">
        <v>0</v>
      </c>
      <c r="E3266" s="134">
        <f t="shared" si="88"/>
        <v>68748.583259999999</v>
      </c>
      <c r="F3266" s="134">
        <v>0</v>
      </c>
      <c r="G3266" s="212">
        <f t="shared" si="89"/>
        <v>68748.583259999999</v>
      </c>
      <c r="H3266" s="208"/>
      <c r="I3266" t="s">
        <v>1766</v>
      </c>
    </row>
    <row r="3267" spans="1:9" hidden="1" outlineLevel="1">
      <c r="A3267" s="222" t="s">
        <v>628</v>
      </c>
      <c r="B3267" s="134">
        <v>424574.8137</v>
      </c>
      <c r="C3267" s="134">
        <v>0</v>
      </c>
      <c r="D3267" s="134">
        <v>0</v>
      </c>
      <c r="E3267" s="134">
        <f t="shared" si="88"/>
        <v>424574.8137</v>
      </c>
      <c r="F3267" s="134">
        <v>5858.5050099999999</v>
      </c>
      <c r="G3267" s="212">
        <f t="shared" si="89"/>
        <v>430433.31871000002</v>
      </c>
      <c r="H3267" s="208"/>
      <c r="I3267" t="s">
        <v>1327</v>
      </c>
    </row>
    <row r="3268" spans="1:9" hidden="1" outlineLevel="1">
      <c r="A3268" s="222" t="s">
        <v>1275</v>
      </c>
      <c r="B3268" s="134">
        <v>224993.60543999998</v>
      </c>
      <c r="C3268" s="134">
        <v>0</v>
      </c>
      <c r="D3268" s="134">
        <v>0</v>
      </c>
      <c r="E3268" s="134">
        <f t="shared" si="88"/>
        <v>224993.60543999998</v>
      </c>
      <c r="F3268" s="134">
        <v>-481.09967999999998</v>
      </c>
      <c r="G3268" s="212">
        <f t="shared" si="89"/>
        <v>224512.50575999997</v>
      </c>
      <c r="H3268" s="208"/>
      <c r="I3268" t="s">
        <v>1276</v>
      </c>
    </row>
    <row r="3269" spans="1:9" hidden="1" outlineLevel="1">
      <c r="A3269" s="222" t="s">
        <v>824</v>
      </c>
      <c r="B3269" s="134">
        <v>856790.1936</v>
      </c>
      <c r="C3269" s="134">
        <v>0</v>
      </c>
      <c r="D3269" s="134">
        <v>0</v>
      </c>
      <c r="E3269" s="134">
        <f t="shared" si="88"/>
        <v>856790.1936</v>
      </c>
      <c r="F3269" s="134">
        <v>0</v>
      </c>
      <c r="G3269" s="212">
        <f t="shared" si="89"/>
        <v>856790.1936</v>
      </c>
      <c r="H3269" s="208"/>
      <c r="I3269" t="s">
        <v>825</v>
      </c>
    </row>
    <row r="3270" spans="1:9" hidden="1" outlineLevel="1">
      <c r="A3270" s="222" t="s">
        <v>830</v>
      </c>
      <c r="B3270" s="134">
        <v>343765.97120999999</v>
      </c>
      <c r="C3270" s="134">
        <v>0</v>
      </c>
      <c r="D3270" s="134">
        <v>0</v>
      </c>
      <c r="E3270" s="134">
        <f t="shared" si="88"/>
        <v>343765.97120999999</v>
      </c>
      <c r="F3270" s="134">
        <v>0</v>
      </c>
      <c r="G3270" s="212">
        <f t="shared" si="89"/>
        <v>343765.97120999999</v>
      </c>
      <c r="H3270" s="208"/>
      <c r="I3270" t="s">
        <v>831</v>
      </c>
    </row>
    <row r="3271" spans="1:9" hidden="1" outlineLevel="1">
      <c r="A3271" s="222" t="s">
        <v>882</v>
      </c>
      <c r="B3271" s="134">
        <v>125751.03560999999</v>
      </c>
      <c r="C3271" s="134">
        <v>0</v>
      </c>
      <c r="D3271" s="134">
        <v>0</v>
      </c>
      <c r="E3271" s="134">
        <f t="shared" si="88"/>
        <v>125751.03560999999</v>
      </c>
      <c r="F3271" s="134">
        <v>0</v>
      </c>
      <c r="G3271" s="212">
        <f t="shared" si="89"/>
        <v>125751.03560999999</v>
      </c>
      <c r="H3271" s="208"/>
      <c r="I3271" t="s">
        <v>883</v>
      </c>
    </row>
    <row r="3272" spans="1:9" hidden="1" outlineLevel="1">
      <c r="A3272" s="222" t="s">
        <v>1281</v>
      </c>
      <c r="B3272" s="134">
        <v>697581.08184</v>
      </c>
      <c r="C3272" s="134">
        <v>0</v>
      </c>
      <c r="D3272" s="134">
        <v>0</v>
      </c>
      <c r="E3272" s="134">
        <f t="shared" si="88"/>
        <v>697581.08184</v>
      </c>
      <c r="F3272" s="134">
        <v>0</v>
      </c>
      <c r="G3272" s="212">
        <f t="shared" si="89"/>
        <v>697581.08184</v>
      </c>
      <c r="H3272" s="208"/>
      <c r="I3272" t="s">
        <v>1282</v>
      </c>
    </row>
    <row r="3273" spans="1:9" hidden="1" outlineLevel="1">
      <c r="A3273" s="222" t="s">
        <v>1767</v>
      </c>
      <c r="B3273" s="134">
        <v>31323.372329999998</v>
      </c>
      <c r="C3273" s="134">
        <v>0</v>
      </c>
      <c r="D3273" s="134">
        <v>0</v>
      </c>
      <c r="E3273" s="134">
        <f t="shared" si="88"/>
        <v>31323.372329999998</v>
      </c>
      <c r="F3273" s="134">
        <v>0</v>
      </c>
      <c r="G3273" s="212">
        <f t="shared" si="89"/>
        <v>31323.372329999998</v>
      </c>
      <c r="H3273" s="208"/>
      <c r="I3273" t="s">
        <v>1768</v>
      </c>
    </row>
    <row r="3274" spans="1:9" hidden="1" outlineLevel="1">
      <c r="A3274" s="222" t="s">
        <v>938</v>
      </c>
      <c r="B3274" s="134">
        <v>8609.1324599999989</v>
      </c>
      <c r="C3274" s="134">
        <v>0</v>
      </c>
      <c r="D3274" s="134">
        <v>0</v>
      </c>
      <c r="E3274" s="134">
        <f t="shared" si="88"/>
        <v>8609.1324599999989</v>
      </c>
      <c r="F3274" s="134">
        <v>-11.887029999999999</v>
      </c>
      <c r="G3274" s="212">
        <f t="shared" si="89"/>
        <v>8597.245429999999</v>
      </c>
      <c r="H3274" s="208"/>
      <c r="I3274" t="s">
        <v>939</v>
      </c>
    </row>
    <row r="3275" spans="1:9" hidden="1" outlineLevel="1">
      <c r="A3275" s="222" t="s">
        <v>1769</v>
      </c>
      <c r="B3275" s="134">
        <v>26484.110669999998</v>
      </c>
      <c r="C3275" s="134">
        <v>0</v>
      </c>
      <c r="D3275" s="134">
        <v>0</v>
      </c>
      <c r="E3275" s="134">
        <f t="shared" si="88"/>
        <v>26484.110669999998</v>
      </c>
      <c r="F3275" s="134">
        <v>0</v>
      </c>
      <c r="G3275" s="212">
        <f t="shared" si="89"/>
        <v>26484.110669999998</v>
      </c>
      <c r="H3275" s="208"/>
      <c r="I3275" t="s">
        <v>1770</v>
      </c>
    </row>
    <row r="3276" spans="1:9" hidden="1" outlineLevel="1">
      <c r="A3276" s="222" t="s">
        <v>810</v>
      </c>
      <c r="B3276" s="134">
        <v>2369891.1293699997</v>
      </c>
      <c r="C3276" s="134">
        <v>0</v>
      </c>
      <c r="D3276" s="134">
        <v>0</v>
      </c>
      <c r="E3276" s="134">
        <f t="shared" si="88"/>
        <v>2369891.1293699997</v>
      </c>
      <c r="F3276" s="134">
        <v>0</v>
      </c>
      <c r="G3276" s="212">
        <f t="shared" si="89"/>
        <v>2369891.1293699997</v>
      </c>
      <c r="H3276" s="208"/>
      <c r="I3276" t="s">
        <v>811</v>
      </c>
    </row>
    <row r="3277" spans="1:9" hidden="1" outlineLevel="1">
      <c r="A3277" s="222" t="s">
        <v>758</v>
      </c>
      <c r="B3277" s="134">
        <v>77544.678570000004</v>
      </c>
      <c r="C3277" s="134">
        <v>0</v>
      </c>
      <c r="D3277" s="134">
        <v>0</v>
      </c>
      <c r="E3277" s="134">
        <f t="shared" si="88"/>
        <v>77544.678570000004</v>
      </c>
      <c r="F3277" s="134">
        <v>0</v>
      </c>
      <c r="G3277" s="212">
        <f t="shared" si="89"/>
        <v>77544.678570000004</v>
      </c>
      <c r="H3277" s="208"/>
      <c r="I3277" t="s">
        <v>759</v>
      </c>
    </row>
    <row r="3278" spans="1:9" hidden="1" outlineLevel="1">
      <c r="A3278" s="222" t="s">
        <v>1131</v>
      </c>
      <c r="B3278" s="134">
        <v>250662.09474</v>
      </c>
      <c r="C3278" s="134">
        <v>0</v>
      </c>
      <c r="D3278" s="134">
        <v>0</v>
      </c>
      <c r="E3278" s="134">
        <f t="shared" si="88"/>
        <v>250662.09474</v>
      </c>
      <c r="F3278" s="134">
        <v>0</v>
      </c>
      <c r="G3278" s="212">
        <f t="shared" si="89"/>
        <v>250662.09474</v>
      </c>
      <c r="H3278" s="208"/>
      <c r="I3278" t="s">
        <v>1132</v>
      </c>
    </row>
    <row r="3279" spans="1:9" hidden="1" outlineLevel="1">
      <c r="A3279" s="222" t="s">
        <v>950</v>
      </c>
      <c r="B3279" s="134">
        <v>171021.74612699999</v>
      </c>
      <c r="C3279" s="134">
        <v>0</v>
      </c>
      <c r="D3279" s="134">
        <v>0</v>
      </c>
      <c r="E3279" s="134">
        <f t="shared" si="88"/>
        <v>171021.74612699999</v>
      </c>
      <c r="F3279" s="134">
        <v>-3328.5636500000001</v>
      </c>
      <c r="G3279" s="212">
        <f t="shared" si="89"/>
        <v>167693.18247699999</v>
      </c>
      <c r="H3279" s="208"/>
      <c r="I3279" t="s">
        <v>951</v>
      </c>
    </row>
    <row r="3280" spans="1:9" hidden="1" outlineLevel="1">
      <c r="A3280" s="222" t="s">
        <v>1045</v>
      </c>
      <c r="B3280" s="134">
        <v>1009863.64383</v>
      </c>
      <c r="C3280" s="134">
        <v>0</v>
      </c>
      <c r="D3280" s="134">
        <v>0</v>
      </c>
      <c r="E3280" s="134">
        <f t="shared" si="88"/>
        <v>1009863.64383</v>
      </c>
      <c r="F3280" s="134">
        <v>-228.32986</v>
      </c>
      <c r="G3280" s="212">
        <f t="shared" si="89"/>
        <v>1009635.3139699999</v>
      </c>
      <c r="H3280" s="208"/>
      <c r="I3280" t="s">
        <v>1046</v>
      </c>
    </row>
    <row r="3281" spans="1:9" hidden="1" outlineLevel="1">
      <c r="A3281" s="222" t="s">
        <v>754</v>
      </c>
      <c r="B3281" s="134">
        <v>48370.775603999995</v>
      </c>
      <c r="C3281" s="134">
        <v>0</v>
      </c>
      <c r="D3281" s="134">
        <v>0</v>
      </c>
      <c r="E3281" s="134">
        <f t="shared" si="88"/>
        <v>48370.775603999995</v>
      </c>
      <c r="F3281" s="134">
        <v>0</v>
      </c>
      <c r="G3281" s="212">
        <f t="shared" si="89"/>
        <v>48370.775603999995</v>
      </c>
      <c r="H3281" s="208"/>
      <c r="I3281" t="s">
        <v>755</v>
      </c>
    </row>
    <row r="3282" spans="1:9" hidden="1" outlineLevel="1">
      <c r="A3282" s="222" t="s">
        <v>1771</v>
      </c>
      <c r="B3282" s="134">
        <v>35010.37311</v>
      </c>
      <c r="C3282" s="134">
        <v>0</v>
      </c>
      <c r="D3282" s="134">
        <v>0</v>
      </c>
      <c r="E3282" s="134">
        <f t="shared" si="88"/>
        <v>35010.37311</v>
      </c>
      <c r="F3282" s="134">
        <v>0</v>
      </c>
      <c r="G3282" s="212">
        <f t="shared" si="89"/>
        <v>35010.37311</v>
      </c>
      <c r="H3282" s="208"/>
      <c r="I3282" t="s">
        <v>1772</v>
      </c>
    </row>
    <row r="3283" spans="1:9" hidden="1" outlineLevel="1">
      <c r="A3283" s="222" t="s">
        <v>848</v>
      </c>
      <c r="B3283" s="134">
        <v>653583.43673999992</v>
      </c>
      <c r="C3283" s="134">
        <v>0</v>
      </c>
      <c r="D3283" s="134">
        <v>0</v>
      </c>
      <c r="E3283" s="134">
        <f t="shared" si="88"/>
        <v>653583.43673999992</v>
      </c>
      <c r="F3283" s="134">
        <v>0</v>
      </c>
      <c r="G3283" s="212">
        <f t="shared" si="89"/>
        <v>653583.43673999992</v>
      </c>
      <c r="H3283" s="208"/>
      <c r="I3283" t="s">
        <v>849</v>
      </c>
    </row>
    <row r="3284" spans="1:9" hidden="1" outlineLevel="1">
      <c r="A3284" s="222" t="s">
        <v>1336</v>
      </c>
      <c r="B3284" s="134">
        <v>827397.31094999996</v>
      </c>
      <c r="C3284" s="134">
        <v>0</v>
      </c>
      <c r="D3284" s="134">
        <v>0</v>
      </c>
      <c r="E3284" s="134">
        <f t="shared" si="88"/>
        <v>827397.31094999996</v>
      </c>
      <c r="F3284" s="134">
        <v>-263.51952999999997</v>
      </c>
      <c r="G3284" s="212">
        <f t="shared" si="89"/>
        <v>827133.79141999991</v>
      </c>
      <c r="H3284" s="208"/>
      <c r="I3284" t="s">
        <v>1337</v>
      </c>
    </row>
    <row r="3285" spans="1:9" hidden="1" outlineLevel="1">
      <c r="A3285" s="222" t="s">
        <v>1315</v>
      </c>
      <c r="B3285" s="134">
        <v>297086.72271</v>
      </c>
      <c r="C3285" s="134">
        <v>0</v>
      </c>
      <c r="D3285" s="134">
        <v>0</v>
      </c>
      <c r="E3285" s="134">
        <f t="shared" si="88"/>
        <v>297086.72271</v>
      </c>
      <c r="F3285" s="134">
        <v>0</v>
      </c>
      <c r="G3285" s="212">
        <f t="shared" si="89"/>
        <v>297086.72271</v>
      </c>
      <c r="H3285" s="208"/>
      <c r="I3285" t="s">
        <v>1316</v>
      </c>
    </row>
    <row r="3286" spans="1:9" hidden="1" outlineLevel="1">
      <c r="A3286" s="222" t="s">
        <v>722</v>
      </c>
      <c r="B3286" s="134">
        <v>48093.676979999997</v>
      </c>
      <c r="C3286" s="134">
        <v>0</v>
      </c>
      <c r="D3286" s="134">
        <v>0</v>
      </c>
      <c r="E3286" s="134">
        <f t="shared" si="88"/>
        <v>48093.676979999997</v>
      </c>
      <c r="F3286" s="134">
        <v>0</v>
      </c>
      <c r="G3286" s="212">
        <f t="shared" si="89"/>
        <v>48093.676979999997</v>
      </c>
      <c r="H3286" s="208"/>
      <c r="I3286" t="s">
        <v>723</v>
      </c>
    </row>
    <row r="3287" spans="1:9" hidden="1" outlineLevel="1">
      <c r="A3287" s="222" t="s">
        <v>916</v>
      </c>
      <c r="B3287" s="134">
        <v>63545.81523</v>
      </c>
      <c r="C3287" s="134">
        <v>0</v>
      </c>
      <c r="D3287" s="134">
        <v>0</v>
      </c>
      <c r="E3287" s="134">
        <f t="shared" si="88"/>
        <v>63545.81523</v>
      </c>
      <c r="F3287" s="134">
        <v>0</v>
      </c>
      <c r="G3287" s="212">
        <f t="shared" si="89"/>
        <v>63545.81523</v>
      </c>
      <c r="H3287" s="208"/>
      <c r="I3287" t="s">
        <v>917</v>
      </c>
    </row>
    <row r="3288" spans="1:9" hidden="1" outlineLevel="1">
      <c r="A3288" s="222" t="s">
        <v>330</v>
      </c>
      <c r="B3288" s="134">
        <v>322232.92167000001</v>
      </c>
      <c r="C3288" s="134">
        <v>0</v>
      </c>
      <c r="D3288" s="134">
        <v>0</v>
      </c>
      <c r="E3288" s="134">
        <f t="shared" si="88"/>
        <v>322232.92167000001</v>
      </c>
      <c r="F3288" s="134">
        <v>0</v>
      </c>
      <c r="G3288" s="212">
        <f t="shared" si="89"/>
        <v>322232.92167000001</v>
      </c>
      <c r="H3288" s="208"/>
      <c r="I3288" t="s">
        <v>721</v>
      </c>
    </row>
    <row r="3289" spans="1:9" hidden="1" outlineLevel="1">
      <c r="A3289" s="222" t="s">
        <v>1079</v>
      </c>
      <c r="B3289" s="134">
        <v>464725.53933</v>
      </c>
      <c r="C3289" s="134">
        <v>0</v>
      </c>
      <c r="D3289" s="134">
        <v>0</v>
      </c>
      <c r="E3289" s="134">
        <f t="shared" si="88"/>
        <v>464725.53933</v>
      </c>
      <c r="F3289" s="134">
        <v>0</v>
      </c>
      <c r="G3289" s="212">
        <f t="shared" si="89"/>
        <v>464725.53933</v>
      </c>
      <c r="H3289" s="208"/>
      <c r="I3289" t="s">
        <v>1080</v>
      </c>
    </row>
    <row r="3290" spans="1:9" hidden="1" outlineLevel="1">
      <c r="A3290" s="222" t="s">
        <v>1115</v>
      </c>
      <c r="B3290" s="134">
        <v>592113.81632999994</v>
      </c>
      <c r="C3290" s="134">
        <v>0</v>
      </c>
      <c r="D3290" s="134">
        <v>0</v>
      </c>
      <c r="E3290" s="134">
        <f t="shared" si="88"/>
        <v>592113.81632999994</v>
      </c>
      <c r="F3290" s="134">
        <v>-4308.6418100000001</v>
      </c>
      <c r="G3290" s="212">
        <f t="shared" si="89"/>
        <v>587805.17452</v>
      </c>
      <c r="H3290" s="208"/>
      <c r="I3290" t="s">
        <v>1116</v>
      </c>
    </row>
    <row r="3291" spans="1:9" hidden="1" outlineLevel="1">
      <c r="A3291" s="222" t="s">
        <v>814</v>
      </c>
      <c r="B3291" s="134">
        <v>11442.486929999999</v>
      </c>
      <c r="C3291" s="134">
        <v>0</v>
      </c>
      <c r="D3291" s="134">
        <v>0</v>
      </c>
      <c r="E3291" s="134">
        <f t="shared" si="88"/>
        <v>11442.486929999999</v>
      </c>
      <c r="F3291" s="134">
        <v>0</v>
      </c>
      <c r="G3291" s="212">
        <f t="shared" si="89"/>
        <v>11442.486929999999</v>
      </c>
      <c r="H3291" s="208"/>
      <c r="I3291" t="s">
        <v>815</v>
      </c>
    </row>
    <row r="3292" spans="1:9" hidden="1" outlineLevel="1">
      <c r="A3292" s="222" t="s">
        <v>1773</v>
      </c>
      <c r="B3292" s="134">
        <v>18293.246639999998</v>
      </c>
      <c r="C3292" s="134">
        <v>0</v>
      </c>
      <c r="D3292" s="134">
        <v>0</v>
      </c>
      <c r="E3292" s="134">
        <f t="shared" si="88"/>
        <v>18293.246639999998</v>
      </c>
      <c r="F3292" s="134">
        <v>0</v>
      </c>
      <c r="G3292" s="212">
        <f t="shared" si="89"/>
        <v>18293.246639999998</v>
      </c>
      <c r="H3292" s="208"/>
      <c r="I3292" t="s">
        <v>1774</v>
      </c>
    </row>
    <row r="3293" spans="1:9" hidden="1" outlineLevel="1">
      <c r="A3293" s="222" t="s">
        <v>1338</v>
      </c>
      <c r="B3293" s="134">
        <v>2238216.4239299996</v>
      </c>
      <c r="C3293" s="134">
        <v>-4171.7</v>
      </c>
      <c r="D3293" s="134">
        <v>0</v>
      </c>
      <c r="E3293" s="134">
        <f t="shared" si="88"/>
        <v>2234044.7239299994</v>
      </c>
      <c r="F3293" s="134">
        <v>-4479.2677499999991</v>
      </c>
      <c r="G3293" s="212">
        <f t="shared" si="89"/>
        <v>2229565.4561799993</v>
      </c>
      <c r="H3293" s="208"/>
      <c r="I3293" t="s">
        <v>1339</v>
      </c>
    </row>
    <row r="3294" spans="1:9" hidden="1" outlineLevel="1">
      <c r="A3294" s="222" t="s">
        <v>7</v>
      </c>
      <c r="B3294" s="134">
        <v>1116546.9745799999</v>
      </c>
      <c r="C3294" s="134">
        <v>0</v>
      </c>
      <c r="D3294" s="134">
        <v>0</v>
      </c>
      <c r="E3294" s="134">
        <f t="shared" si="88"/>
        <v>1116546.9745799999</v>
      </c>
      <c r="F3294" s="134">
        <v>-2552.1360299999997</v>
      </c>
      <c r="G3294" s="212">
        <f t="shared" si="89"/>
        <v>1113994.83855</v>
      </c>
      <c r="H3294" s="208"/>
      <c r="I3294" t="s">
        <v>8</v>
      </c>
    </row>
    <row r="3295" spans="1:9" hidden="1" outlineLevel="1">
      <c r="A3295" s="222" t="s">
        <v>940</v>
      </c>
      <c r="B3295" s="134">
        <v>43687.263719999995</v>
      </c>
      <c r="C3295" s="134">
        <v>0</v>
      </c>
      <c r="D3295" s="134">
        <v>0</v>
      </c>
      <c r="E3295" s="134">
        <f t="shared" si="88"/>
        <v>43687.263719999995</v>
      </c>
      <c r="F3295" s="134">
        <v>0</v>
      </c>
      <c r="G3295" s="212">
        <f t="shared" si="89"/>
        <v>43687.263719999995</v>
      </c>
      <c r="H3295" s="208"/>
      <c r="I3295" t="s">
        <v>941</v>
      </c>
    </row>
    <row r="3296" spans="1:9" hidden="1" outlineLevel="1">
      <c r="A3296" s="222" t="s">
        <v>1775</v>
      </c>
      <c r="B3296" s="134">
        <v>27475.282679999997</v>
      </c>
      <c r="C3296" s="134">
        <v>0</v>
      </c>
      <c r="D3296" s="134">
        <v>142.38</v>
      </c>
      <c r="E3296" s="134">
        <f t="shared" si="88"/>
        <v>27617.662679999998</v>
      </c>
      <c r="F3296" s="134">
        <v>0</v>
      </c>
      <c r="G3296" s="212">
        <f t="shared" si="89"/>
        <v>27617.662679999998</v>
      </c>
      <c r="H3296" s="208"/>
      <c r="I3296" t="s">
        <v>1776</v>
      </c>
    </row>
    <row r="3297" spans="1:9" hidden="1" outlineLevel="1">
      <c r="A3297" s="222" t="s">
        <v>846</v>
      </c>
      <c r="B3297" s="134">
        <v>58088.444399999993</v>
      </c>
      <c r="C3297" s="134">
        <v>0</v>
      </c>
      <c r="D3297" s="134">
        <v>0</v>
      </c>
      <c r="E3297" s="134">
        <f t="shared" si="88"/>
        <v>58088.444399999993</v>
      </c>
      <c r="F3297" s="134">
        <v>0</v>
      </c>
      <c r="G3297" s="212">
        <f t="shared" si="89"/>
        <v>58088.444399999993</v>
      </c>
      <c r="H3297" s="208"/>
      <c r="I3297" t="s">
        <v>847</v>
      </c>
    </row>
    <row r="3298" spans="1:9" hidden="1" outlineLevel="1">
      <c r="A3298" s="222" t="s">
        <v>920</v>
      </c>
      <c r="B3298" s="134">
        <v>54086.848409999999</v>
      </c>
      <c r="C3298" s="134">
        <v>0</v>
      </c>
      <c r="D3298" s="134">
        <v>0</v>
      </c>
      <c r="E3298" s="134">
        <f t="shared" si="88"/>
        <v>54086.848409999999</v>
      </c>
      <c r="F3298" s="134">
        <v>0</v>
      </c>
      <c r="G3298" s="212">
        <f t="shared" si="89"/>
        <v>54086.848409999999</v>
      </c>
      <c r="H3298" s="208"/>
      <c r="I3298" t="s">
        <v>921</v>
      </c>
    </row>
    <row r="3299" spans="1:9" hidden="1" outlineLevel="1">
      <c r="A3299" s="222" t="s">
        <v>1353</v>
      </c>
      <c r="B3299" s="134">
        <v>166960.60866</v>
      </c>
      <c r="C3299" s="134">
        <v>0</v>
      </c>
      <c r="D3299" s="134">
        <v>0</v>
      </c>
      <c r="E3299" s="134">
        <f t="shared" si="88"/>
        <v>166960.60866</v>
      </c>
      <c r="F3299" s="134">
        <v>-34.161070000000002</v>
      </c>
      <c r="G3299" s="212">
        <f t="shared" si="89"/>
        <v>166926.44759</v>
      </c>
      <c r="H3299" s="208"/>
      <c r="I3299" t="s">
        <v>1354</v>
      </c>
    </row>
    <row r="3300" spans="1:9" hidden="1" outlineLevel="1">
      <c r="A3300" s="222" t="s">
        <v>1777</v>
      </c>
      <c r="B3300" s="134">
        <v>87064.898107500005</v>
      </c>
      <c r="C3300" s="134">
        <v>0</v>
      </c>
      <c r="D3300" s="134">
        <v>0</v>
      </c>
      <c r="E3300" s="134">
        <f t="shared" si="88"/>
        <v>87064.898107500005</v>
      </c>
      <c r="F3300" s="134">
        <v>0</v>
      </c>
      <c r="G3300" s="212">
        <f t="shared" si="89"/>
        <v>87064.898107500005</v>
      </c>
      <c r="H3300" s="208"/>
      <c r="I3300" t="s">
        <v>1778</v>
      </c>
    </row>
    <row r="3301" spans="1:9" hidden="1" outlineLevel="1">
      <c r="A3301" s="222" t="s">
        <v>1077</v>
      </c>
      <c r="B3301" s="134">
        <v>276238.64807999996</v>
      </c>
      <c r="C3301" s="134">
        <v>0</v>
      </c>
      <c r="D3301" s="134">
        <v>0</v>
      </c>
      <c r="E3301" s="134">
        <f t="shared" si="88"/>
        <v>276238.64807999996</v>
      </c>
      <c r="F3301" s="134">
        <v>0</v>
      </c>
      <c r="G3301" s="212">
        <f t="shared" si="89"/>
        <v>276238.64807999996</v>
      </c>
      <c r="H3301" s="208"/>
      <c r="I3301" t="s">
        <v>1078</v>
      </c>
    </row>
    <row r="3302" spans="1:9" hidden="1" outlineLevel="1">
      <c r="A3302" s="222" t="s">
        <v>774</v>
      </c>
      <c r="B3302" s="134">
        <v>777783.44013</v>
      </c>
      <c r="C3302" s="134">
        <v>0</v>
      </c>
      <c r="D3302" s="134">
        <v>0</v>
      </c>
      <c r="E3302" s="134">
        <f t="shared" si="88"/>
        <v>777783.44013</v>
      </c>
      <c r="F3302" s="134">
        <v>397.28338000000008</v>
      </c>
      <c r="G3302" s="212">
        <f t="shared" si="89"/>
        <v>778180.72351000004</v>
      </c>
      <c r="H3302" s="208"/>
      <c r="I3302" t="s">
        <v>775</v>
      </c>
    </row>
    <row r="3303" spans="1:9" hidden="1" outlineLevel="1">
      <c r="A3303" s="222" t="s">
        <v>1779</v>
      </c>
      <c r="B3303" s="134">
        <v>21920.290469999996</v>
      </c>
      <c r="C3303" s="134">
        <v>0</v>
      </c>
      <c r="D3303" s="134">
        <v>0</v>
      </c>
      <c r="E3303" s="134">
        <f t="shared" si="88"/>
        <v>21920.290469999996</v>
      </c>
      <c r="F3303" s="134">
        <v>0</v>
      </c>
      <c r="G3303" s="212">
        <f t="shared" si="89"/>
        <v>21920.290469999996</v>
      </c>
      <c r="H3303" s="208"/>
      <c r="I3303" t="s">
        <v>1780</v>
      </c>
    </row>
    <row r="3304" spans="1:9" hidden="1" outlineLevel="1">
      <c r="A3304" s="222" t="s">
        <v>886</v>
      </c>
      <c r="B3304" s="134">
        <v>43859.203349999996</v>
      </c>
      <c r="C3304" s="134">
        <v>0</v>
      </c>
      <c r="D3304" s="134">
        <v>0</v>
      </c>
      <c r="E3304" s="134">
        <f t="shared" si="88"/>
        <v>43859.203349999996</v>
      </c>
      <c r="F3304" s="134">
        <v>0</v>
      </c>
      <c r="G3304" s="212">
        <f t="shared" si="89"/>
        <v>43859.203349999996</v>
      </c>
      <c r="H3304" s="208"/>
      <c r="I3304" t="s">
        <v>887</v>
      </c>
    </row>
    <row r="3305" spans="1:9" hidden="1" outlineLevel="1">
      <c r="A3305" s="222" t="s">
        <v>1257</v>
      </c>
      <c r="B3305" s="134">
        <v>585265.03499249998</v>
      </c>
      <c r="C3305" s="134">
        <v>0</v>
      </c>
      <c r="D3305" s="134">
        <v>0</v>
      </c>
      <c r="E3305" s="134">
        <f t="shared" si="88"/>
        <v>585265.03499249998</v>
      </c>
      <c r="F3305" s="134">
        <v>0</v>
      </c>
      <c r="G3305" s="212">
        <f t="shared" si="89"/>
        <v>585265.03499249998</v>
      </c>
      <c r="H3305" s="208"/>
      <c r="I3305" t="s">
        <v>1258</v>
      </c>
    </row>
    <row r="3306" spans="1:9" hidden="1" outlineLevel="1">
      <c r="A3306" s="222" t="s">
        <v>1781</v>
      </c>
      <c r="B3306" s="134">
        <v>16320.725039999999</v>
      </c>
      <c r="C3306" s="134">
        <v>0</v>
      </c>
      <c r="D3306" s="134">
        <v>0</v>
      </c>
      <c r="E3306" s="134">
        <f t="shared" si="88"/>
        <v>16320.725039999999</v>
      </c>
      <c r="F3306" s="134">
        <v>0</v>
      </c>
      <c r="G3306" s="212">
        <f t="shared" si="89"/>
        <v>16320.725039999999</v>
      </c>
      <c r="H3306" s="208"/>
      <c r="I3306" t="s">
        <v>1782</v>
      </c>
    </row>
    <row r="3307" spans="1:9" hidden="1" outlineLevel="1">
      <c r="A3307" s="222" t="s">
        <v>922</v>
      </c>
      <c r="B3307" s="134">
        <v>1537008.0973199999</v>
      </c>
      <c r="C3307" s="134">
        <v>0</v>
      </c>
      <c r="D3307" s="134">
        <v>0</v>
      </c>
      <c r="E3307" s="134">
        <f t="shared" si="88"/>
        <v>1537008.0973199999</v>
      </c>
      <c r="F3307" s="134">
        <v>0</v>
      </c>
      <c r="G3307" s="212">
        <f t="shared" si="89"/>
        <v>1537008.0973199999</v>
      </c>
      <c r="H3307" s="208"/>
      <c r="I3307" t="s">
        <v>923</v>
      </c>
    </row>
    <row r="3308" spans="1:9" hidden="1" outlineLevel="1">
      <c r="A3308" s="222" t="s">
        <v>115</v>
      </c>
      <c r="B3308" s="134">
        <v>5713901.9861699995</v>
      </c>
      <c r="C3308" s="134">
        <v>0</v>
      </c>
      <c r="D3308" s="134">
        <v>0</v>
      </c>
      <c r="E3308" s="134">
        <f t="shared" si="88"/>
        <v>5713901.9861699995</v>
      </c>
      <c r="F3308" s="134">
        <v>0</v>
      </c>
      <c r="G3308" s="212">
        <f t="shared" si="89"/>
        <v>5713901.9861699995</v>
      </c>
      <c r="H3308" s="208"/>
      <c r="I3308" t="s">
        <v>958</v>
      </c>
    </row>
    <row r="3309" spans="1:9" hidden="1" outlineLevel="1">
      <c r="A3309" s="222" t="s">
        <v>1783</v>
      </c>
      <c r="B3309" s="134">
        <v>21526.643100000001</v>
      </c>
      <c r="C3309" s="134">
        <v>0</v>
      </c>
      <c r="D3309" s="134">
        <v>0</v>
      </c>
      <c r="E3309" s="134">
        <f t="shared" si="88"/>
        <v>21526.643100000001</v>
      </c>
      <c r="F3309" s="134">
        <v>0</v>
      </c>
      <c r="G3309" s="212">
        <f t="shared" si="89"/>
        <v>21526.643100000001</v>
      </c>
      <c r="H3309" s="208"/>
      <c r="I3309" t="s">
        <v>1784</v>
      </c>
    </row>
    <row r="3310" spans="1:9" hidden="1" outlineLevel="1">
      <c r="A3310" s="222" t="s">
        <v>1009</v>
      </c>
      <c r="B3310" s="134">
        <v>182452.08978000001</v>
      </c>
      <c r="C3310" s="134">
        <v>0</v>
      </c>
      <c r="D3310" s="134">
        <v>0</v>
      </c>
      <c r="E3310" s="134">
        <f t="shared" si="88"/>
        <v>182452.08978000001</v>
      </c>
      <c r="F3310" s="134">
        <v>0</v>
      </c>
      <c r="G3310" s="212">
        <f t="shared" si="89"/>
        <v>182452.08978000001</v>
      </c>
      <c r="H3310" s="208"/>
      <c r="I3310" t="s">
        <v>1010</v>
      </c>
    </row>
    <row r="3311" spans="1:9" hidden="1" outlineLevel="1">
      <c r="A3311" s="222" t="s">
        <v>934</v>
      </c>
      <c r="B3311" s="134">
        <v>4477408.9606699999</v>
      </c>
      <c r="C3311" s="134">
        <v>0</v>
      </c>
      <c r="D3311" s="134">
        <v>0</v>
      </c>
      <c r="E3311" s="134">
        <f t="shared" si="88"/>
        <v>4477408.9606699999</v>
      </c>
      <c r="F3311" s="134">
        <v>-37140.337080000005</v>
      </c>
      <c r="G3311" s="212">
        <f t="shared" si="89"/>
        <v>4440268.62359</v>
      </c>
      <c r="H3311" s="208"/>
      <c r="I3311" t="s">
        <v>935</v>
      </c>
    </row>
    <row r="3312" spans="1:9" hidden="1" outlineLevel="1">
      <c r="A3312" s="222" t="s">
        <v>1785</v>
      </c>
      <c r="B3312" s="134">
        <v>21778.35</v>
      </c>
      <c r="C3312" s="134">
        <v>0</v>
      </c>
      <c r="D3312" s="134">
        <v>0</v>
      </c>
      <c r="E3312" s="134">
        <f t="shared" si="88"/>
        <v>21778.35</v>
      </c>
      <c r="F3312" s="134">
        <v>0</v>
      </c>
      <c r="G3312" s="212">
        <f t="shared" si="89"/>
        <v>21778.35</v>
      </c>
      <c r="H3312" s="208"/>
      <c r="I3312" t="s">
        <v>1786</v>
      </c>
    </row>
    <row r="3313" spans="1:9" hidden="1" outlineLevel="1">
      <c r="A3313" s="222" t="s">
        <v>1340</v>
      </c>
      <c r="B3313" s="134">
        <v>986247.70479929983</v>
      </c>
      <c r="C3313" s="134">
        <v>0</v>
      </c>
      <c r="D3313" s="134">
        <v>0</v>
      </c>
      <c r="E3313" s="134">
        <f t="shared" si="88"/>
        <v>986247.70479929983</v>
      </c>
      <c r="F3313" s="134">
        <v>0</v>
      </c>
      <c r="G3313" s="212">
        <f t="shared" si="89"/>
        <v>986247.70479929983</v>
      </c>
      <c r="H3313" s="208"/>
      <c r="I3313" t="s">
        <v>1341</v>
      </c>
    </row>
    <row r="3314" spans="1:9" hidden="1" outlineLevel="1">
      <c r="A3314" s="222" t="s">
        <v>738</v>
      </c>
      <c r="B3314" s="134">
        <v>525224.70819000003</v>
      </c>
      <c r="C3314" s="134">
        <v>0</v>
      </c>
      <c r="D3314" s="134">
        <v>0</v>
      </c>
      <c r="E3314" s="134">
        <f t="shared" si="88"/>
        <v>525224.70819000003</v>
      </c>
      <c r="F3314" s="134">
        <v>0</v>
      </c>
      <c r="G3314" s="212">
        <f t="shared" si="89"/>
        <v>525224.70819000003</v>
      </c>
      <c r="H3314" s="208"/>
      <c r="I3314" t="s">
        <v>739</v>
      </c>
    </row>
    <row r="3315" spans="1:9" hidden="1" outlineLevel="1">
      <c r="A3315" s="222" t="s">
        <v>1787</v>
      </c>
      <c r="B3315" s="134">
        <v>13046.915999999999</v>
      </c>
      <c r="C3315" s="134">
        <v>0</v>
      </c>
      <c r="D3315" s="134">
        <v>0</v>
      </c>
      <c r="E3315" s="134">
        <f t="shared" si="88"/>
        <v>13046.915999999999</v>
      </c>
      <c r="F3315" s="134">
        <v>0</v>
      </c>
      <c r="G3315" s="212">
        <f t="shared" si="89"/>
        <v>13046.915999999999</v>
      </c>
      <c r="H3315" s="208"/>
      <c r="I3315" t="s">
        <v>1788</v>
      </c>
    </row>
    <row r="3316" spans="1:9" hidden="1" outlineLevel="1">
      <c r="A3316" s="222" t="s">
        <v>959</v>
      </c>
      <c r="B3316" s="134">
        <v>7791112.3198979385</v>
      </c>
      <c r="C3316" s="134">
        <v>0</v>
      </c>
      <c r="D3316" s="134">
        <v>0</v>
      </c>
      <c r="E3316" s="134">
        <f t="shared" si="88"/>
        <v>7791112.3198979385</v>
      </c>
      <c r="F3316" s="134">
        <v>0</v>
      </c>
      <c r="G3316" s="212">
        <f t="shared" si="89"/>
        <v>7791112.3198979385</v>
      </c>
      <c r="H3316" s="208"/>
      <c r="I3316" t="s">
        <v>960</v>
      </c>
    </row>
    <row r="3317" spans="1:9" hidden="1" outlineLevel="1">
      <c r="A3317" s="222" t="s">
        <v>816</v>
      </c>
      <c r="B3317" s="134">
        <v>48882203.068499997</v>
      </c>
      <c r="C3317" s="134">
        <v>-20736.29</v>
      </c>
      <c r="D3317" s="134">
        <v>0</v>
      </c>
      <c r="E3317" s="134">
        <f t="shared" si="88"/>
        <v>48861466.778499998</v>
      </c>
      <c r="F3317" s="134">
        <v>-100143.38733</v>
      </c>
      <c r="G3317" s="212">
        <f t="shared" si="89"/>
        <v>48761323.391169995</v>
      </c>
      <c r="H3317" s="208"/>
      <c r="I3317" t="s">
        <v>817</v>
      </c>
    </row>
    <row r="3318" spans="1:9" hidden="1" outlineLevel="1">
      <c r="A3318" s="222" t="s">
        <v>878</v>
      </c>
      <c r="B3318" s="134">
        <v>140860.81346999999</v>
      </c>
      <c r="C3318" s="134">
        <v>0</v>
      </c>
      <c r="D3318" s="134">
        <v>0</v>
      </c>
      <c r="E3318" s="134">
        <f t="shared" si="88"/>
        <v>140860.81346999999</v>
      </c>
      <c r="F3318" s="134">
        <v>0</v>
      </c>
      <c r="G3318" s="212">
        <f t="shared" si="89"/>
        <v>140860.81346999999</v>
      </c>
      <c r="H3318" s="208"/>
      <c r="I3318" t="s">
        <v>879</v>
      </c>
    </row>
    <row r="3319" spans="1:9" hidden="1" outlineLevel="1">
      <c r="A3319" s="222" t="s">
        <v>724</v>
      </c>
      <c r="B3319" s="134">
        <v>105154031.35526998</v>
      </c>
      <c r="C3319" s="134">
        <v>-1177660.8999999999</v>
      </c>
      <c r="D3319" s="134">
        <v>0</v>
      </c>
      <c r="E3319" s="134">
        <f t="shared" si="88"/>
        <v>103976370.45526998</v>
      </c>
      <c r="F3319" s="134">
        <v>-1439211.06632</v>
      </c>
      <c r="G3319" s="212">
        <f t="shared" si="89"/>
        <v>102537159.38894998</v>
      </c>
      <c r="H3319" s="208"/>
      <c r="I3319" t="s">
        <v>725</v>
      </c>
    </row>
    <row r="3320" spans="1:9" hidden="1" outlineLevel="1">
      <c r="A3320" s="222" t="s">
        <v>971</v>
      </c>
      <c r="B3320" s="134">
        <v>23163452.327160001</v>
      </c>
      <c r="C3320" s="134">
        <v>-4218.62</v>
      </c>
      <c r="D3320" s="134">
        <v>0</v>
      </c>
      <c r="E3320" s="134">
        <f t="shared" ref="E3320:E3380" si="90">+B3320+C3320+D3320</f>
        <v>23159233.70716</v>
      </c>
      <c r="F3320" s="134">
        <v>-183900.10472999999</v>
      </c>
      <c r="G3320" s="212">
        <f t="shared" ref="G3320:G3380" si="91">+E3320+F3320</f>
        <v>22975333.602430001</v>
      </c>
      <c r="H3320" s="208"/>
      <c r="I3320" t="s">
        <v>1639</v>
      </c>
    </row>
    <row r="3321" spans="1:9" hidden="1" outlineLevel="1">
      <c r="A3321" s="222" t="s">
        <v>900</v>
      </c>
      <c r="B3321" s="134">
        <v>3839730.9124199999</v>
      </c>
      <c r="C3321" s="134">
        <v>0</v>
      </c>
      <c r="D3321" s="134">
        <v>0</v>
      </c>
      <c r="E3321" s="134">
        <f t="shared" si="90"/>
        <v>3839730.9124199999</v>
      </c>
      <c r="F3321" s="134">
        <v>0</v>
      </c>
      <c r="G3321" s="212">
        <f t="shared" si="91"/>
        <v>3839730.9124199999</v>
      </c>
      <c r="H3321" s="208"/>
      <c r="I3321" t="s">
        <v>901</v>
      </c>
    </row>
    <row r="3322" spans="1:9" hidden="1" outlineLevel="1">
      <c r="A3322" s="222" t="s">
        <v>1789</v>
      </c>
      <c r="B3322" s="134">
        <v>1203534.0010499998</v>
      </c>
      <c r="C3322" s="134">
        <v>0</v>
      </c>
      <c r="D3322" s="134">
        <v>0</v>
      </c>
      <c r="E3322" s="134">
        <f t="shared" si="90"/>
        <v>1203534.0010499998</v>
      </c>
      <c r="F3322" s="134">
        <v>0</v>
      </c>
      <c r="G3322" s="212">
        <f t="shared" si="91"/>
        <v>1203534.0010499998</v>
      </c>
      <c r="H3322" s="208"/>
      <c r="I3322" t="s">
        <v>1790</v>
      </c>
    </row>
    <row r="3323" spans="1:9" hidden="1" outlineLevel="1">
      <c r="A3323" s="222" t="s">
        <v>422</v>
      </c>
      <c r="B3323" s="134">
        <v>23496612.838829998</v>
      </c>
      <c r="C3323" s="134">
        <v>0</v>
      </c>
      <c r="D3323" s="134">
        <v>0</v>
      </c>
      <c r="E3323" s="134">
        <f t="shared" si="90"/>
        <v>23496612.838829998</v>
      </c>
      <c r="F3323" s="134">
        <v>-58148.711059999994</v>
      </c>
      <c r="G3323" s="212">
        <f t="shared" si="91"/>
        <v>23438464.127769999</v>
      </c>
      <c r="H3323" s="208"/>
      <c r="I3323" t="s">
        <v>423</v>
      </c>
    </row>
    <row r="3324" spans="1:9" hidden="1" outlineLevel="1">
      <c r="A3324" s="222" t="s">
        <v>1041</v>
      </c>
      <c r="B3324" s="134">
        <v>416093.49680999992</v>
      </c>
      <c r="C3324" s="134">
        <v>0</v>
      </c>
      <c r="D3324" s="134">
        <v>0</v>
      </c>
      <c r="E3324" s="134">
        <f t="shared" si="90"/>
        <v>416093.49680999992</v>
      </c>
      <c r="F3324" s="134">
        <v>0</v>
      </c>
      <c r="G3324" s="212">
        <f t="shared" si="91"/>
        <v>416093.49680999992</v>
      </c>
      <c r="H3324" s="208"/>
      <c r="I3324" t="s">
        <v>1042</v>
      </c>
    </row>
    <row r="3325" spans="1:9" hidden="1" outlineLevel="1">
      <c r="A3325" s="222" t="s">
        <v>946</v>
      </c>
      <c r="B3325" s="134">
        <v>25916602.533319995</v>
      </c>
      <c r="C3325" s="134">
        <v>0</v>
      </c>
      <c r="D3325" s="134">
        <v>0</v>
      </c>
      <c r="E3325" s="134">
        <f t="shared" si="90"/>
        <v>25916602.533319995</v>
      </c>
      <c r="F3325" s="134">
        <v>0</v>
      </c>
      <c r="G3325" s="212">
        <f t="shared" si="91"/>
        <v>25916602.533319995</v>
      </c>
      <c r="H3325" s="208"/>
      <c r="I3325" t="s">
        <v>947</v>
      </c>
    </row>
    <row r="3326" spans="1:9" hidden="1" outlineLevel="1">
      <c r="A3326" s="222" t="s">
        <v>309</v>
      </c>
      <c r="B3326" s="134">
        <v>29638053.929219998</v>
      </c>
      <c r="C3326" s="134">
        <v>-931023.68</v>
      </c>
      <c r="D3326" s="134">
        <v>0</v>
      </c>
      <c r="E3326" s="134">
        <f t="shared" si="90"/>
        <v>28707030.249219999</v>
      </c>
      <c r="F3326" s="134">
        <v>-139543.85115</v>
      </c>
      <c r="G3326" s="212">
        <f t="shared" si="91"/>
        <v>28567486.39807</v>
      </c>
      <c r="H3326" s="208"/>
      <c r="I3326" t="s">
        <v>310</v>
      </c>
    </row>
    <row r="3327" spans="1:9" hidden="1" outlineLevel="1">
      <c r="A3327" s="222" t="s">
        <v>610</v>
      </c>
      <c r="B3327" s="134">
        <v>23618995.203989998</v>
      </c>
      <c r="C3327" s="134">
        <v>0</v>
      </c>
      <c r="D3327" s="134">
        <v>0</v>
      </c>
      <c r="E3327" s="134">
        <f t="shared" si="90"/>
        <v>23618995.203989998</v>
      </c>
      <c r="F3327" s="134">
        <v>-25893.622579999996</v>
      </c>
      <c r="G3327" s="212">
        <f t="shared" si="91"/>
        <v>23593101.581409998</v>
      </c>
      <c r="H3327" s="208"/>
      <c r="I3327" t="s">
        <v>611</v>
      </c>
    </row>
    <row r="3328" spans="1:9" hidden="1" outlineLevel="1">
      <c r="A3328" s="222" t="s">
        <v>1791</v>
      </c>
      <c r="B3328" s="134">
        <v>64930.303649999994</v>
      </c>
      <c r="C3328" s="134">
        <v>0</v>
      </c>
      <c r="D3328" s="134">
        <v>0</v>
      </c>
      <c r="E3328" s="134">
        <f t="shared" si="90"/>
        <v>64930.303649999994</v>
      </c>
      <c r="F3328" s="134">
        <v>0</v>
      </c>
      <c r="G3328" s="212">
        <f t="shared" si="91"/>
        <v>64930.303649999994</v>
      </c>
      <c r="H3328" s="208"/>
      <c r="I3328" t="s">
        <v>1792</v>
      </c>
    </row>
    <row r="3329" spans="1:9" hidden="1" outlineLevel="1">
      <c r="A3329" s="222" t="s">
        <v>1362</v>
      </c>
      <c r="B3329" s="134">
        <v>21550.909559999996</v>
      </c>
      <c r="C3329" s="134">
        <v>0</v>
      </c>
      <c r="D3329" s="134">
        <v>0</v>
      </c>
      <c r="E3329" s="134">
        <f t="shared" si="90"/>
        <v>21550.909559999996</v>
      </c>
      <c r="F3329" s="134">
        <v>0</v>
      </c>
      <c r="G3329" s="212">
        <f t="shared" si="91"/>
        <v>21550.909559999996</v>
      </c>
      <c r="H3329" s="208"/>
      <c r="I3329" t="s">
        <v>1363</v>
      </c>
    </row>
    <row r="3330" spans="1:9" hidden="1" outlineLevel="1">
      <c r="A3330" s="222" t="s">
        <v>778</v>
      </c>
      <c r="B3330" s="134">
        <v>35042.872199999998</v>
      </c>
      <c r="C3330" s="134">
        <v>0</v>
      </c>
      <c r="D3330" s="134">
        <v>0</v>
      </c>
      <c r="E3330" s="134">
        <f t="shared" si="90"/>
        <v>35042.872199999998</v>
      </c>
      <c r="F3330" s="134">
        <v>0</v>
      </c>
      <c r="G3330" s="212">
        <f t="shared" si="91"/>
        <v>35042.872199999998</v>
      </c>
      <c r="H3330" s="208"/>
      <c r="I3330" t="s">
        <v>779</v>
      </c>
    </row>
    <row r="3331" spans="1:9" hidden="1" outlineLevel="1">
      <c r="A3331" s="222" t="s">
        <v>1793</v>
      </c>
      <c r="B3331" s="134">
        <v>2377.6284599999999</v>
      </c>
      <c r="C3331" s="134">
        <v>0</v>
      </c>
      <c r="D3331" s="134">
        <v>0</v>
      </c>
      <c r="E3331" s="134">
        <f t="shared" si="90"/>
        <v>2377.6284599999999</v>
      </c>
      <c r="F3331" s="134">
        <v>0</v>
      </c>
      <c r="G3331" s="212">
        <f t="shared" si="91"/>
        <v>2377.6284599999999</v>
      </c>
      <c r="H3331" s="208"/>
      <c r="I3331" t="s">
        <v>1794</v>
      </c>
    </row>
    <row r="3332" spans="1:9" hidden="1" outlineLevel="1">
      <c r="A3332" s="222" t="s">
        <v>912</v>
      </c>
      <c r="B3332" s="134">
        <v>699774.6548153999</v>
      </c>
      <c r="C3332" s="134">
        <v>0</v>
      </c>
      <c r="D3332" s="134">
        <v>0</v>
      </c>
      <c r="E3332" s="134">
        <f t="shared" si="90"/>
        <v>699774.6548153999</v>
      </c>
      <c r="F3332" s="134">
        <v>-9031.9334947999996</v>
      </c>
      <c r="G3332" s="212">
        <f t="shared" si="91"/>
        <v>690742.7213205999</v>
      </c>
      <c r="H3332" s="208"/>
      <c r="I3332" t="s">
        <v>913</v>
      </c>
    </row>
    <row r="3333" spans="1:9" hidden="1" outlineLevel="1">
      <c r="A3333" s="222" t="s">
        <v>788</v>
      </c>
      <c r="B3333" s="134">
        <v>520264.55156999995</v>
      </c>
      <c r="C3333" s="134">
        <v>0</v>
      </c>
      <c r="D3333" s="134">
        <v>0</v>
      </c>
      <c r="E3333" s="134">
        <f t="shared" si="90"/>
        <v>520264.55156999995</v>
      </c>
      <c r="F3333" s="134">
        <v>1875.4565700000001</v>
      </c>
      <c r="G3333" s="212">
        <f t="shared" si="91"/>
        <v>522140.00813999993</v>
      </c>
      <c r="H3333" s="208"/>
      <c r="I3333" t="s">
        <v>789</v>
      </c>
    </row>
    <row r="3334" spans="1:9" hidden="1" outlineLevel="1">
      <c r="A3334" s="222" t="s">
        <v>806</v>
      </c>
      <c r="B3334" s="134">
        <v>401325.53561999998</v>
      </c>
      <c r="C3334" s="134">
        <v>0</v>
      </c>
      <c r="D3334" s="134">
        <v>0</v>
      </c>
      <c r="E3334" s="134">
        <f t="shared" si="90"/>
        <v>401325.53561999998</v>
      </c>
      <c r="F3334" s="134">
        <v>0</v>
      </c>
      <c r="G3334" s="212">
        <f t="shared" si="91"/>
        <v>401325.53561999998</v>
      </c>
      <c r="H3334" s="208"/>
      <c r="I3334" t="s">
        <v>807</v>
      </c>
    </row>
    <row r="3335" spans="1:9" hidden="1" outlineLevel="1">
      <c r="A3335" s="222" t="s">
        <v>1795</v>
      </c>
      <c r="B3335" s="134">
        <v>309.89085</v>
      </c>
      <c r="C3335" s="134">
        <v>0</v>
      </c>
      <c r="D3335" s="134">
        <v>0</v>
      </c>
      <c r="E3335" s="134">
        <f t="shared" si="90"/>
        <v>309.89085</v>
      </c>
      <c r="F3335" s="134">
        <v>0</v>
      </c>
      <c r="G3335" s="212">
        <f t="shared" si="91"/>
        <v>309.89085</v>
      </c>
      <c r="H3335" s="208"/>
      <c r="I3335" t="s">
        <v>1796</v>
      </c>
    </row>
    <row r="3336" spans="1:9" hidden="1" outlineLevel="1">
      <c r="A3336" s="222" t="s">
        <v>1797</v>
      </c>
      <c r="B3336" s="134">
        <v>0</v>
      </c>
      <c r="C3336" s="134">
        <v>0</v>
      </c>
      <c r="D3336" s="134">
        <v>0</v>
      </c>
      <c r="E3336" s="134">
        <f t="shared" si="90"/>
        <v>0</v>
      </c>
      <c r="F3336" s="134">
        <v>0</v>
      </c>
      <c r="G3336" s="212">
        <f t="shared" si="91"/>
        <v>0</v>
      </c>
      <c r="H3336" s="208"/>
      <c r="I3336" t="s">
        <v>1798</v>
      </c>
    </row>
    <row r="3337" spans="1:9" hidden="1" outlineLevel="1">
      <c r="A3337" s="222" t="s">
        <v>1219</v>
      </c>
      <c r="B3337" s="134">
        <v>547559.53787999996</v>
      </c>
      <c r="C3337" s="134">
        <v>0</v>
      </c>
      <c r="D3337" s="134">
        <v>0</v>
      </c>
      <c r="E3337" s="134">
        <f t="shared" si="90"/>
        <v>547559.53787999996</v>
      </c>
      <c r="F3337" s="134">
        <v>0</v>
      </c>
      <c r="G3337" s="212">
        <f t="shared" si="91"/>
        <v>547559.53787999996</v>
      </c>
      <c r="H3337" s="208"/>
      <c r="I3337" t="s">
        <v>1220</v>
      </c>
    </row>
    <row r="3338" spans="1:9" hidden="1" outlineLevel="1">
      <c r="A3338" s="222" t="s">
        <v>898</v>
      </c>
      <c r="B3338" s="134">
        <v>2168756.8735799999</v>
      </c>
      <c r="C3338" s="134">
        <v>0</v>
      </c>
      <c r="D3338" s="134">
        <v>0</v>
      </c>
      <c r="E3338" s="134">
        <f t="shared" si="90"/>
        <v>2168756.8735799999</v>
      </c>
      <c r="F3338" s="134">
        <v>0</v>
      </c>
      <c r="G3338" s="212">
        <f t="shared" si="91"/>
        <v>2168756.8735799999</v>
      </c>
      <c r="H3338" s="208"/>
      <c r="I3338" t="s">
        <v>899</v>
      </c>
    </row>
    <row r="3339" spans="1:9" hidden="1" outlineLevel="1">
      <c r="A3339" s="222" t="s">
        <v>350</v>
      </c>
      <c r="B3339" s="134">
        <v>86726.962830000004</v>
      </c>
      <c r="C3339" s="134">
        <v>0</v>
      </c>
      <c r="D3339" s="134">
        <v>0</v>
      </c>
      <c r="E3339" s="134">
        <f t="shared" si="90"/>
        <v>86726.962830000004</v>
      </c>
      <c r="F3339" s="134">
        <v>0</v>
      </c>
      <c r="G3339" s="212">
        <f t="shared" si="91"/>
        <v>86726.962830000004</v>
      </c>
      <c r="H3339" s="208"/>
      <c r="I3339" t="s">
        <v>351</v>
      </c>
    </row>
    <row r="3340" spans="1:9" hidden="1" outlineLevel="1">
      <c r="A3340" s="222" t="s">
        <v>281</v>
      </c>
      <c r="B3340" s="134">
        <v>0</v>
      </c>
      <c r="C3340" s="134">
        <v>0</v>
      </c>
      <c r="D3340" s="134">
        <v>0</v>
      </c>
      <c r="E3340" s="134">
        <f t="shared" si="90"/>
        <v>0</v>
      </c>
      <c r="F3340" s="134">
        <v>0</v>
      </c>
      <c r="G3340" s="212">
        <f t="shared" si="91"/>
        <v>0</v>
      </c>
      <c r="H3340" s="208"/>
      <c r="I3340" t="s">
        <v>282</v>
      </c>
    </row>
    <row r="3341" spans="1:9" hidden="1" outlineLevel="1">
      <c r="A3341" s="222" t="s">
        <v>1364</v>
      </c>
      <c r="B3341" s="134">
        <v>1711112.6371500001</v>
      </c>
      <c r="C3341" s="134">
        <v>0</v>
      </c>
      <c r="D3341" s="134">
        <v>0</v>
      </c>
      <c r="E3341" s="134">
        <f t="shared" si="90"/>
        <v>1711112.6371500001</v>
      </c>
      <c r="F3341" s="134">
        <v>-299569.74420999998</v>
      </c>
      <c r="G3341" s="212">
        <f t="shared" si="91"/>
        <v>1411542.8929400002</v>
      </c>
      <c r="H3341" s="208"/>
      <c r="I3341" t="s">
        <v>1365</v>
      </c>
    </row>
    <row r="3342" spans="1:9" hidden="1" outlineLevel="1">
      <c r="A3342" s="222" t="s">
        <v>798</v>
      </c>
      <c r="B3342" s="134">
        <v>194968.34687999997</v>
      </c>
      <c r="C3342" s="134">
        <v>0</v>
      </c>
      <c r="D3342" s="134">
        <v>0</v>
      </c>
      <c r="E3342" s="134">
        <f t="shared" si="90"/>
        <v>194968.34687999997</v>
      </c>
      <c r="F3342" s="134">
        <v>-1628.8080299999999</v>
      </c>
      <c r="G3342" s="212">
        <f t="shared" si="91"/>
        <v>193339.53884999998</v>
      </c>
      <c r="H3342" s="208"/>
      <c r="I3342" t="s">
        <v>799</v>
      </c>
    </row>
    <row r="3343" spans="1:9" hidden="1" outlineLevel="1">
      <c r="A3343" s="222" t="s">
        <v>1799</v>
      </c>
      <c r="B3343" s="134">
        <v>33870.050429999996</v>
      </c>
      <c r="C3343" s="134">
        <v>0</v>
      </c>
      <c r="D3343" s="134">
        <v>0</v>
      </c>
      <c r="E3343" s="134">
        <f t="shared" si="90"/>
        <v>33870.050429999996</v>
      </c>
      <c r="F3343" s="134">
        <v>0</v>
      </c>
      <c r="G3343" s="212">
        <f t="shared" si="91"/>
        <v>33870.050429999996</v>
      </c>
      <c r="H3343" s="208"/>
      <c r="I3343" t="s">
        <v>1800</v>
      </c>
    </row>
    <row r="3344" spans="1:9" hidden="1" outlineLevel="1">
      <c r="A3344" s="222" t="s">
        <v>1037</v>
      </c>
      <c r="B3344" s="134">
        <v>619988.31950999994</v>
      </c>
      <c r="C3344" s="134">
        <v>0</v>
      </c>
      <c r="D3344" s="134">
        <v>0</v>
      </c>
      <c r="E3344" s="134">
        <f t="shared" si="90"/>
        <v>619988.31950999994</v>
      </c>
      <c r="F3344" s="134">
        <v>-1004.6034799999999</v>
      </c>
      <c r="G3344" s="212">
        <f t="shared" si="91"/>
        <v>618983.71602999989</v>
      </c>
      <c r="H3344" s="208"/>
      <c r="I3344" t="s">
        <v>1038</v>
      </c>
    </row>
    <row r="3345" spans="1:9" hidden="1" outlineLevel="1">
      <c r="A3345" s="222" t="s">
        <v>1121</v>
      </c>
      <c r="B3345" s="134">
        <v>519120.37556999997</v>
      </c>
      <c r="C3345" s="134">
        <v>0</v>
      </c>
      <c r="D3345" s="134">
        <v>0</v>
      </c>
      <c r="E3345" s="134">
        <f t="shared" si="90"/>
        <v>519120.37556999997</v>
      </c>
      <c r="F3345" s="134">
        <v>5280.086659999999</v>
      </c>
      <c r="G3345" s="212">
        <f t="shared" si="91"/>
        <v>524400.46222999995</v>
      </c>
      <c r="H3345" s="208"/>
      <c r="I3345" t="s">
        <v>1122</v>
      </c>
    </row>
    <row r="3346" spans="1:9" hidden="1" outlineLevel="1">
      <c r="A3346" s="222" t="s">
        <v>1666</v>
      </c>
      <c r="B3346" s="134">
        <v>2308152.8121699998</v>
      </c>
      <c r="C3346" s="134">
        <v>0</v>
      </c>
      <c r="D3346" s="134">
        <v>0</v>
      </c>
      <c r="E3346" s="134">
        <f t="shared" si="90"/>
        <v>2308152.8121699998</v>
      </c>
      <c r="F3346" s="134">
        <v>836.98674000000074</v>
      </c>
      <c r="G3346" s="212">
        <f t="shared" si="91"/>
        <v>2308989.7989099999</v>
      </c>
      <c r="H3346" s="208"/>
      <c r="I3346" t="s">
        <v>1707</v>
      </c>
    </row>
    <row r="3347" spans="1:9" hidden="1" outlineLevel="1">
      <c r="A3347" s="222" t="s">
        <v>1710</v>
      </c>
      <c r="B3347" s="134">
        <v>1638377.55204</v>
      </c>
      <c r="C3347" s="134">
        <v>0</v>
      </c>
      <c r="D3347" s="134">
        <v>0</v>
      </c>
      <c r="E3347" s="134">
        <f t="shared" si="90"/>
        <v>1638377.55204</v>
      </c>
      <c r="F3347" s="134">
        <v>0</v>
      </c>
      <c r="G3347" s="212">
        <f t="shared" si="91"/>
        <v>1638377.55204</v>
      </c>
      <c r="H3347" s="208"/>
      <c r="I3347" t="s">
        <v>1711</v>
      </c>
    </row>
    <row r="3348" spans="1:9" hidden="1" outlineLevel="1">
      <c r="A3348" s="222" t="s">
        <v>808</v>
      </c>
      <c r="B3348" s="134">
        <v>456686.86961999995</v>
      </c>
      <c r="C3348" s="134">
        <v>0</v>
      </c>
      <c r="D3348" s="134">
        <v>0</v>
      </c>
      <c r="E3348" s="134">
        <f t="shared" si="90"/>
        <v>456686.86961999995</v>
      </c>
      <c r="F3348" s="134">
        <v>-1494.0973499999998</v>
      </c>
      <c r="G3348" s="212">
        <f t="shared" si="91"/>
        <v>455192.77226999996</v>
      </c>
      <c r="H3348" s="208"/>
      <c r="I3348" t="s">
        <v>809</v>
      </c>
    </row>
    <row r="3349" spans="1:9" hidden="1" outlineLevel="1">
      <c r="A3349" s="222" t="s">
        <v>1801</v>
      </c>
      <c r="B3349" s="134">
        <v>114004.85150999999</v>
      </c>
      <c r="C3349" s="134">
        <v>0</v>
      </c>
      <c r="D3349" s="134">
        <v>0</v>
      </c>
      <c r="E3349" s="134">
        <f t="shared" si="90"/>
        <v>114004.85150999999</v>
      </c>
      <c r="F3349" s="134">
        <v>0</v>
      </c>
      <c r="G3349" s="212">
        <f t="shared" si="91"/>
        <v>114004.85150999999</v>
      </c>
      <c r="H3349" s="208"/>
      <c r="I3349" t="s">
        <v>1802</v>
      </c>
    </row>
    <row r="3350" spans="1:9" hidden="1" outlineLevel="1">
      <c r="A3350" s="222" t="s">
        <v>558</v>
      </c>
      <c r="B3350" s="134">
        <v>412586.36687999999</v>
      </c>
      <c r="C3350" s="134">
        <v>0</v>
      </c>
      <c r="D3350" s="134">
        <v>0</v>
      </c>
      <c r="E3350" s="134">
        <f t="shared" si="90"/>
        <v>412586.36687999999</v>
      </c>
      <c r="F3350" s="134">
        <v>-16021.402029999999</v>
      </c>
      <c r="G3350" s="212">
        <f t="shared" si="91"/>
        <v>396564.96484999999</v>
      </c>
      <c r="H3350" s="208"/>
      <c r="I3350" t="s">
        <v>559</v>
      </c>
    </row>
    <row r="3351" spans="1:9" hidden="1" outlineLevel="1">
      <c r="A3351" s="222" t="s">
        <v>1803</v>
      </c>
      <c r="B3351" s="134">
        <v>28278.924479999998</v>
      </c>
      <c r="C3351" s="134">
        <v>0</v>
      </c>
      <c r="D3351" s="134">
        <v>0</v>
      </c>
      <c r="E3351" s="134">
        <f t="shared" si="90"/>
        <v>28278.924479999998</v>
      </c>
      <c r="F3351" s="134">
        <v>0</v>
      </c>
      <c r="G3351" s="212">
        <f t="shared" si="91"/>
        <v>28278.924479999998</v>
      </c>
      <c r="H3351" s="208"/>
      <c r="I3351" t="s">
        <v>1804</v>
      </c>
    </row>
    <row r="3352" spans="1:9" hidden="1" outlineLevel="1">
      <c r="A3352" s="222" t="s">
        <v>384</v>
      </c>
      <c r="B3352" s="134">
        <v>1257251.9886299998</v>
      </c>
      <c r="C3352" s="134">
        <v>0</v>
      </c>
      <c r="D3352" s="134">
        <v>0</v>
      </c>
      <c r="E3352" s="134">
        <f t="shared" si="90"/>
        <v>1257251.9886299998</v>
      </c>
      <c r="F3352" s="134">
        <v>-8613.9067499999983</v>
      </c>
      <c r="G3352" s="212">
        <f t="shared" si="91"/>
        <v>1248638.0818799997</v>
      </c>
      <c r="H3352" s="208"/>
      <c r="I3352" t="s">
        <v>1359</v>
      </c>
    </row>
    <row r="3353" spans="1:9" hidden="1" outlineLevel="1">
      <c r="A3353" s="222" t="s">
        <v>1139</v>
      </c>
      <c r="B3353" s="134">
        <v>851872.38803999987</v>
      </c>
      <c r="C3353" s="134">
        <v>0</v>
      </c>
      <c r="D3353" s="134">
        <v>0</v>
      </c>
      <c r="E3353" s="134">
        <f t="shared" si="90"/>
        <v>851872.38803999987</v>
      </c>
      <c r="F3353" s="134">
        <v>384.06079999999997</v>
      </c>
      <c r="G3353" s="212">
        <f t="shared" si="91"/>
        <v>852256.44883999985</v>
      </c>
      <c r="H3353" s="208"/>
      <c r="I3353" t="s">
        <v>1140</v>
      </c>
    </row>
    <row r="3354" spans="1:9" hidden="1" outlineLevel="1">
      <c r="A3354" s="222" t="s">
        <v>1211</v>
      </c>
      <c r="B3354" s="134">
        <v>71224.926449999999</v>
      </c>
      <c r="C3354" s="134">
        <v>0</v>
      </c>
      <c r="D3354" s="134">
        <v>0</v>
      </c>
      <c r="E3354" s="134">
        <f t="shared" si="90"/>
        <v>71224.926449999999</v>
      </c>
      <c r="F3354" s="134">
        <v>0</v>
      </c>
      <c r="G3354" s="212">
        <f t="shared" si="91"/>
        <v>71224.926449999999</v>
      </c>
      <c r="H3354" s="208"/>
      <c r="I3354" t="s">
        <v>1212</v>
      </c>
    </row>
    <row r="3355" spans="1:9" hidden="1" outlineLevel="1">
      <c r="A3355" s="222" t="s">
        <v>1297</v>
      </c>
      <c r="B3355" s="134">
        <v>622988.73785999999</v>
      </c>
      <c r="C3355" s="134">
        <v>0</v>
      </c>
      <c r="D3355" s="134">
        <v>0</v>
      </c>
      <c r="E3355" s="134">
        <f t="shared" si="90"/>
        <v>622988.73785999999</v>
      </c>
      <c r="F3355" s="134">
        <v>0</v>
      </c>
      <c r="G3355" s="212">
        <f t="shared" si="91"/>
        <v>622988.73785999999</v>
      </c>
      <c r="H3355" s="208"/>
      <c r="I3355" t="s">
        <v>1298</v>
      </c>
    </row>
    <row r="3356" spans="1:9" hidden="1" outlineLevel="1">
      <c r="A3356" s="222" t="s">
        <v>1287</v>
      </c>
      <c r="B3356" s="134">
        <v>920240.24910000002</v>
      </c>
      <c r="C3356" s="134">
        <v>0</v>
      </c>
      <c r="D3356" s="134">
        <v>0</v>
      </c>
      <c r="E3356" s="134">
        <f t="shared" si="90"/>
        <v>920240.24910000002</v>
      </c>
      <c r="F3356" s="134">
        <v>-457.17975000000001</v>
      </c>
      <c r="G3356" s="212">
        <f t="shared" si="91"/>
        <v>919783.06935000001</v>
      </c>
      <c r="H3356" s="208"/>
      <c r="I3356" t="s">
        <v>1288</v>
      </c>
    </row>
    <row r="3357" spans="1:9" hidden="1" outlineLevel="1">
      <c r="A3357" s="222" t="s">
        <v>1289</v>
      </c>
      <c r="B3357" s="134">
        <v>1161863.16432</v>
      </c>
      <c r="C3357" s="134">
        <v>0</v>
      </c>
      <c r="D3357" s="134">
        <v>0</v>
      </c>
      <c r="E3357" s="134">
        <f t="shared" si="90"/>
        <v>1161863.16432</v>
      </c>
      <c r="F3357" s="134">
        <v>-15879.044599999997</v>
      </c>
      <c r="G3357" s="212">
        <f t="shared" si="91"/>
        <v>1145984.1197200001</v>
      </c>
      <c r="H3357" s="208"/>
      <c r="I3357" t="s">
        <v>1290</v>
      </c>
    </row>
    <row r="3358" spans="1:9" hidden="1" outlineLevel="1">
      <c r="A3358" s="222" t="s">
        <v>1135</v>
      </c>
      <c r="B3358" s="134">
        <v>101614.83201</v>
      </c>
      <c r="C3358" s="134">
        <v>0</v>
      </c>
      <c r="D3358" s="134">
        <v>0</v>
      </c>
      <c r="E3358" s="134">
        <f t="shared" si="90"/>
        <v>101614.83201</v>
      </c>
      <c r="F3358" s="134">
        <v>0</v>
      </c>
      <c r="G3358" s="212">
        <f t="shared" si="91"/>
        <v>101614.83201</v>
      </c>
      <c r="H3358" s="208"/>
      <c r="I3358" t="s">
        <v>1136</v>
      </c>
    </row>
    <row r="3359" spans="1:9" hidden="1" outlineLevel="1">
      <c r="A3359" s="222" t="s">
        <v>1173</v>
      </c>
      <c r="B3359" s="134">
        <v>253577.74004999999</v>
      </c>
      <c r="C3359" s="134">
        <v>0</v>
      </c>
      <c r="D3359" s="134">
        <v>0</v>
      </c>
      <c r="E3359" s="134">
        <f t="shared" si="90"/>
        <v>253577.74004999999</v>
      </c>
      <c r="F3359" s="134">
        <v>0</v>
      </c>
      <c r="G3359" s="212">
        <f t="shared" si="91"/>
        <v>253577.74004999999</v>
      </c>
      <c r="H3359" s="208"/>
      <c r="I3359" t="s">
        <v>1174</v>
      </c>
    </row>
    <row r="3360" spans="1:9" hidden="1" outlineLevel="1">
      <c r="A3360" s="222" t="s">
        <v>1805</v>
      </c>
      <c r="B3360" s="134">
        <v>99008.126040000003</v>
      </c>
      <c r="C3360" s="134">
        <v>0</v>
      </c>
      <c r="D3360" s="134">
        <v>0</v>
      </c>
      <c r="E3360" s="134">
        <f t="shared" si="90"/>
        <v>99008.126040000003</v>
      </c>
      <c r="F3360" s="134">
        <v>0</v>
      </c>
      <c r="G3360" s="212">
        <f t="shared" si="91"/>
        <v>99008.126040000003</v>
      </c>
      <c r="H3360" s="208"/>
      <c r="I3360" t="s">
        <v>1806</v>
      </c>
    </row>
    <row r="3361" spans="1:9" hidden="1" outlineLevel="1">
      <c r="A3361" s="222" t="s">
        <v>1366</v>
      </c>
      <c r="B3361" s="134">
        <v>661984.04076</v>
      </c>
      <c r="C3361" s="134">
        <v>0</v>
      </c>
      <c r="D3361" s="134">
        <v>0</v>
      </c>
      <c r="E3361" s="134">
        <f t="shared" si="90"/>
        <v>661984.04076</v>
      </c>
      <c r="F3361" s="134">
        <v>0</v>
      </c>
      <c r="G3361" s="212">
        <f t="shared" si="91"/>
        <v>661984.04076</v>
      </c>
      <c r="H3361" s="208"/>
      <c r="I3361" t="s">
        <v>1367</v>
      </c>
    </row>
    <row r="3362" spans="1:9" hidden="1" outlineLevel="1">
      <c r="A3362" s="222" t="s">
        <v>1807</v>
      </c>
      <c r="B3362" s="134">
        <v>529902.05949000001</v>
      </c>
      <c r="C3362" s="134">
        <v>0</v>
      </c>
      <c r="D3362" s="134">
        <v>0</v>
      </c>
      <c r="E3362" s="134">
        <f t="shared" si="90"/>
        <v>529902.05949000001</v>
      </c>
      <c r="F3362" s="134">
        <v>0</v>
      </c>
      <c r="G3362" s="212">
        <f t="shared" si="91"/>
        <v>529902.05949000001</v>
      </c>
      <c r="H3362" s="208"/>
      <c r="I3362" t="s">
        <v>1808</v>
      </c>
    </row>
    <row r="3363" spans="1:9" hidden="1" outlineLevel="1">
      <c r="A3363" s="222" t="s">
        <v>954</v>
      </c>
      <c r="B3363" s="134">
        <v>28087.907369999997</v>
      </c>
      <c r="C3363" s="134">
        <v>0</v>
      </c>
      <c r="D3363" s="134">
        <v>0</v>
      </c>
      <c r="E3363" s="134">
        <f t="shared" si="90"/>
        <v>28087.907369999997</v>
      </c>
      <c r="F3363" s="134">
        <v>0</v>
      </c>
      <c r="G3363" s="212">
        <f t="shared" si="91"/>
        <v>28087.907369999997</v>
      </c>
      <c r="H3363" s="208"/>
      <c r="I3363" t="s">
        <v>955</v>
      </c>
    </row>
    <row r="3364" spans="1:9" hidden="1" outlineLevel="1">
      <c r="A3364" s="222" t="s">
        <v>1133</v>
      </c>
      <c r="B3364" s="134">
        <v>869501.77619999985</v>
      </c>
      <c r="C3364" s="134">
        <v>0</v>
      </c>
      <c r="D3364" s="134">
        <v>0</v>
      </c>
      <c r="E3364" s="134">
        <f t="shared" si="90"/>
        <v>869501.77619999985</v>
      </c>
      <c r="F3364" s="134">
        <v>-882.33189999999991</v>
      </c>
      <c r="G3364" s="212">
        <f t="shared" si="91"/>
        <v>868619.44429999986</v>
      </c>
      <c r="H3364" s="208"/>
      <c r="I3364" t="s">
        <v>1134</v>
      </c>
    </row>
    <row r="3365" spans="1:9" hidden="1" outlineLevel="1">
      <c r="A3365" s="222" t="s">
        <v>948</v>
      </c>
      <c r="B3365" s="134">
        <v>827867.30369999993</v>
      </c>
      <c r="C3365" s="134">
        <v>0</v>
      </c>
      <c r="D3365" s="134">
        <v>0</v>
      </c>
      <c r="E3365" s="134">
        <f t="shared" si="90"/>
        <v>827867.30369999993</v>
      </c>
      <c r="F3365" s="134">
        <v>-3894.9192499999999</v>
      </c>
      <c r="G3365" s="212">
        <f t="shared" si="91"/>
        <v>823972.3844499999</v>
      </c>
      <c r="H3365" s="208"/>
      <c r="I3365" t="s">
        <v>949</v>
      </c>
    </row>
    <row r="3366" spans="1:9" hidden="1" outlineLevel="1">
      <c r="A3366" s="222" t="s">
        <v>1809</v>
      </c>
      <c r="B3366" s="134">
        <v>95860.749629999991</v>
      </c>
      <c r="C3366" s="134">
        <v>0</v>
      </c>
      <c r="D3366" s="134">
        <v>0</v>
      </c>
      <c r="E3366" s="134">
        <f t="shared" si="90"/>
        <v>95860.749629999991</v>
      </c>
      <c r="F3366" s="134">
        <v>0</v>
      </c>
      <c r="G3366" s="212">
        <f t="shared" si="91"/>
        <v>95860.749629999991</v>
      </c>
      <c r="H3366" s="208"/>
      <c r="I3366" t="s">
        <v>1370</v>
      </c>
    </row>
    <row r="3367" spans="1:9" hidden="1" outlineLevel="1">
      <c r="A3367" s="222" t="s">
        <v>1249</v>
      </c>
      <c r="B3367" s="134">
        <v>419825.15945999994</v>
      </c>
      <c r="C3367" s="134">
        <v>0</v>
      </c>
      <c r="D3367" s="134">
        <v>0</v>
      </c>
      <c r="E3367" s="134">
        <f t="shared" si="90"/>
        <v>419825.15945999994</v>
      </c>
      <c r="F3367" s="134">
        <v>-126.36342999999998</v>
      </c>
      <c r="G3367" s="212">
        <f t="shared" si="91"/>
        <v>419698.79602999991</v>
      </c>
      <c r="H3367" s="208"/>
      <c r="I3367" t="s">
        <v>1250</v>
      </c>
    </row>
    <row r="3368" spans="1:9" hidden="1" outlineLevel="1">
      <c r="A3368" s="222" t="s">
        <v>93</v>
      </c>
      <c r="B3368" s="134">
        <v>35327.633729999994</v>
      </c>
      <c r="C3368" s="134">
        <v>0</v>
      </c>
      <c r="D3368" s="134">
        <v>0</v>
      </c>
      <c r="E3368" s="134">
        <f t="shared" si="90"/>
        <v>35327.633729999994</v>
      </c>
      <c r="F3368" s="134">
        <v>1071.6152099999999</v>
      </c>
      <c r="G3368" s="212">
        <f t="shared" si="91"/>
        <v>36399.24893999999</v>
      </c>
      <c r="H3368" s="208"/>
      <c r="I3368" t="s">
        <v>94</v>
      </c>
    </row>
    <row r="3369" spans="1:9" hidden="1" outlineLevel="1">
      <c r="A3369" s="222" t="s">
        <v>1810</v>
      </c>
      <c r="B3369" s="134">
        <v>333633.6249</v>
      </c>
      <c r="C3369" s="134">
        <v>0</v>
      </c>
      <c r="D3369" s="134">
        <v>0</v>
      </c>
      <c r="E3369" s="134">
        <f t="shared" si="90"/>
        <v>333633.6249</v>
      </c>
      <c r="F3369" s="134">
        <v>-706.89823999999999</v>
      </c>
      <c r="G3369" s="212">
        <f t="shared" si="91"/>
        <v>332926.72665999999</v>
      </c>
      <c r="H3369" s="208"/>
      <c r="I3369" t="s">
        <v>1811</v>
      </c>
    </row>
    <row r="3370" spans="1:9" hidden="1" outlineLevel="1">
      <c r="A3370" s="222" t="s">
        <v>277</v>
      </c>
      <c r="B3370" s="134">
        <v>167950.56912</v>
      </c>
      <c r="C3370" s="134">
        <v>0</v>
      </c>
      <c r="D3370" s="134">
        <v>0</v>
      </c>
      <c r="E3370" s="134">
        <f t="shared" si="90"/>
        <v>167950.56912</v>
      </c>
      <c r="F3370" s="134">
        <v>0</v>
      </c>
      <c r="G3370" s="212">
        <f t="shared" si="91"/>
        <v>167950.56912</v>
      </c>
      <c r="H3370" s="208"/>
      <c r="I3370" t="s">
        <v>278</v>
      </c>
    </row>
    <row r="3371" spans="1:9" hidden="1" outlineLevel="1">
      <c r="A3371" s="222" t="s">
        <v>1368</v>
      </c>
      <c r="B3371" s="134">
        <v>110886.375</v>
      </c>
      <c r="C3371" s="134">
        <v>0</v>
      </c>
      <c r="D3371" s="134">
        <v>0</v>
      </c>
      <c r="E3371" s="134">
        <f t="shared" si="90"/>
        <v>110886.375</v>
      </c>
      <c r="F3371" s="134">
        <v>2.01539</v>
      </c>
      <c r="G3371" s="212">
        <f t="shared" si="91"/>
        <v>110888.39039</v>
      </c>
      <c r="H3371" s="208"/>
      <c r="I3371" t="s">
        <v>1369</v>
      </c>
    </row>
    <row r="3372" spans="1:9" hidden="1" outlineLevel="1">
      <c r="A3372" s="222" t="s">
        <v>926</v>
      </c>
      <c r="B3372" s="134">
        <v>1703785.8623999998</v>
      </c>
      <c r="C3372" s="134">
        <v>0</v>
      </c>
      <c r="D3372" s="134">
        <v>0</v>
      </c>
      <c r="E3372" s="134">
        <f t="shared" si="90"/>
        <v>1703785.8623999998</v>
      </c>
      <c r="F3372" s="134">
        <v>-11470.072920000001</v>
      </c>
      <c r="G3372" s="212">
        <f t="shared" si="91"/>
        <v>1692315.7894799998</v>
      </c>
      <c r="H3372" s="208"/>
      <c r="I3372" t="s">
        <v>927</v>
      </c>
    </row>
    <row r="3373" spans="1:9" hidden="1" outlineLevel="1">
      <c r="A3373" s="222" t="s">
        <v>728</v>
      </c>
      <c r="B3373" s="134">
        <v>499283.01247380004</v>
      </c>
      <c r="C3373" s="134">
        <v>0</v>
      </c>
      <c r="D3373" s="134">
        <v>0</v>
      </c>
      <c r="E3373" s="134">
        <f t="shared" si="90"/>
        <v>499283.01247380004</v>
      </c>
      <c r="F3373" s="134">
        <v>-2431.4293459999999</v>
      </c>
      <c r="G3373" s="212">
        <f t="shared" si="91"/>
        <v>496851.58312780003</v>
      </c>
      <c r="H3373" s="208"/>
      <c r="I3373" t="s">
        <v>729</v>
      </c>
    </row>
    <row r="3374" spans="1:9" hidden="1" outlineLevel="1">
      <c r="A3374" s="222" t="s">
        <v>1171</v>
      </c>
      <c r="B3374" s="134">
        <v>390661.94029649993</v>
      </c>
      <c r="C3374" s="134">
        <v>0</v>
      </c>
      <c r="D3374" s="134">
        <v>0</v>
      </c>
      <c r="E3374" s="134">
        <f t="shared" si="90"/>
        <v>390661.94029649993</v>
      </c>
      <c r="F3374" s="134">
        <v>0</v>
      </c>
      <c r="G3374" s="212">
        <f t="shared" si="91"/>
        <v>390661.94029649993</v>
      </c>
      <c r="H3374" s="208"/>
      <c r="I3374" t="s">
        <v>1172</v>
      </c>
    </row>
    <row r="3375" spans="1:9" hidden="1" outlineLevel="1">
      <c r="A3375" s="222" t="s">
        <v>1291</v>
      </c>
      <c r="B3375" s="134">
        <v>438151.92259650002</v>
      </c>
      <c r="C3375" s="134">
        <v>0</v>
      </c>
      <c r="D3375" s="134">
        <v>0</v>
      </c>
      <c r="E3375" s="134">
        <f t="shared" si="90"/>
        <v>438151.92259650002</v>
      </c>
      <c r="F3375" s="134">
        <v>-5289.1034571</v>
      </c>
      <c r="G3375" s="212">
        <f t="shared" si="91"/>
        <v>432862.81913940003</v>
      </c>
      <c r="H3375" s="208"/>
      <c r="I3375" t="s">
        <v>1292</v>
      </c>
    </row>
    <row r="3376" spans="1:9" hidden="1" outlineLevel="1">
      <c r="A3376" s="222" t="s">
        <v>1069</v>
      </c>
      <c r="B3376" s="134">
        <v>397605.58658999996</v>
      </c>
      <c r="C3376" s="134">
        <v>0</v>
      </c>
      <c r="D3376" s="134">
        <v>0</v>
      </c>
      <c r="E3376" s="134">
        <f t="shared" si="90"/>
        <v>397605.58658999996</v>
      </c>
      <c r="F3376" s="134">
        <v>0</v>
      </c>
      <c r="G3376" s="212">
        <f t="shared" si="91"/>
        <v>397605.58658999996</v>
      </c>
      <c r="H3376" s="208"/>
      <c r="I3376" t="s">
        <v>1070</v>
      </c>
    </row>
    <row r="3377" spans="1:9" hidden="1" outlineLevel="1">
      <c r="A3377" s="222" t="s">
        <v>963</v>
      </c>
      <c r="B3377" s="134">
        <v>329721.84908999997</v>
      </c>
      <c r="C3377" s="134">
        <v>0</v>
      </c>
      <c r="D3377" s="134">
        <v>0</v>
      </c>
      <c r="E3377" s="134">
        <f t="shared" si="90"/>
        <v>329721.84908999997</v>
      </c>
      <c r="F3377" s="134">
        <v>1234.7379199999998</v>
      </c>
      <c r="G3377" s="212">
        <f t="shared" si="91"/>
        <v>330956.58700999996</v>
      </c>
      <c r="H3377" s="208"/>
      <c r="I3377" t="s">
        <v>964</v>
      </c>
    </row>
    <row r="3378" spans="1:9" hidden="1" outlineLevel="1">
      <c r="A3378" s="222" t="s">
        <v>319</v>
      </c>
      <c r="B3378" s="134">
        <v>106711.1061543</v>
      </c>
      <c r="C3378" s="134">
        <v>0</v>
      </c>
      <c r="D3378" s="134">
        <v>0</v>
      </c>
      <c r="E3378" s="134">
        <f t="shared" si="90"/>
        <v>106711.1061543</v>
      </c>
      <c r="F3378" s="134">
        <v>0</v>
      </c>
      <c r="G3378" s="212">
        <f t="shared" si="91"/>
        <v>106711.1061543</v>
      </c>
      <c r="H3378" s="208"/>
      <c r="I3378" t="s">
        <v>320</v>
      </c>
    </row>
    <row r="3379" spans="1:9" hidden="1" outlineLevel="1">
      <c r="A3379" s="222" t="s">
        <v>1812</v>
      </c>
      <c r="B3379" s="134">
        <v>181633.46022000001</v>
      </c>
      <c r="C3379" s="134">
        <v>0</v>
      </c>
      <c r="D3379" s="134">
        <v>0</v>
      </c>
      <c r="E3379" s="134">
        <f t="shared" si="90"/>
        <v>181633.46022000001</v>
      </c>
      <c r="F3379" s="134">
        <v>0</v>
      </c>
      <c r="G3379" s="212">
        <f t="shared" si="91"/>
        <v>181633.46022000001</v>
      </c>
      <c r="H3379" s="208"/>
      <c r="I3379" t="s">
        <v>1813</v>
      </c>
    </row>
    <row r="3380" spans="1:9" hidden="1" outlineLevel="1">
      <c r="A3380" s="222" t="s">
        <v>1814</v>
      </c>
      <c r="B3380" s="134">
        <v>19822.488689999998</v>
      </c>
      <c r="C3380" s="134">
        <v>0</v>
      </c>
      <c r="D3380" s="134">
        <v>0</v>
      </c>
      <c r="E3380" s="134">
        <f t="shared" si="90"/>
        <v>19822.488689999998</v>
      </c>
      <c r="F3380" s="134">
        <v>0</v>
      </c>
      <c r="G3380" s="212">
        <f t="shared" si="91"/>
        <v>19822.488689999998</v>
      </c>
      <c r="H3380" s="208"/>
      <c r="I3380" t="s">
        <v>1815</v>
      </c>
    </row>
    <row r="3381" spans="1:9" ht="13.5" collapsed="1" thickBot="1">
      <c r="A3381" s="228" t="str">
        <f>A705</f>
        <v>Regelzone TransnetBW (gesamt)</v>
      </c>
      <c r="B3381" s="229">
        <f>SUM(B3382:B3521)</f>
        <v>283435328.63999999</v>
      </c>
      <c r="C3381" s="229">
        <f>SUM(C3382:C3521)</f>
        <v>-4077174.8899999997</v>
      </c>
      <c r="D3381" s="229">
        <f>SUM(D3382:D3521)</f>
        <v>19547</v>
      </c>
      <c r="E3381" s="229">
        <f>SUM(B3381:D3381)</f>
        <v>279377700.75</v>
      </c>
      <c r="F3381" s="229">
        <f>SUM(F3382:F3521)</f>
        <v>-736480.20000000019</v>
      </c>
      <c r="G3381" s="231">
        <f>E3381+F3381</f>
        <v>278641220.55000001</v>
      </c>
      <c r="H3381" s="208"/>
    </row>
    <row r="3382" spans="1:9" hidden="1" outlineLevel="1">
      <c r="A3382" s="223" t="s">
        <v>1548</v>
      </c>
      <c r="B3382" s="134">
        <v>1353634.42</v>
      </c>
      <c r="C3382" s="134"/>
      <c r="D3382" s="134"/>
      <c r="E3382" s="134"/>
      <c r="F3382" s="134">
        <v>0</v>
      </c>
      <c r="G3382" s="212"/>
      <c r="H3382" s="208"/>
      <c r="I3382" t="s">
        <v>1549</v>
      </c>
    </row>
    <row r="3383" spans="1:9" hidden="1" outlineLevel="1">
      <c r="A3383" s="223" t="s">
        <v>1428</v>
      </c>
      <c r="B3383" s="134">
        <v>2750286.65</v>
      </c>
      <c r="C3383" s="134"/>
      <c r="D3383" s="134"/>
      <c r="E3383" s="134"/>
      <c r="F3383" s="134">
        <v>-32349.11</v>
      </c>
      <c r="G3383" s="212"/>
      <c r="H3383" s="208"/>
      <c r="I3383" t="s">
        <v>1429</v>
      </c>
    </row>
    <row r="3384" spans="1:9" hidden="1" outlineLevel="1">
      <c r="A3384" s="223" t="s">
        <v>1538</v>
      </c>
      <c r="B3384" s="134">
        <v>7852274.6799999997</v>
      </c>
      <c r="C3384" s="134"/>
      <c r="D3384" s="134"/>
      <c r="E3384" s="134"/>
      <c r="F3384" s="134">
        <v>4327.51</v>
      </c>
      <c r="G3384" s="212"/>
      <c r="H3384" s="208"/>
      <c r="I3384" t="s">
        <v>1539</v>
      </c>
    </row>
    <row r="3385" spans="1:9" hidden="1" outlineLevel="1">
      <c r="A3385" s="223" t="s">
        <v>1816</v>
      </c>
      <c r="B3385" s="134">
        <v>69886.41</v>
      </c>
      <c r="C3385" s="134"/>
      <c r="D3385" s="134"/>
      <c r="E3385" s="134"/>
      <c r="F3385" s="134">
        <v>0</v>
      </c>
      <c r="G3385" s="212"/>
      <c r="H3385" s="208"/>
      <c r="I3385" t="s">
        <v>1817</v>
      </c>
    </row>
    <row r="3386" spans="1:9" hidden="1" outlineLevel="1">
      <c r="A3386" s="223" t="s">
        <v>1706</v>
      </c>
      <c r="B3386" s="134">
        <v>996842.3</v>
      </c>
      <c r="C3386" s="134"/>
      <c r="D3386" s="134"/>
      <c r="E3386" s="134"/>
      <c r="F3386" s="134">
        <v>1487.81</v>
      </c>
      <c r="G3386" s="212"/>
      <c r="H3386" s="208"/>
      <c r="I3386" t="s">
        <v>1707</v>
      </c>
    </row>
    <row r="3387" spans="1:9" hidden="1" outlineLevel="1">
      <c r="A3387" s="223" t="s">
        <v>1422</v>
      </c>
      <c r="B3387" s="134">
        <v>773045.9</v>
      </c>
      <c r="C3387" s="134"/>
      <c r="D3387" s="134"/>
      <c r="E3387" s="134"/>
      <c r="F3387" s="134">
        <v>-2470.6400000000003</v>
      </c>
      <c r="G3387" s="212"/>
      <c r="H3387" s="208"/>
      <c r="I3387" t="s">
        <v>1423</v>
      </c>
    </row>
    <row r="3388" spans="1:9" hidden="1" outlineLevel="1">
      <c r="A3388" s="223" t="s">
        <v>350</v>
      </c>
      <c r="B3388" s="134">
        <v>11285.29</v>
      </c>
      <c r="C3388" s="134"/>
      <c r="D3388" s="134"/>
      <c r="E3388" s="134"/>
      <c r="F3388" s="134">
        <v>-671.14</v>
      </c>
      <c r="G3388" s="212"/>
      <c r="H3388" s="208"/>
      <c r="I3388" t="s">
        <v>351</v>
      </c>
    </row>
    <row r="3389" spans="1:9" hidden="1" outlineLevel="1">
      <c r="A3389" s="223" t="s">
        <v>93</v>
      </c>
      <c r="B3389" s="134">
        <v>23124.3</v>
      </c>
      <c r="C3389" s="134"/>
      <c r="D3389" s="134"/>
      <c r="E3389" s="134"/>
      <c r="F3389" s="134">
        <v>44.77</v>
      </c>
      <c r="G3389" s="212"/>
      <c r="H3389" s="208"/>
      <c r="I3389" t="s">
        <v>94</v>
      </c>
    </row>
    <row r="3390" spans="1:9" hidden="1" outlineLevel="1">
      <c r="A3390" s="223" t="s">
        <v>1574</v>
      </c>
      <c r="B3390" s="134">
        <v>1053153.79</v>
      </c>
      <c r="C3390" s="134"/>
      <c r="D3390" s="134"/>
      <c r="E3390" s="134"/>
      <c r="F3390" s="134">
        <v>0</v>
      </c>
      <c r="G3390" s="212"/>
      <c r="H3390" s="208"/>
      <c r="I3390" t="s">
        <v>1575</v>
      </c>
    </row>
    <row r="3391" spans="1:9" hidden="1" outlineLevel="1">
      <c r="A3391" s="223" t="s">
        <v>1432</v>
      </c>
      <c r="B3391" s="134">
        <v>486901.49</v>
      </c>
      <c r="C3391" s="134"/>
      <c r="D3391" s="134"/>
      <c r="E3391" s="134"/>
      <c r="F3391" s="134">
        <v>-677.58</v>
      </c>
      <c r="G3391" s="212"/>
      <c r="H3391" s="208"/>
      <c r="I3391" t="s">
        <v>1433</v>
      </c>
    </row>
    <row r="3392" spans="1:9" hidden="1" outlineLevel="1">
      <c r="A3392" s="223" t="s">
        <v>1482</v>
      </c>
      <c r="B3392" s="134">
        <v>103544.72</v>
      </c>
      <c r="C3392" s="134"/>
      <c r="D3392" s="134"/>
      <c r="E3392" s="134"/>
      <c r="F3392" s="134">
        <v>-32.5</v>
      </c>
      <c r="G3392" s="212"/>
      <c r="H3392" s="208"/>
      <c r="I3392" t="s">
        <v>1483</v>
      </c>
    </row>
    <row r="3393" spans="1:9" hidden="1" outlineLevel="1">
      <c r="A3393" s="223" t="s">
        <v>1430</v>
      </c>
      <c r="B3393" s="134">
        <v>150546.34</v>
      </c>
      <c r="C3393" s="134"/>
      <c r="D3393" s="134"/>
      <c r="E3393" s="134"/>
      <c r="F3393" s="134">
        <v>0</v>
      </c>
      <c r="G3393" s="212"/>
      <c r="H3393" s="208"/>
      <c r="I3393" t="s">
        <v>1431</v>
      </c>
    </row>
    <row r="3394" spans="1:9" hidden="1" outlineLevel="1">
      <c r="A3394" s="223" t="s">
        <v>1402</v>
      </c>
      <c r="B3394" s="134">
        <v>1004209.57</v>
      </c>
      <c r="C3394" s="134"/>
      <c r="D3394" s="134"/>
      <c r="E3394" s="134"/>
      <c r="F3394" s="134">
        <v>541.57999999999993</v>
      </c>
      <c r="G3394" s="212"/>
      <c r="H3394" s="208"/>
      <c r="I3394" t="s">
        <v>1403</v>
      </c>
    </row>
    <row r="3395" spans="1:9" hidden="1" outlineLevel="1">
      <c r="A3395" s="223" t="s">
        <v>1588</v>
      </c>
      <c r="B3395" s="134">
        <v>237694.18</v>
      </c>
      <c r="C3395" s="134"/>
      <c r="D3395" s="134"/>
      <c r="E3395" s="134"/>
      <c r="F3395" s="134">
        <v>20468.29</v>
      </c>
      <c r="G3395" s="212"/>
      <c r="H3395" s="208"/>
      <c r="I3395" t="s">
        <v>1589</v>
      </c>
    </row>
    <row r="3396" spans="1:9" hidden="1" outlineLevel="1">
      <c r="A3396" s="223" t="s">
        <v>1818</v>
      </c>
      <c r="B3396" s="134">
        <v>61926.3</v>
      </c>
      <c r="C3396" s="134"/>
      <c r="D3396" s="134"/>
      <c r="E3396" s="134"/>
      <c r="F3396" s="134">
        <v>0</v>
      </c>
      <c r="G3396" s="212"/>
      <c r="H3396" s="208"/>
      <c r="I3396" t="s">
        <v>1819</v>
      </c>
    </row>
    <row r="3397" spans="1:9" hidden="1" outlineLevel="1">
      <c r="A3397" s="223" t="s">
        <v>1384</v>
      </c>
      <c r="B3397" s="134">
        <v>243165.27</v>
      </c>
      <c r="C3397" s="134"/>
      <c r="D3397" s="134"/>
      <c r="E3397" s="134"/>
      <c r="F3397" s="134">
        <v>0</v>
      </c>
      <c r="G3397" s="212"/>
      <c r="H3397" s="208"/>
      <c r="I3397" t="s">
        <v>1385</v>
      </c>
    </row>
    <row r="3398" spans="1:9" hidden="1" outlineLevel="1">
      <c r="A3398" s="223" t="s">
        <v>1566</v>
      </c>
      <c r="B3398" s="134">
        <v>217839.15</v>
      </c>
      <c r="C3398" s="134"/>
      <c r="D3398" s="134"/>
      <c r="E3398" s="134"/>
      <c r="F3398" s="134">
        <v>0</v>
      </c>
      <c r="G3398" s="212"/>
      <c r="H3398" s="208"/>
      <c r="I3398" t="s">
        <v>1567</v>
      </c>
    </row>
    <row r="3399" spans="1:9" hidden="1" outlineLevel="1">
      <c r="A3399" s="223" t="s">
        <v>1382</v>
      </c>
      <c r="B3399" s="134">
        <v>474990.67</v>
      </c>
      <c r="C3399" s="134"/>
      <c r="D3399" s="134"/>
      <c r="E3399" s="134"/>
      <c r="F3399" s="134">
        <v>1234.3000000000002</v>
      </c>
      <c r="G3399" s="212"/>
      <c r="H3399" s="208"/>
      <c r="I3399" t="s">
        <v>1383</v>
      </c>
    </row>
    <row r="3400" spans="1:9" hidden="1" outlineLevel="1">
      <c r="A3400" s="223" t="s">
        <v>1570</v>
      </c>
      <c r="B3400" s="134">
        <v>498745.98</v>
      </c>
      <c r="C3400" s="134"/>
      <c r="D3400" s="134"/>
      <c r="E3400" s="134"/>
      <c r="F3400" s="134">
        <v>0</v>
      </c>
      <c r="G3400" s="212"/>
      <c r="H3400" s="208"/>
      <c r="I3400" t="s">
        <v>1571</v>
      </c>
    </row>
    <row r="3401" spans="1:9" hidden="1" outlineLevel="1">
      <c r="A3401" s="223" t="s">
        <v>1466</v>
      </c>
      <c r="B3401" s="134">
        <v>1503301.86</v>
      </c>
      <c r="C3401" s="134"/>
      <c r="D3401" s="134"/>
      <c r="E3401" s="134"/>
      <c r="F3401" s="134">
        <v>-4003.96</v>
      </c>
      <c r="G3401" s="212"/>
      <c r="H3401" s="208"/>
      <c r="I3401" t="s">
        <v>1467</v>
      </c>
    </row>
    <row r="3402" spans="1:9" hidden="1" outlineLevel="1">
      <c r="A3402" s="223" t="s">
        <v>1540</v>
      </c>
      <c r="B3402" s="134">
        <v>143730.74</v>
      </c>
      <c r="C3402" s="134"/>
      <c r="D3402" s="134"/>
      <c r="E3402" s="134"/>
      <c r="F3402" s="134">
        <v>0</v>
      </c>
      <c r="G3402" s="212"/>
      <c r="H3402" s="208"/>
      <c r="I3402" t="s">
        <v>1541</v>
      </c>
    </row>
    <row r="3403" spans="1:9" hidden="1" outlineLevel="1">
      <c r="A3403" s="223" t="s">
        <v>1376</v>
      </c>
      <c r="B3403" s="134">
        <v>1355246.56</v>
      </c>
      <c r="C3403" s="134"/>
      <c r="D3403" s="134"/>
      <c r="E3403" s="134"/>
      <c r="F3403" s="134">
        <v>4714.54</v>
      </c>
      <c r="G3403" s="212"/>
      <c r="H3403" s="208"/>
      <c r="I3403" t="s">
        <v>1377</v>
      </c>
    </row>
    <row r="3404" spans="1:9" hidden="1" outlineLevel="1">
      <c r="A3404" s="223" t="s">
        <v>1528</v>
      </c>
      <c r="B3404" s="134">
        <v>362416.37</v>
      </c>
      <c r="C3404" s="134"/>
      <c r="D3404" s="134"/>
      <c r="E3404" s="134"/>
      <c r="F3404" s="134">
        <v>-469.26</v>
      </c>
      <c r="G3404" s="212"/>
      <c r="H3404" s="208"/>
      <c r="I3404" t="s">
        <v>1529</v>
      </c>
    </row>
    <row r="3405" spans="1:9" hidden="1" outlineLevel="1">
      <c r="A3405" s="223" t="s">
        <v>1458</v>
      </c>
      <c r="B3405" s="134">
        <v>724946.91</v>
      </c>
      <c r="C3405" s="134"/>
      <c r="D3405" s="134"/>
      <c r="E3405" s="134"/>
      <c r="F3405" s="134">
        <v>-1423.8700000000001</v>
      </c>
      <c r="G3405" s="212"/>
      <c r="H3405" s="208"/>
      <c r="I3405" t="s">
        <v>1459</v>
      </c>
    </row>
    <row r="3406" spans="1:9" hidden="1" outlineLevel="1">
      <c r="A3406" s="223" t="s">
        <v>1400</v>
      </c>
      <c r="B3406" s="134">
        <v>786947.19</v>
      </c>
      <c r="C3406" s="134"/>
      <c r="D3406" s="134"/>
      <c r="E3406" s="134"/>
      <c r="F3406" s="134">
        <v>-523.67999999999995</v>
      </c>
      <c r="G3406" s="212"/>
      <c r="H3406" s="208"/>
      <c r="I3406" t="s">
        <v>1401</v>
      </c>
    </row>
    <row r="3407" spans="1:9" hidden="1" outlineLevel="1">
      <c r="A3407" s="223" t="s">
        <v>1500</v>
      </c>
      <c r="B3407" s="134">
        <v>244081.17</v>
      </c>
      <c r="C3407" s="134"/>
      <c r="D3407" s="134"/>
      <c r="E3407" s="134"/>
      <c r="F3407" s="134">
        <v>0</v>
      </c>
      <c r="G3407" s="212"/>
      <c r="H3407" s="208"/>
      <c r="I3407" t="s">
        <v>1501</v>
      </c>
    </row>
    <row r="3408" spans="1:9" hidden="1" outlineLevel="1">
      <c r="A3408" s="223" t="s">
        <v>1464</v>
      </c>
      <c r="B3408" s="134">
        <v>400606.24</v>
      </c>
      <c r="C3408" s="134"/>
      <c r="D3408" s="134"/>
      <c r="E3408" s="134"/>
      <c r="F3408" s="134">
        <v>0</v>
      </c>
      <c r="G3408" s="212"/>
      <c r="H3408" s="208"/>
      <c r="I3408" t="s">
        <v>1465</v>
      </c>
    </row>
    <row r="3409" spans="1:9" hidden="1" outlineLevel="1">
      <c r="A3409" s="223" t="s">
        <v>1506</v>
      </c>
      <c r="B3409" s="134">
        <v>1203589.3899999999</v>
      </c>
      <c r="C3409" s="134"/>
      <c r="D3409" s="134"/>
      <c r="E3409" s="134"/>
      <c r="F3409" s="134">
        <v>-3950.1099999999997</v>
      </c>
      <c r="G3409" s="212"/>
      <c r="H3409" s="208"/>
      <c r="I3409" t="s">
        <v>1507</v>
      </c>
    </row>
    <row r="3410" spans="1:9" hidden="1" outlineLevel="1">
      <c r="A3410" s="223" t="s">
        <v>1412</v>
      </c>
      <c r="B3410" s="134">
        <v>106146.8</v>
      </c>
      <c r="C3410" s="134"/>
      <c r="D3410" s="134"/>
      <c r="E3410" s="134"/>
      <c r="F3410" s="134">
        <v>0</v>
      </c>
      <c r="G3410" s="212"/>
      <c r="H3410" s="208"/>
      <c r="I3410" t="s">
        <v>1413</v>
      </c>
    </row>
    <row r="3411" spans="1:9" hidden="1" outlineLevel="1">
      <c r="A3411" s="223" t="s">
        <v>1596</v>
      </c>
      <c r="B3411" s="134">
        <v>5441911.4400000004</v>
      </c>
      <c r="C3411" s="134"/>
      <c r="D3411" s="134"/>
      <c r="E3411" s="134"/>
      <c r="F3411" s="134">
        <v>-3023.06</v>
      </c>
      <c r="G3411" s="212"/>
      <c r="H3411" s="208"/>
      <c r="I3411" t="s">
        <v>1597</v>
      </c>
    </row>
    <row r="3412" spans="1:9" hidden="1" outlineLevel="1">
      <c r="A3412" s="223" t="s">
        <v>1820</v>
      </c>
      <c r="B3412" s="134">
        <v>301252.76</v>
      </c>
      <c r="C3412" s="134"/>
      <c r="D3412" s="134"/>
      <c r="E3412" s="134"/>
      <c r="F3412" s="134">
        <v>0</v>
      </c>
      <c r="G3412" s="212"/>
      <c r="H3412" s="208"/>
      <c r="I3412" t="s">
        <v>1821</v>
      </c>
    </row>
    <row r="3413" spans="1:9" hidden="1" outlineLevel="1">
      <c r="A3413" s="223" t="s">
        <v>1822</v>
      </c>
      <c r="B3413" s="134">
        <v>443899.1</v>
      </c>
      <c r="C3413" s="134"/>
      <c r="D3413" s="134"/>
      <c r="E3413" s="134"/>
      <c r="F3413" s="134">
        <v>0</v>
      </c>
      <c r="G3413" s="212"/>
      <c r="H3413" s="208"/>
      <c r="I3413" t="s">
        <v>1823</v>
      </c>
    </row>
    <row r="3414" spans="1:9" hidden="1" outlineLevel="1">
      <c r="A3414" s="223" t="s">
        <v>1452</v>
      </c>
      <c r="B3414" s="134">
        <v>84673.89</v>
      </c>
      <c r="C3414" s="134"/>
      <c r="D3414" s="134"/>
      <c r="E3414" s="134"/>
      <c r="F3414" s="134">
        <v>0</v>
      </c>
      <c r="G3414" s="212"/>
      <c r="H3414" s="208"/>
      <c r="I3414" t="s">
        <v>1453</v>
      </c>
    </row>
    <row r="3415" spans="1:9" hidden="1" outlineLevel="1">
      <c r="A3415" s="223" t="s">
        <v>1824</v>
      </c>
      <c r="B3415" s="134">
        <v>143103.89000000001</v>
      </c>
      <c r="C3415" s="134"/>
      <c r="D3415" s="134"/>
      <c r="E3415" s="134"/>
      <c r="F3415" s="134">
        <v>0</v>
      </c>
      <c r="G3415" s="212"/>
      <c r="H3415" s="208"/>
      <c r="I3415" t="s">
        <v>1825</v>
      </c>
    </row>
    <row r="3416" spans="1:9" hidden="1" outlineLevel="1">
      <c r="A3416" s="223" t="s">
        <v>1424</v>
      </c>
      <c r="B3416" s="134">
        <v>62676.09</v>
      </c>
      <c r="C3416" s="134"/>
      <c r="D3416" s="134"/>
      <c r="E3416" s="134"/>
      <c r="F3416" s="134">
        <v>0</v>
      </c>
      <c r="G3416" s="212"/>
      <c r="H3416" s="208"/>
      <c r="I3416" t="s">
        <v>1425</v>
      </c>
    </row>
    <row r="3417" spans="1:9" hidden="1" outlineLevel="1">
      <c r="A3417" s="223" t="s">
        <v>1600</v>
      </c>
      <c r="B3417" s="134">
        <v>260087.4</v>
      </c>
      <c r="C3417" s="134"/>
      <c r="D3417" s="134"/>
      <c r="E3417" s="134"/>
      <c r="F3417" s="134">
        <v>0</v>
      </c>
      <c r="G3417" s="212"/>
      <c r="H3417" s="208"/>
      <c r="I3417" t="s">
        <v>1601</v>
      </c>
    </row>
    <row r="3418" spans="1:9" hidden="1" outlineLevel="1">
      <c r="A3418" s="223" t="s">
        <v>1426</v>
      </c>
      <c r="B3418" s="134">
        <v>155709.32</v>
      </c>
      <c r="C3418" s="134"/>
      <c r="D3418" s="134"/>
      <c r="E3418" s="134"/>
      <c r="F3418" s="134">
        <v>0</v>
      </c>
      <c r="G3418" s="212"/>
      <c r="H3418" s="208"/>
      <c r="I3418" t="s">
        <v>1427</v>
      </c>
    </row>
    <row r="3419" spans="1:9" hidden="1" outlineLevel="1">
      <c r="A3419" s="223" t="s">
        <v>1378</v>
      </c>
      <c r="B3419" s="134">
        <v>309875.28999999998</v>
      </c>
      <c r="C3419" s="134"/>
      <c r="D3419" s="134"/>
      <c r="E3419" s="134"/>
      <c r="F3419" s="134">
        <v>0</v>
      </c>
      <c r="G3419" s="212"/>
      <c r="H3419" s="208"/>
      <c r="I3419" t="s">
        <v>1379</v>
      </c>
    </row>
    <row r="3420" spans="1:9" hidden="1" outlineLevel="1">
      <c r="A3420" s="223" t="s">
        <v>1520</v>
      </c>
      <c r="B3420" s="134">
        <v>174576.29</v>
      </c>
      <c r="C3420" s="134"/>
      <c r="D3420" s="134"/>
      <c r="E3420" s="134"/>
      <c r="F3420" s="134">
        <v>0</v>
      </c>
      <c r="G3420" s="212"/>
      <c r="H3420" s="208"/>
      <c r="I3420" t="s">
        <v>1521</v>
      </c>
    </row>
    <row r="3421" spans="1:9" hidden="1" outlineLevel="1">
      <c r="A3421" s="223" t="s">
        <v>1552</v>
      </c>
      <c r="B3421" s="134">
        <v>111824.68</v>
      </c>
      <c r="C3421" s="134"/>
      <c r="D3421" s="134"/>
      <c r="E3421" s="134"/>
      <c r="F3421" s="134">
        <v>0</v>
      </c>
      <c r="G3421" s="212"/>
      <c r="H3421" s="208"/>
      <c r="I3421" t="s">
        <v>1553</v>
      </c>
    </row>
    <row r="3422" spans="1:9" hidden="1" outlineLevel="1">
      <c r="A3422" s="223" t="s">
        <v>1734</v>
      </c>
      <c r="B3422" s="134">
        <v>20239.669999999998</v>
      </c>
      <c r="C3422" s="134"/>
      <c r="D3422" s="134"/>
      <c r="E3422" s="134"/>
      <c r="F3422" s="134">
        <v>0</v>
      </c>
      <c r="G3422" s="212"/>
      <c r="H3422" s="208"/>
      <c r="I3422" t="s">
        <v>1735</v>
      </c>
    </row>
    <row r="3423" spans="1:9" hidden="1" outlineLevel="1">
      <c r="A3423" s="223" t="s">
        <v>7</v>
      </c>
      <c r="B3423" s="134">
        <v>248984.97</v>
      </c>
      <c r="C3423" s="134"/>
      <c r="D3423" s="134"/>
      <c r="E3423" s="134"/>
      <c r="F3423" s="134">
        <v>-415.32</v>
      </c>
      <c r="G3423" s="212"/>
      <c r="H3423" s="208"/>
      <c r="I3423" t="s">
        <v>8</v>
      </c>
    </row>
    <row r="3424" spans="1:9" hidden="1" outlineLevel="1">
      <c r="A3424" s="223" t="s">
        <v>319</v>
      </c>
      <c r="B3424" s="134">
        <v>7793.45</v>
      </c>
      <c r="C3424" s="134"/>
      <c r="D3424" s="134"/>
      <c r="E3424" s="134"/>
      <c r="F3424" s="134">
        <v>0</v>
      </c>
      <c r="G3424" s="212"/>
      <c r="H3424" s="208"/>
      <c r="I3424" t="s">
        <v>320</v>
      </c>
    </row>
    <row r="3425" spans="1:9" hidden="1" outlineLevel="1">
      <c r="A3425" s="223" t="s">
        <v>1442</v>
      </c>
      <c r="B3425" s="134">
        <v>27736.78</v>
      </c>
      <c r="C3425" s="134"/>
      <c r="D3425" s="134"/>
      <c r="E3425" s="134"/>
      <c r="F3425" s="134">
        <v>-25.93</v>
      </c>
      <c r="G3425" s="212"/>
      <c r="H3425" s="208"/>
      <c r="I3425" t="s">
        <v>1443</v>
      </c>
    </row>
    <row r="3426" spans="1:9" hidden="1" outlineLevel="1">
      <c r="A3426" s="223" t="s">
        <v>1394</v>
      </c>
      <c r="B3426" s="134">
        <v>152735.03</v>
      </c>
      <c r="C3426" s="134"/>
      <c r="D3426" s="134"/>
      <c r="E3426" s="134"/>
      <c r="F3426" s="134">
        <v>0</v>
      </c>
      <c r="G3426" s="212"/>
      <c r="H3426" s="208"/>
      <c r="I3426" t="s">
        <v>1395</v>
      </c>
    </row>
    <row r="3427" spans="1:9" hidden="1" outlineLevel="1">
      <c r="A3427" s="223" t="s">
        <v>1826</v>
      </c>
      <c r="B3427" s="134">
        <v>10071.040000000001</v>
      </c>
      <c r="C3427" s="134"/>
      <c r="D3427" s="134"/>
      <c r="E3427" s="134"/>
      <c r="F3427" s="134">
        <v>0</v>
      </c>
      <c r="G3427" s="212"/>
      <c r="H3427" s="208"/>
      <c r="I3427" t="s">
        <v>1827</v>
      </c>
    </row>
    <row r="3428" spans="1:9" hidden="1" outlineLevel="1">
      <c r="A3428" s="223" t="s">
        <v>1418</v>
      </c>
      <c r="B3428" s="134">
        <v>1119443.97</v>
      </c>
      <c r="C3428" s="134"/>
      <c r="D3428" s="134"/>
      <c r="E3428" s="134"/>
      <c r="F3428" s="134">
        <v>0</v>
      </c>
      <c r="G3428" s="212"/>
      <c r="H3428" s="208"/>
      <c r="I3428" t="s">
        <v>1419</v>
      </c>
    </row>
    <row r="3429" spans="1:9" hidden="1" outlineLevel="1">
      <c r="A3429" s="223" t="s">
        <v>1828</v>
      </c>
      <c r="B3429" s="134">
        <v>8240.76</v>
      </c>
      <c r="C3429" s="134"/>
      <c r="D3429" s="134"/>
      <c r="E3429" s="134"/>
      <c r="F3429" s="134">
        <v>0</v>
      </c>
      <c r="G3429" s="212"/>
      <c r="H3429" s="208"/>
      <c r="I3429" t="s">
        <v>1829</v>
      </c>
    </row>
    <row r="3430" spans="1:9" hidden="1" outlineLevel="1">
      <c r="A3430" s="223" t="s">
        <v>1830</v>
      </c>
      <c r="B3430" s="134">
        <v>12327.4</v>
      </c>
      <c r="C3430" s="134"/>
      <c r="D3430" s="134"/>
      <c r="E3430" s="134"/>
      <c r="F3430" s="134">
        <v>0</v>
      </c>
      <c r="G3430" s="212"/>
      <c r="H3430" s="208"/>
      <c r="I3430" t="s">
        <v>1831</v>
      </c>
    </row>
    <row r="3431" spans="1:9" hidden="1" outlineLevel="1">
      <c r="A3431" s="223" t="s">
        <v>1516</v>
      </c>
      <c r="B3431" s="134">
        <v>620959.86</v>
      </c>
      <c r="C3431" s="134"/>
      <c r="D3431" s="134"/>
      <c r="E3431" s="134"/>
      <c r="F3431" s="134">
        <v>0</v>
      </c>
      <c r="G3431" s="212"/>
      <c r="H3431" s="208"/>
      <c r="I3431" t="s">
        <v>1517</v>
      </c>
    </row>
    <row r="3432" spans="1:9" hidden="1" outlineLevel="1">
      <c r="A3432" s="223" t="s">
        <v>1518</v>
      </c>
      <c r="B3432" s="134">
        <v>34410.120000000003</v>
      </c>
      <c r="C3432" s="134"/>
      <c r="D3432" s="134"/>
      <c r="E3432" s="134"/>
      <c r="F3432" s="134">
        <v>0</v>
      </c>
      <c r="G3432" s="212"/>
      <c r="H3432" s="208"/>
      <c r="I3432" t="s">
        <v>1519</v>
      </c>
    </row>
    <row r="3433" spans="1:9" hidden="1" outlineLevel="1">
      <c r="A3433" s="223" t="s">
        <v>1550</v>
      </c>
      <c r="B3433" s="134">
        <v>7719.29</v>
      </c>
      <c r="C3433" s="134"/>
      <c r="D3433" s="134"/>
      <c r="E3433" s="134"/>
      <c r="F3433" s="134">
        <v>0</v>
      </c>
      <c r="G3433" s="212"/>
      <c r="H3433" s="208"/>
      <c r="I3433" t="s">
        <v>1551</v>
      </c>
    </row>
    <row r="3434" spans="1:9" hidden="1" outlineLevel="1">
      <c r="A3434" s="223" t="s">
        <v>1698</v>
      </c>
      <c r="B3434" s="134">
        <v>2305.21</v>
      </c>
      <c r="C3434" s="134"/>
      <c r="D3434" s="134"/>
      <c r="E3434" s="134"/>
      <c r="F3434" s="134">
        <v>0</v>
      </c>
      <c r="G3434" s="212"/>
      <c r="H3434" s="208"/>
      <c r="I3434" t="s">
        <v>1699</v>
      </c>
    </row>
    <row r="3435" spans="1:9" hidden="1" outlineLevel="1">
      <c r="A3435" s="223" t="s">
        <v>1590</v>
      </c>
      <c r="B3435" s="134">
        <v>9966192.4600000009</v>
      </c>
      <c r="C3435" s="134"/>
      <c r="D3435" s="134"/>
      <c r="E3435" s="134"/>
      <c r="F3435" s="134">
        <v>-16418.2</v>
      </c>
      <c r="G3435" s="212"/>
      <c r="H3435" s="208"/>
      <c r="I3435" t="s">
        <v>1591</v>
      </c>
    </row>
    <row r="3436" spans="1:9" hidden="1" outlineLevel="1">
      <c r="A3436" s="223" t="s">
        <v>1480</v>
      </c>
      <c r="B3436" s="134">
        <v>11407609.140000001</v>
      </c>
      <c r="C3436" s="134"/>
      <c r="D3436" s="134"/>
      <c r="E3436" s="134"/>
      <c r="F3436" s="134">
        <v>-536887.07000000007</v>
      </c>
      <c r="G3436" s="212"/>
      <c r="H3436" s="208"/>
      <c r="I3436" t="s">
        <v>1481</v>
      </c>
    </row>
    <row r="3437" spans="1:9" hidden="1" outlineLevel="1">
      <c r="A3437" s="223" t="s">
        <v>946</v>
      </c>
      <c r="B3437" s="134">
        <v>1085117.51</v>
      </c>
      <c r="C3437" s="134"/>
      <c r="D3437" s="134"/>
      <c r="E3437" s="134"/>
      <c r="F3437" s="134">
        <v>0</v>
      </c>
      <c r="G3437" s="212"/>
      <c r="H3437" s="208"/>
      <c r="I3437" t="s">
        <v>947</v>
      </c>
    </row>
    <row r="3438" spans="1:9" hidden="1" outlineLevel="1">
      <c r="A3438" s="223" t="s">
        <v>1392</v>
      </c>
      <c r="B3438" s="134">
        <v>176634.74</v>
      </c>
      <c r="C3438" s="134"/>
      <c r="D3438" s="134"/>
      <c r="E3438" s="134"/>
      <c r="F3438" s="134">
        <v>-305.84999999999991</v>
      </c>
      <c r="G3438" s="212"/>
      <c r="H3438" s="208"/>
      <c r="I3438" t="s">
        <v>1393</v>
      </c>
    </row>
    <row r="3439" spans="1:9" hidden="1" outlineLevel="1">
      <c r="A3439" s="223" t="s">
        <v>1498</v>
      </c>
      <c r="B3439" s="134">
        <v>99080524.439999998</v>
      </c>
      <c r="C3439" s="134">
        <v>-1010526.84</v>
      </c>
      <c r="D3439" s="134"/>
      <c r="E3439" s="134"/>
      <c r="F3439" s="134">
        <v>-198168.53</v>
      </c>
      <c r="G3439" s="212"/>
      <c r="H3439" s="208"/>
      <c r="I3439" t="s">
        <v>1499</v>
      </c>
    </row>
    <row r="3440" spans="1:9" hidden="1" outlineLevel="1">
      <c r="A3440" s="223" t="s">
        <v>1444</v>
      </c>
      <c r="B3440" s="134">
        <v>711106.8</v>
      </c>
      <c r="C3440" s="134"/>
      <c r="D3440" s="134"/>
      <c r="E3440" s="134"/>
      <c r="F3440" s="134">
        <v>3206.4900000000002</v>
      </c>
      <c r="G3440" s="212"/>
      <c r="H3440" s="208"/>
      <c r="I3440" t="s">
        <v>1445</v>
      </c>
    </row>
    <row r="3441" spans="1:9" hidden="1" outlineLevel="1">
      <c r="A3441" s="223" t="s">
        <v>1454</v>
      </c>
      <c r="B3441" s="134">
        <v>11364497.84</v>
      </c>
      <c r="C3441" s="134"/>
      <c r="D3441" s="134"/>
      <c r="E3441" s="134"/>
      <c r="F3441" s="134">
        <v>-31284.35</v>
      </c>
      <c r="G3441" s="212"/>
      <c r="H3441" s="208"/>
      <c r="I3441" t="s">
        <v>1455</v>
      </c>
    </row>
    <row r="3442" spans="1:9" hidden="1" outlineLevel="1">
      <c r="A3442" s="223" t="s">
        <v>1602</v>
      </c>
      <c r="B3442" s="134">
        <v>4013753.93</v>
      </c>
      <c r="C3442" s="134"/>
      <c r="D3442" s="134"/>
      <c r="E3442" s="134"/>
      <c r="F3442" s="134">
        <v>-76436.759999999995</v>
      </c>
      <c r="G3442" s="212"/>
      <c r="H3442" s="208"/>
      <c r="I3442" t="s">
        <v>1603</v>
      </c>
    </row>
    <row r="3443" spans="1:9" hidden="1" outlineLevel="1">
      <c r="A3443" s="223" t="s">
        <v>1468</v>
      </c>
      <c r="B3443" s="134">
        <v>80498.53</v>
      </c>
      <c r="C3443" s="134"/>
      <c r="D3443" s="134"/>
      <c r="E3443" s="134"/>
      <c r="F3443" s="134">
        <v>0</v>
      </c>
      <c r="G3443" s="212"/>
      <c r="H3443" s="208"/>
      <c r="I3443" t="s">
        <v>1469</v>
      </c>
    </row>
    <row r="3444" spans="1:9" hidden="1" outlineLevel="1">
      <c r="A3444" s="223" t="s">
        <v>1832</v>
      </c>
      <c r="B3444" s="134">
        <v>607218.98</v>
      </c>
      <c r="C3444" s="134"/>
      <c r="D3444" s="134"/>
      <c r="E3444" s="134"/>
      <c r="F3444" s="134">
        <v>0</v>
      </c>
      <c r="G3444" s="212"/>
      <c r="H3444" s="208"/>
      <c r="I3444" t="s">
        <v>1833</v>
      </c>
    </row>
    <row r="3445" spans="1:9" hidden="1" outlineLevel="1">
      <c r="A3445" s="223" t="s">
        <v>1470</v>
      </c>
      <c r="B3445" s="134">
        <v>412246.25</v>
      </c>
      <c r="C3445" s="134"/>
      <c r="D3445" s="134"/>
      <c r="E3445" s="134"/>
      <c r="F3445" s="134">
        <v>0</v>
      </c>
      <c r="G3445" s="212"/>
      <c r="H3445" s="208"/>
      <c r="I3445" t="s">
        <v>1471</v>
      </c>
    </row>
    <row r="3446" spans="1:9" hidden="1" outlineLevel="1">
      <c r="A3446" s="223" t="s">
        <v>1564</v>
      </c>
      <c r="B3446" s="134">
        <v>1261065.6499999999</v>
      </c>
      <c r="C3446" s="134"/>
      <c r="D3446" s="134"/>
      <c r="E3446" s="134"/>
      <c r="F3446" s="134">
        <v>-800.65000000000009</v>
      </c>
      <c r="G3446" s="212"/>
      <c r="H3446" s="208"/>
      <c r="I3446" t="s">
        <v>1565</v>
      </c>
    </row>
    <row r="3447" spans="1:9" hidden="1" outlineLevel="1">
      <c r="A3447" s="223" t="s">
        <v>1576</v>
      </c>
      <c r="B3447" s="134">
        <v>901697.27</v>
      </c>
      <c r="C3447" s="134"/>
      <c r="D3447" s="134"/>
      <c r="E3447" s="134"/>
      <c r="F3447" s="134">
        <v>-11548.91</v>
      </c>
      <c r="G3447" s="212"/>
      <c r="H3447" s="208"/>
      <c r="I3447" t="s">
        <v>1577</v>
      </c>
    </row>
    <row r="3448" spans="1:9" hidden="1" outlineLevel="1">
      <c r="A3448" s="223" t="s">
        <v>1598</v>
      </c>
      <c r="B3448" s="134">
        <v>2552496.0299999998</v>
      </c>
      <c r="C3448" s="134"/>
      <c r="D3448" s="134"/>
      <c r="E3448" s="134"/>
      <c r="F3448" s="134">
        <v>-7203.53</v>
      </c>
      <c r="G3448" s="212"/>
      <c r="H3448" s="208"/>
      <c r="I3448" t="s">
        <v>1599</v>
      </c>
    </row>
    <row r="3449" spans="1:9" hidden="1" outlineLevel="1">
      <c r="A3449" s="223" t="s">
        <v>1460</v>
      </c>
      <c r="B3449" s="134">
        <v>544314.32999999996</v>
      </c>
      <c r="C3449" s="134"/>
      <c r="D3449" s="134"/>
      <c r="E3449" s="134"/>
      <c r="F3449" s="134">
        <v>626.7299999999999</v>
      </c>
      <c r="G3449" s="212"/>
      <c r="H3449" s="208"/>
      <c r="I3449" t="s">
        <v>1461</v>
      </c>
    </row>
    <row r="3450" spans="1:9" hidden="1" outlineLevel="1">
      <c r="A3450" s="223" t="s">
        <v>1580</v>
      </c>
      <c r="B3450" s="134">
        <v>1164614.5</v>
      </c>
      <c r="C3450" s="134"/>
      <c r="D3450" s="134"/>
      <c r="E3450" s="134"/>
      <c r="F3450" s="134">
        <v>305501.73</v>
      </c>
      <c r="G3450" s="212"/>
      <c r="H3450" s="208"/>
      <c r="I3450" t="s">
        <v>1581</v>
      </c>
    </row>
    <row r="3451" spans="1:9" hidden="1" outlineLevel="1">
      <c r="A3451" s="223" t="s">
        <v>1492</v>
      </c>
      <c r="B3451" s="134">
        <v>244853.71</v>
      </c>
      <c r="C3451" s="134"/>
      <c r="D3451" s="134"/>
      <c r="E3451" s="134"/>
      <c r="F3451" s="134">
        <v>-86.980000000000018</v>
      </c>
      <c r="G3451" s="212"/>
      <c r="H3451" s="208"/>
      <c r="I3451" t="s">
        <v>1493</v>
      </c>
    </row>
    <row r="3452" spans="1:9" hidden="1" outlineLevel="1">
      <c r="A3452" s="223" t="s">
        <v>1512</v>
      </c>
      <c r="B3452" s="134">
        <v>115499.17</v>
      </c>
      <c r="C3452" s="134"/>
      <c r="D3452" s="134"/>
      <c r="E3452" s="134"/>
      <c r="F3452" s="134">
        <v>1918.9</v>
      </c>
      <c r="G3452" s="212"/>
      <c r="H3452" s="208"/>
      <c r="I3452" t="s">
        <v>1513</v>
      </c>
    </row>
    <row r="3453" spans="1:9" hidden="1" outlineLevel="1">
      <c r="A3453" s="223" t="s">
        <v>1446</v>
      </c>
      <c r="B3453" s="134">
        <v>443984.22</v>
      </c>
      <c r="C3453" s="134"/>
      <c r="D3453" s="134"/>
      <c r="E3453" s="134"/>
      <c r="F3453" s="134">
        <v>0</v>
      </c>
      <c r="G3453" s="212"/>
      <c r="H3453" s="208"/>
      <c r="I3453" t="s">
        <v>1447</v>
      </c>
    </row>
    <row r="3454" spans="1:9" hidden="1" outlineLevel="1">
      <c r="A3454" s="223" t="s">
        <v>1474</v>
      </c>
      <c r="B3454" s="134">
        <v>328538.13</v>
      </c>
      <c r="C3454" s="134"/>
      <c r="D3454" s="134"/>
      <c r="E3454" s="134"/>
      <c r="F3454" s="134">
        <v>-485.94</v>
      </c>
      <c r="G3454" s="212"/>
      <c r="H3454" s="208"/>
      <c r="I3454" t="s">
        <v>1475</v>
      </c>
    </row>
    <row r="3455" spans="1:9" hidden="1" outlineLevel="1">
      <c r="A3455" s="223" t="s">
        <v>1484</v>
      </c>
      <c r="B3455" s="134">
        <v>219475.21</v>
      </c>
      <c r="C3455" s="134"/>
      <c r="D3455" s="134"/>
      <c r="E3455" s="134"/>
      <c r="F3455" s="134">
        <v>0</v>
      </c>
      <c r="G3455" s="212"/>
      <c r="H3455" s="208"/>
      <c r="I3455" t="s">
        <v>1485</v>
      </c>
    </row>
    <row r="3456" spans="1:9" hidden="1" outlineLevel="1">
      <c r="A3456" s="223" t="s">
        <v>1438</v>
      </c>
      <c r="B3456" s="134">
        <v>1306180.99</v>
      </c>
      <c r="C3456" s="134"/>
      <c r="D3456" s="134"/>
      <c r="E3456" s="134"/>
      <c r="F3456" s="134">
        <v>0</v>
      </c>
      <c r="G3456" s="212"/>
      <c r="H3456" s="208"/>
      <c r="I3456" t="s">
        <v>1439</v>
      </c>
    </row>
    <row r="3457" spans="1:9" hidden="1" outlineLevel="1">
      <c r="A3457" s="223" t="s">
        <v>1532</v>
      </c>
      <c r="B3457" s="134">
        <v>790566.35</v>
      </c>
      <c r="C3457" s="134"/>
      <c r="D3457" s="134"/>
      <c r="E3457" s="134"/>
      <c r="F3457" s="134">
        <v>-962.84</v>
      </c>
      <c r="G3457" s="212"/>
      <c r="H3457" s="208"/>
      <c r="I3457" t="s">
        <v>1533</v>
      </c>
    </row>
    <row r="3458" spans="1:9" hidden="1" outlineLevel="1">
      <c r="A3458" s="223" t="s">
        <v>1374</v>
      </c>
      <c r="B3458" s="134">
        <v>1248845.6000000001</v>
      </c>
      <c r="C3458" s="134"/>
      <c r="D3458" s="134"/>
      <c r="E3458" s="134"/>
      <c r="F3458" s="134">
        <v>48060.81</v>
      </c>
      <c r="G3458" s="212"/>
      <c r="H3458" s="208"/>
      <c r="I3458" t="s">
        <v>1375</v>
      </c>
    </row>
    <row r="3459" spans="1:9" hidden="1" outlineLevel="1">
      <c r="A3459" s="223" t="s">
        <v>1380</v>
      </c>
      <c r="B3459" s="134">
        <v>836918.85</v>
      </c>
      <c r="C3459" s="134"/>
      <c r="D3459" s="134"/>
      <c r="E3459" s="134"/>
      <c r="F3459" s="134">
        <v>0</v>
      </c>
      <c r="G3459" s="212"/>
      <c r="H3459" s="208"/>
      <c r="I3459" t="s">
        <v>1381</v>
      </c>
    </row>
    <row r="3460" spans="1:9" hidden="1" outlineLevel="1">
      <c r="A3460" s="223" t="s">
        <v>1408</v>
      </c>
      <c r="B3460" s="134">
        <v>320381.2</v>
      </c>
      <c r="C3460" s="134"/>
      <c r="D3460" s="134"/>
      <c r="E3460" s="134"/>
      <c r="F3460" s="134">
        <v>-270.76</v>
      </c>
      <c r="G3460" s="212"/>
      <c r="H3460" s="208"/>
      <c r="I3460" t="s">
        <v>1409</v>
      </c>
    </row>
    <row r="3461" spans="1:9" hidden="1" outlineLevel="1">
      <c r="A3461" s="223" t="s">
        <v>1390</v>
      </c>
      <c r="B3461" s="134">
        <v>1250749.25</v>
      </c>
      <c r="C3461" s="134"/>
      <c r="D3461" s="134"/>
      <c r="E3461" s="134"/>
      <c r="F3461" s="134">
        <v>545.26</v>
      </c>
      <c r="G3461" s="212"/>
      <c r="H3461" s="208"/>
      <c r="I3461" t="s">
        <v>1391</v>
      </c>
    </row>
    <row r="3462" spans="1:9" hidden="1" outlineLevel="1">
      <c r="A3462" s="223" t="s">
        <v>1448</v>
      </c>
      <c r="B3462" s="134">
        <v>1487361.1</v>
      </c>
      <c r="C3462" s="134"/>
      <c r="D3462" s="134"/>
      <c r="E3462" s="134"/>
      <c r="F3462" s="134">
        <v>-45483.96</v>
      </c>
      <c r="G3462" s="212"/>
      <c r="H3462" s="208"/>
      <c r="I3462" t="s">
        <v>1449</v>
      </c>
    </row>
    <row r="3463" spans="1:9" hidden="1" outlineLevel="1">
      <c r="A3463" s="223" t="s">
        <v>1594</v>
      </c>
      <c r="B3463" s="134">
        <v>894529.38</v>
      </c>
      <c r="C3463" s="134"/>
      <c r="D3463" s="134"/>
      <c r="E3463" s="134"/>
      <c r="F3463" s="134">
        <v>-332.79999999999995</v>
      </c>
      <c r="G3463" s="212"/>
      <c r="H3463" s="208"/>
      <c r="I3463" t="s">
        <v>1595</v>
      </c>
    </row>
    <row r="3464" spans="1:9" hidden="1" outlineLevel="1">
      <c r="A3464" s="223" t="s">
        <v>1476</v>
      </c>
      <c r="B3464" s="134">
        <v>372543.91</v>
      </c>
      <c r="C3464" s="134"/>
      <c r="D3464" s="134"/>
      <c r="E3464" s="134"/>
      <c r="F3464" s="134">
        <v>-182.64</v>
      </c>
      <c r="G3464" s="212"/>
      <c r="H3464" s="208"/>
      <c r="I3464" t="s">
        <v>1477</v>
      </c>
    </row>
    <row r="3465" spans="1:9" hidden="1" outlineLevel="1">
      <c r="A3465" s="223" t="s">
        <v>1494</v>
      </c>
      <c r="B3465" s="134">
        <v>651675.31000000006</v>
      </c>
      <c r="C3465" s="134"/>
      <c r="D3465" s="134"/>
      <c r="E3465" s="134"/>
      <c r="F3465" s="134">
        <v>0</v>
      </c>
      <c r="G3465" s="212"/>
      <c r="H3465" s="208"/>
      <c r="I3465" t="s">
        <v>1495</v>
      </c>
    </row>
    <row r="3466" spans="1:9" hidden="1" outlineLevel="1">
      <c r="A3466" s="223" t="s">
        <v>1834</v>
      </c>
      <c r="B3466" s="134">
        <v>191333.88</v>
      </c>
      <c r="C3466" s="134"/>
      <c r="D3466" s="134"/>
      <c r="E3466" s="134"/>
      <c r="F3466" s="134">
        <v>0</v>
      </c>
      <c r="G3466" s="212"/>
      <c r="H3466" s="208"/>
      <c r="I3466" t="s">
        <v>1835</v>
      </c>
    </row>
    <row r="3467" spans="1:9" hidden="1" outlineLevel="1">
      <c r="A3467" s="223" t="s">
        <v>1536</v>
      </c>
      <c r="B3467" s="134">
        <v>974096.98</v>
      </c>
      <c r="C3467" s="134"/>
      <c r="D3467" s="134"/>
      <c r="E3467" s="134"/>
      <c r="F3467" s="134">
        <v>-2641.13</v>
      </c>
      <c r="G3467" s="212"/>
      <c r="H3467" s="208"/>
      <c r="I3467" t="s">
        <v>1537</v>
      </c>
    </row>
    <row r="3468" spans="1:9" hidden="1" outlineLevel="1">
      <c r="A3468" s="223" t="s">
        <v>1560</v>
      </c>
      <c r="B3468" s="134">
        <v>777567.6</v>
      </c>
      <c r="C3468" s="134"/>
      <c r="D3468" s="134"/>
      <c r="E3468" s="134"/>
      <c r="F3468" s="134">
        <v>-444.55999999999995</v>
      </c>
      <c r="G3468" s="212"/>
      <c r="H3468" s="208"/>
      <c r="I3468" t="s">
        <v>1561</v>
      </c>
    </row>
    <row r="3469" spans="1:9" hidden="1" outlineLevel="1">
      <c r="A3469" s="223" t="s">
        <v>1420</v>
      </c>
      <c r="B3469" s="134">
        <v>569223.03</v>
      </c>
      <c r="C3469" s="134"/>
      <c r="D3469" s="134"/>
      <c r="E3469" s="134"/>
      <c r="F3469" s="134">
        <v>0</v>
      </c>
      <c r="G3469" s="212"/>
      <c r="H3469" s="208"/>
      <c r="I3469" t="s">
        <v>1421</v>
      </c>
    </row>
    <row r="3470" spans="1:9" hidden="1" outlineLevel="1">
      <c r="A3470" s="223" t="s">
        <v>1410</v>
      </c>
      <c r="B3470" s="134">
        <v>141484.49</v>
      </c>
      <c r="C3470" s="134"/>
      <c r="D3470" s="134"/>
      <c r="E3470" s="134"/>
      <c r="F3470" s="134">
        <v>-372.46000000000004</v>
      </c>
      <c r="G3470" s="212"/>
      <c r="H3470" s="208"/>
      <c r="I3470" t="s">
        <v>1411</v>
      </c>
    </row>
    <row r="3471" spans="1:9" hidden="1" outlineLevel="1">
      <c r="A3471" s="223" t="s">
        <v>1592</v>
      </c>
      <c r="B3471" s="134">
        <v>222711.7</v>
      </c>
      <c r="C3471" s="134"/>
      <c r="D3471" s="134"/>
      <c r="E3471" s="134"/>
      <c r="F3471" s="134">
        <v>0</v>
      </c>
      <c r="G3471" s="212"/>
      <c r="H3471" s="208"/>
      <c r="I3471" t="s">
        <v>1593</v>
      </c>
    </row>
    <row r="3472" spans="1:9" hidden="1" outlineLevel="1">
      <c r="A3472" s="223" t="s">
        <v>1462</v>
      </c>
      <c r="B3472" s="134">
        <v>4606864.93</v>
      </c>
      <c r="C3472" s="134"/>
      <c r="D3472" s="134"/>
      <c r="E3472" s="134"/>
      <c r="F3472" s="134">
        <v>-18761.919999999998</v>
      </c>
      <c r="G3472" s="212"/>
      <c r="H3472" s="208"/>
      <c r="I3472" t="s">
        <v>1463</v>
      </c>
    </row>
    <row r="3473" spans="1:9" hidden="1" outlineLevel="1">
      <c r="A3473" s="223" t="s">
        <v>1542</v>
      </c>
      <c r="B3473" s="134">
        <v>478954.31</v>
      </c>
      <c r="C3473" s="134"/>
      <c r="D3473" s="134"/>
      <c r="E3473" s="134"/>
      <c r="F3473" s="134">
        <v>1401.6299999999999</v>
      </c>
      <c r="G3473" s="212"/>
      <c r="H3473" s="208"/>
      <c r="I3473" t="s">
        <v>1543</v>
      </c>
    </row>
    <row r="3474" spans="1:9" hidden="1" outlineLevel="1">
      <c r="A3474" s="223" t="s">
        <v>1554</v>
      </c>
      <c r="B3474" s="134">
        <v>7477118.1399999997</v>
      </c>
      <c r="C3474" s="134"/>
      <c r="D3474" s="134"/>
      <c r="E3474" s="134"/>
      <c r="F3474" s="134">
        <v>-10199.540000000001</v>
      </c>
      <c r="G3474" s="212"/>
      <c r="H3474" s="208"/>
      <c r="I3474" t="s">
        <v>1555</v>
      </c>
    </row>
    <row r="3475" spans="1:9" hidden="1" outlineLevel="1">
      <c r="A3475" s="223" t="s">
        <v>1556</v>
      </c>
      <c r="B3475" s="134">
        <v>1475462.54</v>
      </c>
      <c r="C3475" s="134"/>
      <c r="D3475" s="134"/>
      <c r="E3475" s="134"/>
      <c r="F3475" s="134">
        <v>3888.86</v>
      </c>
      <c r="G3475" s="212"/>
      <c r="H3475" s="208"/>
      <c r="I3475" t="s">
        <v>1557</v>
      </c>
    </row>
    <row r="3476" spans="1:9" hidden="1" outlineLevel="1">
      <c r="A3476" s="223" t="s">
        <v>1504</v>
      </c>
      <c r="B3476" s="134">
        <v>821537.45</v>
      </c>
      <c r="C3476" s="134"/>
      <c r="D3476" s="134"/>
      <c r="E3476" s="134"/>
      <c r="F3476" s="134">
        <v>57.88</v>
      </c>
      <c r="G3476" s="212"/>
      <c r="H3476" s="208"/>
      <c r="I3476" t="s">
        <v>1505</v>
      </c>
    </row>
    <row r="3477" spans="1:9" hidden="1" outlineLevel="1">
      <c r="A3477" s="223" t="s">
        <v>644</v>
      </c>
      <c r="B3477" s="134">
        <v>2286620.7200000002</v>
      </c>
      <c r="C3477" s="134"/>
      <c r="D3477" s="134"/>
      <c r="E3477" s="134"/>
      <c r="F3477" s="134">
        <v>0</v>
      </c>
      <c r="G3477" s="212"/>
      <c r="H3477" s="208"/>
      <c r="I3477" t="s">
        <v>645</v>
      </c>
    </row>
    <row r="3478" spans="1:9" hidden="1" outlineLevel="1">
      <c r="A3478" s="223" t="s">
        <v>1526</v>
      </c>
      <c r="B3478" s="134">
        <v>236410.32</v>
      </c>
      <c r="C3478" s="134"/>
      <c r="D3478" s="134"/>
      <c r="E3478" s="134"/>
      <c r="F3478" s="134">
        <v>0</v>
      </c>
      <c r="G3478" s="212"/>
      <c r="H3478" s="208"/>
      <c r="I3478" t="s">
        <v>1527</v>
      </c>
    </row>
    <row r="3479" spans="1:9" hidden="1" outlineLevel="1">
      <c r="A3479" s="223" t="s">
        <v>1524</v>
      </c>
      <c r="B3479" s="134">
        <v>518992.97</v>
      </c>
      <c r="C3479" s="134"/>
      <c r="D3479" s="134"/>
      <c r="E3479" s="134"/>
      <c r="F3479" s="134">
        <v>0</v>
      </c>
      <c r="G3479" s="212"/>
      <c r="H3479" s="208"/>
      <c r="I3479" t="s">
        <v>1525</v>
      </c>
    </row>
    <row r="3480" spans="1:9" hidden="1" outlineLevel="1">
      <c r="A3480" s="223" t="s">
        <v>1584</v>
      </c>
      <c r="B3480" s="134">
        <v>704505.96</v>
      </c>
      <c r="C3480" s="134"/>
      <c r="D3480" s="134"/>
      <c r="E3480" s="134"/>
      <c r="F3480" s="134">
        <v>0</v>
      </c>
      <c r="G3480" s="212"/>
      <c r="H3480" s="208"/>
      <c r="I3480" t="s">
        <v>1585</v>
      </c>
    </row>
    <row r="3481" spans="1:9" hidden="1" outlineLevel="1">
      <c r="A3481" s="223" t="s">
        <v>1488</v>
      </c>
      <c r="B3481" s="134">
        <v>321425.15000000002</v>
      </c>
      <c r="C3481" s="134"/>
      <c r="D3481" s="134"/>
      <c r="E3481" s="134"/>
      <c r="F3481" s="134">
        <v>1995.97</v>
      </c>
      <c r="G3481" s="212"/>
      <c r="H3481" s="208"/>
      <c r="I3481" t="s">
        <v>1489</v>
      </c>
    </row>
    <row r="3482" spans="1:9" hidden="1" outlineLevel="1">
      <c r="A3482" s="223" t="s">
        <v>1508</v>
      </c>
      <c r="B3482" s="134">
        <v>764787.52</v>
      </c>
      <c r="C3482" s="134"/>
      <c r="D3482" s="134"/>
      <c r="E3482" s="134"/>
      <c r="F3482" s="134">
        <v>-322.82000000000005</v>
      </c>
      <c r="G3482" s="212"/>
      <c r="H3482" s="208"/>
      <c r="I3482" t="s">
        <v>1509</v>
      </c>
    </row>
    <row r="3483" spans="1:9" hidden="1" outlineLevel="1">
      <c r="A3483" s="223" t="s">
        <v>1414</v>
      </c>
      <c r="B3483" s="134">
        <v>154502.57999999999</v>
      </c>
      <c r="C3483" s="134"/>
      <c r="D3483" s="134"/>
      <c r="E3483" s="134"/>
      <c r="F3483" s="134">
        <v>-156.6</v>
      </c>
      <c r="G3483" s="212"/>
      <c r="H3483" s="208"/>
      <c r="I3483" t="s">
        <v>1415</v>
      </c>
    </row>
    <row r="3484" spans="1:9" hidden="1" outlineLevel="1">
      <c r="A3484" s="223" t="s">
        <v>1496</v>
      </c>
      <c r="B3484" s="134">
        <v>755563.77</v>
      </c>
      <c r="C3484" s="134"/>
      <c r="D3484" s="134"/>
      <c r="E3484" s="134"/>
      <c r="F3484" s="134">
        <v>-1292.0800000000002</v>
      </c>
      <c r="G3484" s="212"/>
      <c r="H3484" s="208"/>
      <c r="I3484" t="s">
        <v>1497</v>
      </c>
    </row>
    <row r="3485" spans="1:9" hidden="1" outlineLevel="1">
      <c r="A3485" s="223" t="s">
        <v>1534</v>
      </c>
      <c r="B3485" s="134">
        <v>468174.39</v>
      </c>
      <c r="C3485" s="134"/>
      <c r="D3485" s="134"/>
      <c r="E3485" s="134"/>
      <c r="F3485" s="134">
        <v>0</v>
      </c>
      <c r="G3485" s="212"/>
      <c r="H3485" s="208"/>
      <c r="I3485" t="s">
        <v>1535</v>
      </c>
    </row>
    <row r="3486" spans="1:9" hidden="1" outlineLevel="1">
      <c r="A3486" s="223" t="s">
        <v>1562</v>
      </c>
      <c r="B3486" s="134">
        <v>634589.01</v>
      </c>
      <c r="C3486" s="134"/>
      <c r="D3486" s="134"/>
      <c r="E3486" s="134"/>
      <c r="F3486" s="134">
        <v>4092.79</v>
      </c>
      <c r="G3486" s="212"/>
      <c r="H3486" s="208"/>
      <c r="I3486" t="s">
        <v>1563</v>
      </c>
    </row>
    <row r="3487" spans="1:9" hidden="1" outlineLevel="1">
      <c r="A3487" s="223" t="s">
        <v>1388</v>
      </c>
      <c r="B3487" s="134">
        <v>909043.61</v>
      </c>
      <c r="C3487" s="134"/>
      <c r="D3487" s="134"/>
      <c r="E3487" s="134"/>
      <c r="F3487" s="134">
        <v>-4262.34</v>
      </c>
      <c r="G3487" s="212"/>
      <c r="H3487" s="208"/>
      <c r="I3487" t="s">
        <v>1389</v>
      </c>
    </row>
    <row r="3488" spans="1:9" hidden="1" outlineLevel="1">
      <c r="A3488" s="223" t="s">
        <v>1450</v>
      </c>
      <c r="B3488" s="134">
        <v>694404.56</v>
      </c>
      <c r="C3488" s="134"/>
      <c r="D3488" s="134"/>
      <c r="E3488" s="134"/>
      <c r="F3488" s="134">
        <v>6778.32</v>
      </c>
      <c r="G3488" s="212"/>
      <c r="H3488" s="208"/>
      <c r="I3488" t="s">
        <v>1451</v>
      </c>
    </row>
    <row r="3489" spans="1:9" hidden="1" outlineLevel="1">
      <c r="A3489" s="223" t="s">
        <v>1478</v>
      </c>
      <c r="B3489" s="134">
        <v>900055.08</v>
      </c>
      <c r="C3489" s="134"/>
      <c r="D3489" s="134"/>
      <c r="E3489" s="134"/>
      <c r="F3489" s="134">
        <v>0</v>
      </c>
      <c r="G3489" s="212"/>
      <c r="H3489" s="208"/>
      <c r="I3489" t="s">
        <v>1479</v>
      </c>
    </row>
    <row r="3490" spans="1:9" hidden="1" outlineLevel="1">
      <c r="A3490" s="223" t="s">
        <v>1530</v>
      </c>
      <c r="B3490" s="134">
        <v>1819999.82</v>
      </c>
      <c r="C3490" s="134"/>
      <c r="D3490" s="134"/>
      <c r="E3490" s="134"/>
      <c r="F3490" s="134">
        <v>0</v>
      </c>
      <c r="G3490" s="212"/>
      <c r="H3490" s="208"/>
      <c r="I3490" t="s">
        <v>1531</v>
      </c>
    </row>
    <row r="3491" spans="1:9" hidden="1" outlineLevel="1">
      <c r="A3491" s="223" t="s">
        <v>1578</v>
      </c>
      <c r="B3491" s="134">
        <v>1510076.7</v>
      </c>
      <c r="C3491" s="134"/>
      <c r="D3491" s="134">
        <v>19547</v>
      </c>
      <c r="E3491" s="134"/>
      <c r="F3491" s="134">
        <v>16359.570000000003</v>
      </c>
      <c r="G3491" s="212"/>
      <c r="H3491" s="208"/>
      <c r="I3491" t="s">
        <v>1579</v>
      </c>
    </row>
    <row r="3492" spans="1:9" hidden="1" outlineLevel="1">
      <c r="A3492" s="223" t="s">
        <v>1416</v>
      </c>
      <c r="B3492" s="134">
        <v>451661.28</v>
      </c>
      <c r="C3492" s="134"/>
      <c r="D3492" s="134"/>
      <c r="E3492" s="134"/>
      <c r="F3492" s="134">
        <v>0</v>
      </c>
      <c r="G3492" s="212"/>
      <c r="H3492" s="208"/>
      <c r="I3492" t="s">
        <v>1417</v>
      </c>
    </row>
    <row r="3493" spans="1:9" hidden="1" outlineLevel="1">
      <c r="A3493" s="223" t="s">
        <v>1510</v>
      </c>
      <c r="B3493" s="134">
        <v>1237082.67</v>
      </c>
      <c r="C3493" s="134"/>
      <c r="D3493" s="134"/>
      <c r="E3493" s="134"/>
      <c r="F3493" s="134">
        <v>0</v>
      </c>
      <c r="G3493" s="212"/>
      <c r="H3493" s="208"/>
      <c r="I3493" t="s">
        <v>1511</v>
      </c>
    </row>
    <row r="3494" spans="1:9" hidden="1" outlineLevel="1">
      <c r="A3494" s="223" t="s">
        <v>1582</v>
      </c>
      <c r="B3494" s="134">
        <v>479596.29</v>
      </c>
      <c r="C3494" s="134"/>
      <c r="D3494" s="134"/>
      <c r="E3494" s="134"/>
      <c r="F3494" s="134">
        <v>0</v>
      </c>
      <c r="G3494" s="212"/>
      <c r="H3494" s="208"/>
      <c r="I3494" t="s">
        <v>1583</v>
      </c>
    </row>
    <row r="3495" spans="1:9" hidden="1" outlineLevel="1">
      <c r="A3495" s="223" t="s">
        <v>1404</v>
      </c>
      <c r="B3495" s="134">
        <v>2697097.54</v>
      </c>
      <c r="C3495" s="134"/>
      <c r="D3495" s="134"/>
      <c r="E3495" s="134"/>
      <c r="F3495" s="134">
        <v>0</v>
      </c>
      <c r="G3495" s="212"/>
      <c r="H3495" s="208"/>
      <c r="I3495" t="s">
        <v>1405</v>
      </c>
    </row>
    <row r="3496" spans="1:9" hidden="1" outlineLevel="1">
      <c r="A3496" s="223" t="s">
        <v>1406</v>
      </c>
      <c r="B3496" s="134">
        <v>1245819.06</v>
      </c>
      <c r="C3496" s="134"/>
      <c r="D3496" s="134"/>
      <c r="E3496" s="134"/>
      <c r="F3496" s="134">
        <v>25623.289999999997</v>
      </c>
      <c r="G3496" s="212"/>
      <c r="H3496" s="208"/>
      <c r="I3496" t="s">
        <v>1407</v>
      </c>
    </row>
    <row r="3497" spans="1:9" hidden="1" outlineLevel="1">
      <c r="A3497" s="223" t="s">
        <v>452</v>
      </c>
      <c r="B3497" s="134">
        <v>5320799.22</v>
      </c>
      <c r="C3497" s="134"/>
      <c r="D3497" s="134"/>
      <c r="E3497" s="134"/>
      <c r="F3497" s="134">
        <v>0</v>
      </c>
      <c r="G3497" s="212"/>
      <c r="H3497" s="208"/>
      <c r="I3497" t="s">
        <v>453</v>
      </c>
    </row>
    <row r="3498" spans="1:9" hidden="1" outlineLevel="1">
      <c r="A3498" s="223" t="s">
        <v>1522</v>
      </c>
      <c r="B3498" s="134">
        <v>567333.98</v>
      </c>
      <c r="C3498" s="134"/>
      <c r="D3498" s="134"/>
      <c r="E3498" s="134"/>
      <c r="F3498" s="134">
        <v>690.5</v>
      </c>
      <c r="G3498" s="212"/>
      <c r="H3498" s="208"/>
      <c r="I3498" t="s">
        <v>1523</v>
      </c>
    </row>
    <row r="3499" spans="1:9" hidden="1" outlineLevel="1">
      <c r="A3499" s="223" t="s">
        <v>1396</v>
      </c>
      <c r="B3499" s="134">
        <v>2378163.5099999998</v>
      </c>
      <c r="C3499" s="134"/>
      <c r="D3499" s="134"/>
      <c r="E3499" s="134"/>
      <c r="F3499" s="134">
        <v>-12750.52</v>
      </c>
      <c r="G3499" s="212"/>
      <c r="H3499" s="208"/>
      <c r="I3499" t="s">
        <v>1397</v>
      </c>
    </row>
    <row r="3500" spans="1:9" hidden="1" outlineLevel="1">
      <c r="A3500" s="223" t="s">
        <v>1398</v>
      </c>
      <c r="B3500" s="134">
        <v>560485.02</v>
      </c>
      <c r="C3500" s="134"/>
      <c r="D3500" s="134"/>
      <c r="E3500" s="134"/>
      <c r="F3500" s="134">
        <v>0</v>
      </c>
      <c r="G3500" s="212"/>
      <c r="H3500" s="208"/>
      <c r="I3500" t="s">
        <v>1399</v>
      </c>
    </row>
    <row r="3501" spans="1:9" hidden="1" outlineLevel="1">
      <c r="A3501" s="223" t="s">
        <v>1440</v>
      </c>
      <c r="B3501" s="134">
        <v>496082.56</v>
      </c>
      <c r="C3501" s="134"/>
      <c r="D3501" s="134"/>
      <c r="E3501" s="134"/>
      <c r="F3501" s="134">
        <v>0</v>
      </c>
      <c r="G3501" s="212"/>
      <c r="H3501" s="208"/>
      <c r="I3501" t="s">
        <v>1441</v>
      </c>
    </row>
    <row r="3502" spans="1:9" hidden="1" outlineLevel="1">
      <c r="A3502" s="223" t="s">
        <v>1486</v>
      </c>
      <c r="B3502" s="134">
        <v>352184.69</v>
      </c>
      <c r="C3502" s="134"/>
      <c r="D3502" s="134"/>
      <c r="E3502" s="134"/>
      <c r="F3502" s="134">
        <v>-211.26</v>
      </c>
      <c r="G3502" s="212"/>
      <c r="H3502" s="208"/>
      <c r="I3502" t="s">
        <v>1487</v>
      </c>
    </row>
    <row r="3503" spans="1:9" hidden="1" outlineLevel="1">
      <c r="A3503" s="223" t="s">
        <v>1546</v>
      </c>
      <c r="B3503" s="134">
        <v>349221.7</v>
      </c>
      <c r="C3503" s="134"/>
      <c r="D3503" s="134"/>
      <c r="E3503" s="134"/>
      <c r="F3503" s="134">
        <v>0</v>
      </c>
      <c r="G3503" s="212"/>
      <c r="H3503" s="208"/>
      <c r="I3503" t="s">
        <v>1547</v>
      </c>
    </row>
    <row r="3504" spans="1:9" hidden="1" outlineLevel="1">
      <c r="A3504" s="223" t="s">
        <v>1456</v>
      </c>
      <c r="B3504" s="134">
        <v>1047911.27</v>
      </c>
      <c r="C3504" s="134"/>
      <c r="D3504" s="134"/>
      <c r="E3504" s="134"/>
      <c r="F3504" s="134">
        <v>-9203.43</v>
      </c>
      <c r="G3504" s="212"/>
      <c r="H3504" s="208"/>
      <c r="I3504" t="s">
        <v>1457</v>
      </c>
    </row>
    <row r="3505" spans="1:9" hidden="1" outlineLevel="1">
      <c r="A3505" s="223" t="s">
        <v>1267</v>
      </c>
      <c r="B3505" s="134">
        <v>825000.27</v>
      </c>
      <c r="C3505" s="134"/>
      <c r="D3505" s="134"/>
      <c r="E3505" s="134"/>
      <c r="F3505" s="134">
        <v>0</v>
      </c>
      <c r="G3505" s="212"/>
      <c r="H3505" s="208"/>
      <c r="I3505" t="s">
        <v>1268</v>
      </c>
    </row>
    <row r="3506" spans="1:9" hidden="1" outlineLevel="1">
      <c r="A3506" s="223" t="s">
        <v>1568</v>
      </c>
      <c r="B3506" s="134">
        <v>596867.5</v>
      </c>
      <c r="C3506" s="134"/>
      <c r="D3506" s="134"/>
      <c r="E3506" s="134"/>
      <c r="F3506" s="134">
        <v>-9580.2999999999993</v>
      </c>
      <c r="G3506" s="212"/>
      <c r="H3506" s="208"/>
      <c r="I3506" t="s">
        <v>1569</v>
      </c>
    </row>
    <row r="3507" spans="1:9" hidden="1" outlineLevel="1">
      <c r="A3507" s="223" t="s">
        <v>1502</v>
      </c>
      <c r="B3507" s="134">
        <v>582478.11</v>
      </c>
      <c r="C3507" s="134"/>
      <c r="D3507" s="134"/>
      <c r="E3507" s="134"/>
      <c r="F3507" s="134">
        <v>-4262.2700000000004</v>
      </c>
      <c r="G3507" s="212"/>
      <c r="H3507" s="208"/>
      <c r="I3507" t="s">
        <v>1503</v>
      </c>
    </row>
    <row r="3508" spans="1:9" hidden="1" outlineLevel="1">
      <c r="A3508" s="223" t="s">
        <v>1514</v>
      </c>
      <c r="B3508" s="134">
        <v>226486.25</v>
      </c>
      <c r="C3508" s="134"/>
      <c r="D3508" s="134"/>
      <c r="E3508" s="134"/>
      <c r="F3508" s="134">
        <v>0</v>
      </c>
      <c r="G3508" s="212"/>
      <c r="H3508" s="208"/>
      <c r="I3508" t="s">
        <v>1515</v>
      </c>
    </row>
    <row r="3509" spans="1:9" hidden="1" outlineLevel="1">
      <c r="A3509" s="223" t="s">
        <v>1490</v>
      </c>
      <c r="B3509" s="134">
        <v>16926037.219999999</v>
      </c>
      <c r="C3509" s="134"/>
      <c r="D3509" s="134"/>
      <c r="E3509" s="134"/>
      <c r="F3509" s="134">
        <v>-45038.479999999996</v>
      </c>
      <c r="G3509" s="212"/>
      <c r="H3509" s="208"/>
      <c r="I3509" t="s">
        <v>1491</v>
      </c>
    </row>
    <row r="3510" spans="1:9" hidden="1" outlineLevel="1">
      <c r="A3510" s="223" t="s">
        <v>1544</v>
      </c>
      <c r="B3510" s="134">
        <v>846148.94</v>
      </c>
      <c r="C3510" s="134"/>
      <c r="D3510" s="134"/>
      <c r="E3510" s="134"/>
      <c r="F3510" s="134">
        <v>0</v>
      </c>
      <c r="G3510" s="212"/>
      <c r="H3510" s="208"/>
      <c r="I3510" t="s">
        <v>1545</v>
      </c>
    </row>
    <row r="3511" spans="1:9" hidden="1" outlineLevel="1">
      <c r="A3511" s="223" t="s">
        <v>1434</v>
      </c>
      <c r="B3511" s="134">
        <v>3592668.05</v>
      </c>
      <c r="C3511" s="134"/>
      <c r="D3511" s="134"/>
      <c r="E3511" s="134"/>
      <c r="F3511" s="134">
        <v>-16817.62</v>
      </c>
      <c r="G3511" s="212"/>
      <c r="H3511" s="208"/>
      <c r="I3511" t="s">
        <v>1435</v>
      </c>
    </row>
    <row r="3512" spans="1:9" hidden="1" outlineLevel="1">
      <c r="A3512" s="223" t="s">
        <v>366</v>
      </c>
      <c r="B3512" s="134">
        <v>1697009.62</v>
      </c>
      <c r="C3512" s="134"/>
      <c r="D3512" s="134"/>
      <c r="E3512" s="134"/>
      <c r="F3512" s="134">
        <v>5515.37</v>
      </c>
      <c r="G3512" s="212"/>
      <c r="H3512" s="208"/>
      <c r="I3512" t="s">
        <v>367</v>
      </c>
    </row>
    <row r="3513" spans="1:9" hidden="1" outlineLevel="1">
      <c r="A3513" s="223" t="s">
        <v>1472</v>
      </c>
      <c r="B3513" s="134">
        <v>26192.5</v>
      </c>
      <c r="C3513" s="134"/>
      <c r="D3513" s="134"/>
      <c r="E3513" s="134"/>
      <c r="F3513" s="134">
        <v>0</v>
      </c>
      <c r="G3513" s="212"/>
      <c r="H3513" s="208"/>
      <c r="I3513" t="s">
        <v>1473</v>
      </c>
    </row>
    <row r="3514" spans="1:9" hidden="1" outlineLevel="1">
      <c r="A3514" s="223" t="s">
        <v>704</v>
      </c>
      <c r="B3514" s="134">
        <v>1510777.15</v>
      </c>
      <c r="C3514" s="134"/>
      <c r="D3514" s="134"/>
      <c r="E3514" s="134"/>
      <c r="F3514" s="134">
        <v>0</v>
      </c>
      <c r="G3514" s="212"/>
      <c r="H3514" s="208"/>
      <c r="I3514" t="s">
        <v>705</v>
      </c>
    </row>
    <row r="3515" spans="1:9" hidden="1" outlineLevel="1">
      <c r="A3515" s="223" t="s">
        <v>1586</v>
      </c>
      <c r="B3515" s="134">
        <v>4869316.46</v>
      </c>
      <c r="C3515" s="134">
        <v>-3066648.05</v>
      </c>
      <c r="D3515" s="134"/>
      <c r="E3515" s="134"/>
      <c r="F3515" s="134">
        <v>0</v>
      </c>
      <c r="G3515" s="212"/>
      <c r="H3515" s="208"/>
      <c r="I3515" t="s">
        <v>1587</v>
      </c>
    </row>
    <row r="3516" spans="1:9" hidden="1" outlineLevel="1">
      <c r="A3516" s="223" t="s">
        <v>1572</v>
      </c>
      <c r="B3516" s="134">
        <v>1867448.17</v>
      </c>
      <c r="C3516" s="134"/>
      <c r="D3516" s="134"/>
      <c r="E3516" s="134"/>
      <c r="F3516" s="134">
        <v>-3169.84</v>
      </c>
      <c r="G3516" s="212"/>
      <c r="H3516" s="208"/>
      <c r="I3516" t="s">
        <v>1573</v>
      </c>
    </row>
    <row r="3517" spans="1:9" hidden="1" outlineLevel="1">
      <c r="A3517" s="223" t="s">
        <v>1558</v>
      </c>
      <c r="B3517" s="134">
        <v>237781.86</v>
      </c>
      <c r="C3517" s="134"/>
      <c r="D3517" s="134"/>
      <c r="E3517" s="134"/>
      <c r="F3517" s="134">
        <v>0</v>
      </c>
      <c r="G3517" s="212"/>
      <c r="H3517" s="208"/>
      <c r="I3517" t="s">
        <v>1559</v>
      </c>
    </row>
    <row r="3518" spans="1:9" hidden="1" outlineLevel="1">
      <c r="A3518" s="223" t="s">
        <v>1386</v>
      </c>
      <c r="B3518" s="134">
        <v>10868434.880000001</v>
      </c>
      <c r="C3518" s="134"/>
      <c r="D3518" s="134"/>
      <c r="E3518" s="134"/>
      <c r="F3518" s="134">
        <v>-79226.38</v>
      </c>
      <c r="G3518" s="212"/>
      <c r="H3518" s="208"/>
      <c r="I3518" t="s">
        <v>1387</v>
      </c>
    </row>
    <row r="3519" spans="1:9" hidden="1" outlineLevel="1">
      <c r="A3519" s="223" t="s">
        <v>1836</v>
      </c>
      <c r="B3519" s="134">
        <v>67140.34</v>
      </c>
      <c r="C3519" s="134"/>
      <c r="D3519" s="134"/>
      <c r="E3519" s="134"/>
      <c r="F3519" s="134">
        <v>0</v>
      </c>
      <c r="G3519" s="212"/>
      <c r="H3519" s="208"/>
      <c r="I3519" t="s">
        <v>1837</v>
      </c>
    </row>
    <row r="3520" spans="1:9" hidden="1" outlineLevel="1">
      <c r="A3520" s="223" t="s">
        <v>1436</v>
      </c>
      <c r="B3520" s="134">
        <v>267175.18</v>
      </c>
      <c r="C3520" s="134"/>
      <c r="D3520" s="134"/>
      <c r="E3520" s="134"/>
      <c r="F3520" s="134">
        <v>63.28</v>
      </c>
      <c r="G3520" s="212"/>
      <c r="H3520" s="208"/>
      <c r="I3520" t="s">
        <v>1437</v>
      </c>
    </row>
    <row r="3521" spans="1:9" hidden="1" outlineLevel="1">
      <c r="A3521" s="223" t="s">
        <v>1372</v>
      </c>
      <c r="B3521" s="134">
        <v>31061.02</v>
      </c>
      <c r="C3521" s="134"/>
      <c r="D3521" s="134"/>
      <c r="E3521" s="134"/>
      <c r="F3521" s="134">
        <v>-16.899999999999999</v>
      </c>
      <c r="G3521" s="212"/>
      <c r="H3521" s="208"/>
      <c r="I3521" t="s">
        <v>1373</v>
      </c>
    </row>
    <row r="3522" spans="1:9" ht="13.5" collapsed="1" thickBot="1">
      <c r="A3522" s="214" t="s">
        <v>1604</v>
      </c>
      <c r="B3522" s="215">
        <f t="shared" ref="B3522:G3522" si="92">B2596+B2765+B2999+B3381</f>
        <v>1975654180.9797797</v>
      </c>
      <c r="C3522" s="215">
        <f t="shared" si="92"/>
        <v>-52043582.192600004</v>
      </c>
      <c r="D3522" s="215">
        <f t="shared" si="92"/>
        <v>36054.369999999995</v>
      </c>
      <c r="E3522" s="215">
        <f t="shared" si="92"/>
        <v>1923646653.1571798</v>
      </c>
      <c r="F3522" s="215">
        <f t="shared" si="92"/>
        <v>-2579122.7907360001</v>
      </c>
      <c r="G3522" s="216">
        <f t="shared" si="92"/>
        <v>1921067530.3664434</v>
      </c>
      <c r="H3522" s="11"/>
    </row>
    <row r="3523" spans="1:9">
      <c r="A3523" s="12"/>
      <c r="B3523" s="11"/>
      <c r="C3523" s="11"/>
      <c r="D3523" s="11"/>
      <c r="E3523" s="11"/>
      <c r="F3523" s="11"/>
      <c r="G3523" s="11"/>
      <c r="H3523" s="11"/>
    </row>
    <row r="3524" spans="1:9">
      <c r="A3524" s="14" t="s">
        <v>1911</v>
      </c>
    </row>
    <row r="3526" spans="1:9" ht="126" customHeight="1">
      <c r="A3526" s="224"/>
      <c r="B3526" s="152" t="s">
        <v>1912</v>
      </c>
      <c r="C3526" s="152" t="s">
        <v>1913</v>
      </c>
      <c r="D3526" s="153" t="s">
        <v>1896</v>
      </c>
      <c r="E3526" s="136"/>
      <c r="F3526" s="136"/>
      <c r="G3526" s="136"/>
      <c r="H3526" s="136"/>
    </row>
    <row r="3527" spans="1:9">
      <c r="A3527" s="225" t="str">
        <f>A6</f>
        <v>Regelzone 50Hertz (gesamt)</v>
      </c>
      <c r="B3527" s="226">
        <f>+SUM(B3528:B3695)</f>
        <v>70349642752</v>
      </c>
      <c r="C3527" s="226">
        <f>+SUM(C3528:C3695)-'Anlage 2b_Korrekturen'!D199-'Anlage 2b_Korrekturen'!D201</f>
        <v>192370771</v>
      </c>
      <c r="D3527" s="227">
        <f>B3527+C3527</f>
        <v>70542013523</v>
      </c>
      <c r="E3527" s="208"/>
      <c r="F3527" s="208"/>
      <c r="G3527" s="208"/>
      <c r="H3527" s="208"/>
    </row>
    <row r="3528" spans="1:9" hidden="1" outlineLevel="1">
      <c r="A3528" s="222" t="s">
        <v>7</v>
      </c>
      <c r="B3528" s="134">
        <v>72813870</v>
      </c>
      <c r="C3528" s="134">
        <v>539307</v>
      </c>
      <c r="D3528" s="212">
        <v>73353177</v>
      </c>
      <c r="E3528" s="208"/>
      <c r="F3528" s="208"/>
      <c r="G3528" s="208"/>
      <c r="H3528" s="208"/>
      <c r="I3528" t="s">
        <v>8</v>
      </c>
    </row>
    <row r="3529" spans="1:9" hidden="1" outlineLevel="1">
      <c r="A3529" s="222" t="s">
        <v>9</v>
      </c>
      <c r="B3529" s="134">
        <v>75828884</v>
      </c>
      <c r="C3529" s="134">
        <v>-126769</v>
      </c>
      <c r="D3529" s="212">
        <v>75702115</v>
      </c>
      <c r="E3529" s="208"/>
      <c r="F3529" s="208"/>
      <c r="G3529" s="208"/>
      <c r="H3529" s="208"/>
      <c r="I3529" t="s">
        <v>10</v>
      </c>
    </row>
    <row r="3530" spans="1:9" hidden="1" outlineLevel="1">
      <c r="A3530" s="222" t="s">
        <v>11</v>
      </c>
      <c r="B3530" s="134">
        <v>201852112</v>
      </c>
      <c r="C3530" s="134">
        <v>0</v>
      </c>
      <c r="D3530" s="212">
        <v>201852112</v>
      </c>
      <c r="E3530" s="208"/>
      <c r="F3530" s="208"/>
      <c r="G3530" s="208"/>
      <c r="H3530" s="208"/>
      <c r="I3530" t="s">
        <v>12</v>
      </c>
    </row>
    <row r="3531" spans="1:9" hidden="1" outlineLevel="1">
      <c r="A3531" s="222" t="s">
        <v>13</v>
      </c>
      <c r="B3531" s="134">
        <v>58203907</v>
      </c>
      <c r="C3531" s="134">
        <v>0</v>
      </c>
      <c r="D3531" s="212">
        <v>58203907</v>
      </c>
      <c r="E3531" s="208"/>
      <c r="F3531" s="208"/>
      <c r="G3531" s="208"/>
      <c r="H3531" s="208"/>
      <c r="I3531" t="s">
        <v>14</v>
      </c>
    </row>
    <row r="3532" spans="1:9" hidden="1" outlineLevel="1">
      <c r="A3532" s="222" t="s">
        <v>15</v>
      </c>
      <c r="B3532" s="134">
        <v>80926937</v>
      </c>
      <c r="C3532" s="134">
        <v>399310</v>
      </c>
      <c r="D3532" s="212">
        <v>81326247</v>
      </c>
      <c r="E3532" s="208"/>
      <c r="F3532" s="208"/>
      <c r="G3532" s="208"/>
      <c r="H3532" s="208"/>
      <c r="I3532" t="s">
        <v>16</v>
      </c>
    </row>
    <row r="3533" spans="1:9" hidden="1" outlineLevel="1">
      <c r="A3533" s="222" t="s">
        <v>17</v>
      </c>
      <c r="B3533" s="134">
        <v>335316045</v>
      </c>
      <c r="C3533" s="134">
        <v>0</v>
      </c>
      <c r="D3533" s="212">
        <v>335316045</v>
      </c>
      <c r="E3533" s="208"/>
      <c r="F3533" s="208"/>
      <c r="G3533" s="208"/>
      <c r="H3533" s="208"/>
      <c r="I3533" t="s">
        <v>18</v>
      </c>
    </row>
    <row r="3534" spans="1:9" hidden="1" outlineLevel="1">
      <c r="A3534" s="222" t="s">
        <v>19</v>
      </c>
      <c r="B3534" s="134">
        <v>80865370</v>
      </c>
      <c r="C3534" s="134">
        <v>0</v>
      </c>
      <c r="D3534" s="212">
        <v>80865370</v>
      </c>
      <c r="E3534" s="208"/>
      <c r="F3534" s="208"/>
      <c r="G3534" s="208"/>
      <c r="H3534" s="208"/>
      <c r="I3534" t="s">
        <v>20</v>
      </c>
    </row>
    <row r="3535" spans="1:9" hidden="1" outlineLevel="1">
      <c r="A3535" s="222" t="s">
        <v>21</v>
      </c>
      <c r="B3535" s="134">
        <v>101592859</v>
      </c>
      <c r="C3535" s="134">
        <v>0</v>
      </c>
      <c r="D3535" s="212">
        <v>101592859</v>
      </c>
      <c r="E3535" s="208"/>
      <c r="F3535" s="208"/>
      <c r="G3535" s="208"/>
      <c r="H3535" s="208"/>
      <c r="I3535" t="s">
        <v>22</v>
      </c>
    </row>
    <row r="3536" spans="1:9" hidden="1" outlineLevel="1">
      <c r="A3536" s="222" t="s">
        <v>350</v>
      </c>
      <c r="B3536" s="134">
        <v>1781349</v>
      </c>
      <c r="C3536" s="134">
        <v>-18678</v>
      </c>
      <c r="D3536" s="212">
        <v>1762671</v>
      </c>
      <c r="E3536" s="208"/>
      <c r="F3536" s="208"/>
      <c r="G3536" s="208"/>
      <c r="H3536" s="208"/>
      <c r="I3536" t="s">
        <v>1655</v>
      </c>
    </row>
    <row r="3537" spans="1:9" hidden="1" outlineLevel="1">
      <c r="A3537" s="222" t="s">
        <v>23</v>
      </c>
      <c r="B3537" s="134">
        <v>94822278</v>
      </c>
      <c r="C3537" s="134">
        <v>0</v>
      </c>
      <c r="D3537" s="212">
        <v>94822278</v>
      </c>
      <c r="E3537" s="208"/>
      <c r="F3537" s="208"/>
      <c r="G3537" s="208"/>
      <c r="H3537" s="208"/>
      <c r="I3537" t="s">
        <v>24</v>
      </c>
    </row>
    <row r="3538" spans="1:9" hidden="1" outlineLevel="1">
      <c r="A3538" s="222" t="s">
        <v>25</v>
      </c>
      <c r="B3538" s="134">
        <v>53982672</v>
      </c>
      <c r="C3538" s="134">
        <v>0</v>
      </c>
      <c r="D3538" s="212">
        <v>53982672</v>
      </c>
      <c r="E3538" s="208"/>
      <c r="F3538" s="208"/>
      <c r="G3538" s="208"/>
      <c r="H3538" s="208"/>
      <c r="I3538" t="s">
        <v>26</v>
      </c>
    </row>
    <row r="3539" spans="1:9" hidden="1" outlineLevel="1">
      <c r="A3539" s="222" t="s">
        <v>27</v>
      </c>
      <c r="B3539" s="134">
        <v>171479228</v>
      </c>
      <c r="C3539" s="134">
        <v>0</v>
      </c>
      <c r="D3539" s="212">
        <v>171479228</v>
      </c>
      <c r="E3539" s="208"/>
      <c r="F3539" s="208"/>
      <c r="G3539" s="208"/>
      <c r="H3539" s="208"/>
      <c r="I3539" t="s">
        <v>28</v>
      </c>
    </row>
    <row r="3540" spans="1:9" hidden="1" outlineLevel="1">
      <c r="A3540" s="222" t="s">
        <v>29</v>
      </c>
      <c r="B3540" s="134">
        <v>38676540</v>
      </c>
      <c r="C3540" s="134">
        <v>0</v>
      </c>
      <c r="D3540" s="212">
        <v>38676540</v>
      </c>
      <c r="E3540" s="208"/>
      <c r="F3540" s="208"/>
      <c r="G3540" s="208"/>
      <c r="H3540" s="208"/>
      <c r="I3540" t="s">
        <v>30</v>
      </c>
    </row>
    <row r="3541" spans="1:9" hidden="1" outlineLevel="1">
      <c r="A3541" s="222" t="s">
        <v>31</v>
      </c>
      <c r="B3541" s="134">
        <v>24570870</v>
      </c>
      <c r="C3541" s="134">
        <v>0</v>
      </c>
      <c r="D3541" s="212">
        <v>24570870</v>
      </c>
      <c r="E3541" s="208"/>
      <c r="F3541" s="208"/>
      <c r="G3541" s="208"/>
      <c r="H3541" s="208"/>
      <c r="I3541" t="s">
        <v>32</v>
      </c>
    </row>
    <row r="3542" spans="1:9" hidden="1" outlineLevel="1">
      <c r="A3542" s="222" t="s">
        <v>33</v>
      </c>
      <c r="B3542" s="134">
        <v>174329590</v>
      </c>
      <c r="C3542" s="134">
        <v>0</v>
      </c>
      <c r="D3542" s="212">
        <v>174329590</v>
      </c>
      <c r="E3542" s="208"/>
      <c r="F3542" s="208"/>
      <c r="G3542" s="208"/>
      <c r="H3542" s="208"/>
      <c r="I3542" t="s">
        <v>1656</v>
      </c>
    </row>
    <row r="3543" spans="1:9" hidden="1" outlineLevel="1">
      <c r="A3543" s="222" t="s">
        <v>35</v>
      </c>
      <c r="B3543" s="134">
        <v>8555002672.999999</v>
      </c>
      <c r="C3543" s="134">
        <v>-148608122</v>
      </c>
      <c r="D3543" s="212">
        <v>8406394550.999999</v>
      </c>
      <c r="E3543" s="208"/>
      <c r="F3543" s="208"/>
      <c r="G3543" s="208"/>
      <c r="H3543" s="208"/>
      <c r="I3543" t="s">
        <v>36</v>
      </c>
    </row>
    <row r="3544" spans="1:9" hidden="1" outlineLevel="1">
      <c r="A3544" s="222" t="s">
        <v>37</v>
      </c>
      <c r="B3544" s="134">
        <v>691385871</v>
      </c>
      <c r="C3544" s="134">
        <v>0</v>
      </c>
      <c r="D3544" s="212">
        <v>691385871</v>
      </c>
      <c r="E3544" s="208"/>
      <c r="F3544" s="208"/>
      <c r="G3544" s="208"/>
      <c r="H3544" s="208"/>
      <c r="I3544" t="s">
        <v>38</v>
      </c>
    </row>
    <row r="3545" spans="1:9" hidden="1" outlineLevel="1">
      <c r="A3545" s="222" t="s">
        <v>39</v>
      </c>
      <c r="B3545" s="134">
        <v>97443068</v>
      </c>
      <c r="C3545" s="134">
        <v>0</v>
      </c>
      <c r="D3545" s="212">
        <v>97443068</v>
      </c>
      <c r="E3545" s="208"/>
      <c r="F3545" s="208"/>
      <c r="G3545" s="208"/>
      <c r="H3545" s="208"/>
      <c r="I3545" t="s">
        <v>40</v>
      </c>
    </row>
    <row r="3546" spans="1:9" hidden="1" outlineLevel="1">
      <c r="A3546" s="222" t="s">
        <v>41</v>
      </c>
      <c r="B3546" s="134">
        <v>35571890</v>
      </c>
      <c r="C3546" s="134">
        <v>-230980</v>
      </c>
      <c r="D3546" s="212">
        <v>35340910</v>
      </c>
      <c r="E3546" s="208"/>
      <c r="F3546" s="208"/>
      <c r="G3546" s="208"/>
      <c r="H3546" s="208"/>
      <c r="I3546" t="s">
        <v>42</v>
      </c>
    </row>
    <row r="3547" spans="1:9" hidden="1" outlineLevel="1">
      <c r="A3547" s="222" t="s">
        <v>43</v>
      </c>
      <c r="B3547" s="134">
        <v>71432873</v>
      </c>
      <c r="C3547" s="134">
        <v>0</v>
      </c>
      <c r="D3547" s="212">
        <v>71432873</v>
      </c>
      <c r="E3547" s="208"/>
      <c r="F3547" s="208"/>
      <c r="G3547" s="208"/>
      <c r="H3547" s="208"/>
      <c r="I3547" t="s">
        <v>44</v>
      </c>
    </row>
    <row r="3548" spans="1:9" hidden="1" outlineLevel="1">
      <c r="A3548" s="222" t="s">
        <v>45</v>
      </c>
      <c r="B3548" s="134">
        <v>59798539</v>
      </c>
      <c r="C3548" s="134">
        <v>-480564</v>
      </c>
      <c r="D3548" s="212">
        <v>59317975</v>
      </c>
      <c r="E3548" s="208"/>
      <c r="F3548" s="208"/>
      <c r="G3548" s="208"/>
      <c r="H3548" s="208"/>
      <c r="I3548" t="s">
        <v>46</v>
      </c>
    </row>
    <row r="3549" spans="1:9" hidden="1" outlineLevel="1">
      <c r="A3549" s="222" t="s">
        <v>1657</v>
      </c>
      <c r="B3549" s="134">
        <v>16521875</v>
      </c>
      <c r="C3549" s="134">
        <v>0</v>
      </c>
      <c r="D3549" s="212">
        <v>16521875</v>
      </c>
      <c r="E3549" s="208"/>
      <c r="F3549" s="208"/>
      <c r="G3549" s="208"/>
      <c r="H3549" s="208"/>
      <c r="I3549" t="s">
        <v>1658</v>
      </c>
    </row>
    <row r="3550" spans="1:9" hidden="1" outlineLevel="1">
      <c r="A3550" s="222" t="s">
        <v>47</v>
      </c>
      <c r="B3550" s="134">
        <v>81201756</v>
      </c>
      <c r="C3550" s="134">
        <v>0</v>
      </c>
      <c r="D3550" s="212">
        <v>81201756</v>
      </c>
      <c r="E3550" s="208"/>
      <c r="F3550" s="208"/>
      <c r="G3550" s="208"/>
      <c r="H3550" s="208"/>
      <c r="I3550" t="s">
        <v>48</v>
      </c>
    </row>
    <row r="3551" spans="1:9" hidden="1" outlineLevel="1">
      <c r="A3551" s="222" t="s">
        <v>49</v>
      </c>
      <c r="B3551" s="134">
        <v>63795077</v>
      </c>
      <c r="C3551" s="134">
        <v>0</v>
      </c>
      <c r="D3551" s="212">
        <v>63795077</v>
      </c>
      <c r="E3551" s="208"/>
      <c r="F3551" s="208"/>
      <c r="G3551" s="208"/>
      <c r="H3551" s="208"/>
      <c r="I3551" t="s">
        <v>50</v>
      </c>
    </row>
    <row r="3552" spans="1:9" hidden="1" outlineLevel="1">
      <c r="A3552" s="222" t="s">
        <v>51</v>
      </c>
      <c r="B3552" s="134">
        <v>32150233</v>
      </c>
      <c r="C3552" s="134">
        <v>-149428</v>
      </c>
      <c r="D3552" s="212">
        <v>32000805</v>
      </c>
      <c r="E3552" s="208"/>
      <c r="F3552" s="208"/>
      <c r="G3552" s="208"/>
      <c r="H3552" s="208"/>
      <c r="I3552" t="s">
        <v>52</v>
      </c>
    </row>
    <row r="3553" spans="1:9" hidden="1" outlineLevel="1">
      <c r="A3553" s="222" t="s">
        <v>53</v>
      </c>
      <c r="B3553" s="134">
        <v>91912834</v>
      </c>
      <c r="C3553" s="134">
        <v>0</v>
      </c>
      <c r="D3553" s="212">
        <v>91912834</v>
      </c>
      <c r="E3553" s="208"/>
      <c r="F3553" s="208"/>
      <c r="G3553" s="208"/>
      <c r="H3553" s="208"/>
      <c r="I3553" t="s">
        <v>54</v>
      </c>
    </row>
    <row r="3554" spans="1:9" hidden="1" outlineLevel="1">
      <c r="A3554" s="222" t="s">
        <v>1659</v>
      </c>
      <c r="B3554" s="134">
        <v>105802431</v>
      </c>
      <c r="C3554" s="134">
        <v>0</v>
      </c>
      <c r="D3554" s="212">
        <v>105802431</v>
      </c>
      <c r="E3554" s="208"/>
      <c r="F3554" s="208"/>
      <c r="G3554" s="208"/>
      <c r="H3554" s="208"/>
      <c r="I3554" t="s">
        <v>1660</v>
      </c>
    </row>
    <row r="3555" spans="1:9" hidden="1" outlineLevel="1">
      <c r="A3555" s="222" t="s">
        <v>55</v>
      </c>
      <c r="B3555" s="134">
        <v>78081191</v>
      </c>
      <c r="C3555" s="134">
        <v>86713</v>
      </c>
      <c r="D3555" s="212">
        <v>78167904</v>
      </c>
      <c r="E3555" s="208"/>
      <c r="F3555" s="208"/>
      <c r="G3555" s="208"/>
      <c r="H3555" s="208"/>
      <c r="I3555" t="s">
        <v>56</v>
      </c>
    </row>
    <row r="3556" spans="1:9" hidden="1" outlineLevel="1">
      <c r="A3556" s="222" t="s">
        <v>57</v>
      </c>
      <c r="B3556" s="134">
        <v>160472622</v>
      </c>
      <c r="C3556" s="134">
        <v>0</v>
      </c>
      <c r="D3556" s="212">
        <v>160472622</v>
      </c>
      <c r="E3556" s="208"/>
      <c r="F3556" s="208"/>
      <c r="G3556" s="208"/>
      <c r="H3556" s="208"/>
      <c r="I3556" t="s">
        <v>58</v>
      </c>
    </row>
    <row r="3557" spans="1:9" hidden="1" outlineLevel="1">
      <c r="A3557" s="222" t="s">
        <v>59</v>
      </c>
      <c r="B3557" s="134">
        <v>5846561</v>
      </c>
      <c r="C3557" s="134">
        <v>0</v>
      </c>
      <c r="D3557" s="212">
        <v>5846561</v>
      </c>
      <c r="E3557" s="208"/>
      <c r="F3557" s="208"/>
      <c r="G3557" s="208"/>
      <c r="H3557" s="208"/>
      <c r="I3557" t="s">
        <v>60</v>
      </c>
    </row>
    <row r="3558" spans="1:9" hidden="1" outlineLevel="1">
      <c r="A3558" s="222" t="s">
        <v>61</v>
      </c>
      <c r="B3558" s="134">
        <v>38284778</v>
      </c>
      <c r="C3558" s="134">
        <v>1608248</v>
      </c>
      <c r="D3558" s="212">
        <v>39893026</v>
      </c>
      <c r="E3558" s="208"/>
      <c r="F3558" s="208"/>
      <c r="G3558" s="208"/>
      <c r="H3558" s="208"/>
      <c r="I3558" t="s">
        <v>62</v>
      </c>
    </row>
    <row r="3559" spans="1:9" hidden="1" outlineLevel="1">
      <c r="A3559" s="222" t="s">
        <v>63</v>
      </c>
      <c r="B3559" s="134">
        <v>28123336</v>
      </c>
      <c r="C3559" s="134">
        <v>0</v>
      </c>
      <c r="D3559" s="212">
        <v>28123336</v>
      </c>
      <c r="E3559" s="208"/>
      <c r="F3559" s="208"/>
      <c r="G3559" s="208"/>
      <c r="H3559" s="208"/>
      <c r="I3559" t="s">
        <v>64</v>
      </c>
    </row>
    <row r="3560" spans="1:9" hidden="1" outlineLevel="1">
      <c r="A3560" s="222" t="s">
        <v>65</v>
      </c>
      <c r="B3560" s="134">
        <v>99706189</v>
      </c>
      <c r="C3560" s="134">
        <v>227609</v>
      </c>
      <c r="D3560" s="212">
        <v>99933798</v>
      </c>
      <c r="E3560" s="208"/>
      <c r="F3560" s="208"/>
      <c r="G3560" s="208"/>
      <c r="H3560" s="208"/>
      <c r="I3560" t="s">
        <v>1661</v>
      </c>
    </row>
    <row r="3561" spans="1:9" hidden="1" outlineLevel="1">
      <c r="A3561" s="222" t="s">
        <v>67</v>
      </c>
      <c r="B3561" s="134">
        <v>77740039</v>
      </c>
      <c r="C3561" s="134">
        <v>0</v>
      </c>
      <c r="D3561" s="212">
        <v>77740039</v>
      </c>
      <c r="E3561" s="208"/>
      <c r="F3561" s="208"/>
      <c r="G3561" s="208"/>
      <c r="H3561" s="208"/>
      <c r="I3561" t="s">
        <v>68</v>
      </c>
    </row>
    <row r="3562" spans="1:9" hidden="1" outlineLevel="1">
      <c r="A3562" s="222" t="s">
        <v>69</v>
      </c>
      <c r="B3562" s="134">
        <v>263254769</v>
      </c>
      <c r="C3562" s="134">
        <v>10676413</v>
      </c>
      <c r="D3562" s="212">
        <v>273931182</v>
      </c>
      <c r="E3562" s="208"/>
      <c r="F3562" s="208"/>
      <c r="G3562" s="208"/>
      <c r="H3562" s="208"/>
      <c r="I3562" t="s">
        <v>70</v>
      </c>
    </row>
    <row r="3563" spans="1:9" hidden="1" outlineLevel="1">
      <c r="A3563" s="222" t="s">
        <v>71</v>
      </c>
      <c r="B3563" s="134">
        <v>80453398</v>
      </c>
      <c r="C3563" s="134">
        <v>33867</v>
      </c>
      <c r="D3563" s="212">
        <v>80487265</v>
      </c>
      <c r="E3563" s="208"/>
      <c r="F3563" s="208"/>
      <c r="G3563" s="208"/>
      <c r="H3563" s="208"/>
      <c r="I3563" t="s">
        <v>72</v>
      </c>
    </row>
    <row r="3564" spans="1:9" hidden="1" outlineLevel="1">
      <c r="A3564" s="222" t="s">
        <v>73</v>
      </c>
      <c r="B3564" s="134">
        <v>57085179</v>
      </c>
      <c r="C3564" s="134">
        <v>0</v>
      </c>
      <c r="D3564" s="212">
        <v>57085179</v>
      </c>
      <c r="E3564" s="208"/>
      <c r="F3564" s="208"/>
      <c r="G3564" s="208"/>
      <c r="H3564" s="208"/>
      <c r="I3564" t="s">
        <v>74</v>
      </c>
    </row>
    <row r="3565" spans="1:9" hidden="1" outlineLevel="1">
      <c r="A3565" s="222" t="s">
        <v>75</v>
      </c>
      <c r="B3565" s="134">
        <v>186803126</v>
      </c>
      <c r="C3565" s="134">
        <v>1200278</v>
      </c>
      <c r="D3565" s="212">
        <v>188003404</v>
      </c>
      <c r="E3565" s="208"/>
      <c r="F3565" s="208"/>
      <c r="G3565" s="208"/>
      <c r="H3565" s="208"/>
      <c r="I3565" t="s">
        <v>76</v>
      </c>
    </row>
    <row r="3566" spans="1:9" hidden="1" outlineLevel="1">
      <c r="A3566" s="222" t="s">
        <v>77</v>
      </c>
      <c r="B3566" s="134">
        <v>40757433</v>
      </c>
      <c r="C3566" s="134">
        <v>0</v>
      </c>
      <c r="D3566" s="212">
        <v>40757433</v>
      </c>
      <c r="E3566" s="208"/>
      <c r="F3566" s="208"/>
      <c r="G3566" s="208"/>
      <c r="H3566" s="208"/>
      <c r="I3566" t="s">
        <v>78</v>
      </c>
    </row>
    <row r="3567" spans="1:9" hidden="1" outlineLevel="1">
      <c r="A3567" s="222" t="s">
        <v>79</v>
      </c>
      <c r="B3567" s="134">
        <v>94232622</v>
      </c>
      <c r="C3567" s="134">
        <v>860218</v>
      </c>
      <c r="D3567" s="212">
        <v>95092840</v>
      </c>
      <c r="E3567" s="208"/>
      <c r="F3567" s="208"/>
      <c r="G3567" s="208"/>
      <c r="H3567" s="208"/>
      <c r="I3567" t="s">
        <v>80</v>
      </c>
    </row>
    <row r="3568" spans="1:9" hidden="1" outlineLevel="1">
      <c r="A3568" s="222" t="s">
        <v>81</v>
      </c>
      <c r="B3568" s="134">
        <v>113072848</v>
      </c>
      <c r="C3568" s="134">
        <v>-5570827</v>
      </c>
      <c r="D3568" s="212">
        <v>107502021</v>
      </c>
      <c r="E3568" s="208"/>
      <c r="F3568" s="208"/>
      <c r="G3568" s="208"/>
      <c r="H3568" s="208"/>
      <c r="I3568" t="s">
        <v>82</v>
      </c>
    </row>
    <row r="3569" spans="1:9" hidden="1" outlineLevel="1">
      <c r="A3569" s="222" t="s">
        <v>83</v>
      </c>
      <c r="B3569" s="134">
        <v>36236761</v>
      </c>
      <c r="C3569" s="134">
        <v>2070</v>
      </c>
      <c r="D3569" s="212">
        <v>36238831</v>
      </c>
      <c r="E3569" s="208"/>
      <c r="F3569" s="208"/>
      <c r="G3569" s="208"/>
      <c r="H3569" s="208"/>
      <c r="I3569" t="s">
        <v>84</v>
      </c>
    </row>
    <row r="3570" spans="1:9" hidden="1" outlineLevel="1">
      <c r="A3570" s="222" t="s">
        <v>85</v>
      </c>
      <c r="B3570" s="134">
        <v>52763381</v>
      </c>
      <c r="C3570" s="134">
        <v>-71970</v>
      </c>
      <c r="D3570" s="212">
        <v>52691411</v>
      </c>
      <c r="E3570" s="208"/>
      <c r="F3570" s="208"/>
      <c r="G3570" s="208"/>
      <c r="H3570" s="208"/>
      <c r="I3570" t="s">
        <v>86</v>
      </c>
    </row>
    <row r="3571" spans="1:9" hidden="1" outlineLevel="1">
      <c r="A3571" s="222" t="s">
        <v>87</v>
      </c>
      <c r="B3571" s="134">
        <v>968871483</v>
      </c>
      <c r="C3571" s="134">
        <v>-6294105</v>
      </c>
      <c r="D3571" s="212">
        <v>962577378</v>
      </c>
      <c r="E3571" s="208"/>
      <c r="F3571" s="208"/>
      <c r="G3571" s="208"/>
      <c r="H3571" s="208"/>
      <c r="I3571" t="s">
        <v>88</v>
      </c>
    </row>
    <row r="3572" spans="1:9" hidden="1" outlineLevel="1">
      <c r="A3572" s="222" t="s">
        <v>89</v>
      </c>
      <c r="B3572" s="134">
        <v>521380292</v>
      </c>
      <c r="C3572" s="134">
        <v>1607091</v>
      </c>
      <c r="D3572" s="212">
        <v>522987383</v>
      </c>
      <c r="E3572" s="208"/>
      <c r="F3572" s="208"/>
      <c r="G3572" s="208"/>
      <c r="H3572" s="208"/>
      <c r="I3572" t="s">
        <v>90</v>
      </c>
    </row>
    <row r="3573" spans="1:9" hidden="1" outlineLevel="1">
      <c r="A3573" s="222" t="s">
        <v>91</v>
      </c>
      <c r="B3573" s="134">
        <v>61936817</v>
      </c>
      <c r="C3573" s="134">
        <v>-116723</v>
      </c>
      <c r="D3573" s="212">
        <v>61820094</v>
      </c>
      <c r="E3573" s="208"/>
      <c r="F3573" s="208"/>
      <c r="G3573" s="208"/>
      <c r="H3573" s="208"/>
      <c r="I3573" t="s">
        <v>92</v>
      </c>
    </row>
    <row r="3574" spans="1:9" hidden="1" outlineLevel="1">
      <c r="A3574" s="222" t="s">
        <v>93</v>
      </c>
      <c r="B3574" s="134">
        <v>6426738</v>
      </c>
      <c r="C3574" s="134">
        <v>61330</v>
      </c>
      <c r="D3574" s="212">
        <v>6488068</v>
      </c>
      <c r="E3574" s="208"/>
      <c r="F3574" s="208"/>
      <c r="G3574" s="208"/>
      <c r="H3574" s="208"/>
      <c r="I3574" t="s">
        <v>94</v>
      </c>
    </row>
    <row r="3575" spans="1:9" hidden="1" outlineLevel="1">
      <c r="A3575" s="222" t="s">
        <v>95</v>
      </c>
      <c r="B3575" s="134">
        <v>33738423</v>
      </c>
      <c r="C3575" s="134">
        <v>0</v>
      </c>
      <c r="D3575" s="212">
        <v>33738423</v>
      </c>
      <c r="E3575" s="208"/>
      <c r="F3575" s="208"/>
      <c r="G3575" s="208"/>
      <c r="H3575" s="208"/>
      <c r="I3575" t="s">
        <v>96</v>
      </c>
    </row>
    <row r="3576" spans="1:9" hidden="1" outlineLevel="1">
      <c r="A3576" s="222" t="s">
        <v>97</v>
      </c>
      <c r="B3576" s="134">
        <v>218331285</v>
      </c>
      <c r="C3576" s="134">
        <v>0</v>
      </c>
      <c r="D3576" s="212">
        <v>218331285</v>
      </c>
      <c r="E3576" s="208"/>
      <c r="F3576" s="208"/>
      <c r="G3576" s="208"/>
      <c r="H3576" s="208"/>
      <c r="I3576" t="s">
        <v>98</v>
      </c>
    </row>
    <row r="3577" spans="1:9" hidden="1" outlineLevel="1">
      <c r="A3577" s="222" t="s">
        <v>99</v>
      </c>
      <c r="B3577" s="134">
        <v>100123364</v>
      </c>
      <c r="C3577" s="134">
        <v>0</v>
      </c>
      <c r="D3577" s="212">
        <v>100123364</v>
      </c>
      <c r="E3577" s="208"/>
      <c r="F3577" s="208"/>
      <c r="G3577" s="208"/>
      <c r="H3577" s="208"/>
      <c r="I3577" t="s">
        <v>100</v>
      </c>
    </row>
    <row r="3578" spans="1:9" hidden="1" outlineLevel="1">
      <c r="A3578" s="222" t="s">
        <v>101</v>
      </c>
      <c r="B3578" s="134">
        <v>45471448</v>
      </c>
      <c r="C3578" s="134">
        <v>0</v>
      </c>
      <c r="D3578" s="212">
        <v>45471448</v>
      </c>
      <c r="E3578" s="208"/>
      <c r="F3578" s="208"/>
      <c r="G3578" s="208"/>
      <c r="H3578" s="208"/>
      <c r="I3578" t="s">
        <v>102</v>
      </c>
    </row>
    <row r="3579" spans="1:9" hidden="1" outlineLevel="1">
      <c r="A3579" s="222" t="s">
        <v>103</v>
      </c>
      <c r="B3579" s="134">
        <v>262100889</v>
      </c>
      <c r="C3579" s="134">
        <v>1168753</v>
      </c>
      <c r="D3579" s="212">
        <v>263269642</v>
      </c>
      <c r="E3579" s="208"/>
      <c r="F3579" s="208"/>
      <c r="G3579" s="208"/>
      <c r="H3579" s="208"/>
      <c r="I3579" t="s">
        <v>104</v>
      </c>
    </row>
    <row r="3580" spans="1:9" hidden="1" outlineLevel="1">
      <c r="A3580" s="222" t="s">
        <v>105</v>
      </c>
      <c r="B3580" s="134">
        <v>36383123</v>
      </c>
      <c r="C3580" s="134">
        <v>0</v>
      </c>
      <c r="D3580" s="212">
        <v>36383123</v>
      </c>
      <c r="E3580" s="208"/>
      <c r="F3580" s="208"/>
      <c r="G3580" s="208"/>
      <c r="H3580" s="208"/>
      <c r="I3580" t="s">
        <v>106</v>
      </c>
    </row>
    <row r="3581" spans="1:9" hidden="1" outlineLevel="1">
      <c r="A3581" s="222" t="s">
        <v>107</v>
      </c>
      <c r="B3581" s="134">
        <v>55843402</v>
      </c>
      <c r="C3581" s="134">
        <v>0</v>
      </c>
      <c r="D3581" s="212">
        <v>55843402</v>
      </c>
      <c r="E3581" s="208"/>
      <c r="F3581" s="208"/>
      <c r="G3581" s="208"/>
      <c r="H3581" s="208"/>
      <c r="I3581" t="s">
        <v>108</v>
      </c>
    </row>
    <row r="3582" spans="1:9" hidden="1" outlineLevel="1">
      <c r="A3582" s="222" t="s">
        <v>109</v>
      </c>
      <c r="B3582" s="134">
        <v>129712142</v>
      </c>
      <c r="C3582" s="134">
        <v>-423119</v>
      </c>
      <c r="D3582" s="212">
        <v>129289023</v>
      </c>
      <c r="E3582" s="208"/>
      <c r="F3582" s="208"/>
      <c r="G3582" s="208"/>
      <c r="H3582" s="208"/>
      <c r="I3582" t="s">
        <v>110</v>
      </c>
    </row>
    <row r="3583" spans="1:9" hidden="1" outlineLevel="1">
      <c r="A3583" s="222" t="s">
        <v>111</v>
      </c>
      <c r="B3583" s="134">
        <v>749702902</v>
      </c>
      <c r="C3583" s="134">
        <v>0</v>
      </c>
      <c r="D3583" s="212">
        <v>749702902</v>
      </c>
      <c r="E3583" s="208"/>
      <c r="F3583" s="208"/>
      <c r="G3583" s="208"/>
      <c r="H3583" s="208"/>
      <c r="I3583" t="s">
        <v>112</v>
      </c>
    </row>
    <row r="3584" spans="1:9" hidden="1" outlineLevel="1">
      <c r="A3584" s="222" t="s">
        <v>113</v>
      </c>
      <c r="B3584" s="134">
        <v>63417296</v>
      </c>
      <c r="C3584" s="134">
        <v>0</v>
      </c>
      <c r="D3584" s="212">
        <v>63417296</v>
      </c>
      <c r="E3584" s="208"/>
      <c r="F3584" s="208"/>
      <c r="G3584" s="208"/>
      <c r="H3584" s="208"/>
      <c r="I3584" t="s">
        <v>114</v>
      </c>
    </row>
    <row r="3585" spans="1:9" hidden="1" outlineLevel="1">
      <c r="A3585" s="222" t="s">
        <v>115</v>
      </c>
      <c r="B3585" s="134">
        <v>19410662</v>
      </c>
      <c r="C3585" s="134">
        <v>0</v>
      </c>
      <c r="D3585" s="212">
        <v>19410662</v>
      </c>
      <c r="E3585" s="208"/>
      <c r="F3585" s="208"/>
      <c r="G3585" s="208"/>
      <c r="H3585" s="208"/>
      <c r="I3585" t="s">
        <v>116</v>
      </c>
    </row>
    <row r="3586" spans="1:9" hidden="1" outlineLevel="1">
      <c r="A3586" s="222" t="s">
        <v>117</v>
      </c>
      <c r="B3586" s="134">
        <v>27509275</v>
      </c>
      <c r="C3586" s="134">
        <v>102171</v>
      </c>
      <c r="D3586" s="212">
        <v>27611446</v>
      </c>
      <c r="E3586" s="208"/>
      <c r="F3586" s="208"/>
      <c r="G3586" s="208"/>
      <c r="H3586" s="208"/>
      <c r="I3586" t="s">
        <v>118</v>
      </c>
    </row>
    <row r="3587" spans="1:9" hidden="1" outlineLevel="1">
      <c r="A3587" s="222" t="s">
        <v>119</v>
      </c>
      <c r="B3587" s="134">
        <v>83959843</v>
      </c>
      <c r="C3587" s="134">
        <v>0</v>
      </c>
      <c r="D3587" s="212">
        <v>83959843</v>
      </c>
      <c r="E3587" s="208"/>
      <c r="F3587" s="208"/>
      <c r="G3587" s="208"/>
      <c r="H3587" s="208"/>
      <c r="I3587" t="s">
        <v>120</v>
      </c>
    </row>
    <row r="3588" spans="1:9" hidden="1" outlineLevel="1">
      <c r="A3588" s="222" t="s">
        <v>121</v>
      </c>
      <c r="B3588" s="134">
        <v>39397718</v>
      </c>
      <c r="C3588" s="134">
        <v>-228400</v>
      </c>
      <c r="D3588" s="212">
        <v>39169318</v>
      </c>
      <c r="E3588" s="208"/>
      <c r="F3588" s="208"/>
      <c r="G3588" s="208"/>
      <c r="H3588" s="208"/>
      <c r="I3588" t="s">
        <v>122</v>
      </c>
    </row>
    <row r="3589" spans="1:9" hidden="1" outlineLevel="1">
      <c r="A3589" s="222" t="s">
        <v>123</v>
      </c>
      <c r="B3589" s="134">
        <v>167730881</v>
      </c>
      <c r="C3589" s="134">
        <v>0</v>
      </c>
      <c r="D3589" s="212">
        <v>167730881</v>
      </c>
      <c r="E3589" s="208"/>
      <c r="F3589" s="208"/>
      <c r="G3589" s="208"/>
      <c r="H3589" s="208"/>
      <c r="I3589" t="s">
        <v>124</v>
      </c>
    </row>
    <row r="3590" spans="1:9" hidden="1" outlineLevel="1">
      <c r="A3590" s="222" t="s">
        <v>125</v>
      </c>
      <c r="B3590" s="134">
        <v>123226482</v>
      </c>
      <c r="C3590" s="134">
        <v>-110376</v>
      </c>
      <c r="D3590" s="212">
        <v>123116106</v>
      </c>
      <c r="E3590" s="208"/>
      <c r="F3590" s="208"/>
      <c r="G3590" s="208"/>
      <c r="H3590" s="208"/>
      <c r="I3590" t="s">
        <v>1662</v>
      </c>
    </row>
    <row r="3591" spans="1:9" hidden="1" outlineLevel="1">
      <c r="A3591" s="222" t="s">
        <v>127</v>
      </c>
      <c r="B3591" s="134">
        <v>763739</v>
      </c>
      <c r="C3591" s="134">
        <v>0</v>
      </c>
      <c r="D3591" s="212">
        <v>763739</v>
      </c>
      <c r="E3591" s="208"/>
      <c r="F3591" s="208"/>
      <c r="G3591" s="208"/>
      <c r="H3591" s="208"/>
      <c r="I3591" t="s">
        <v>1663</v>
      </c>
    </row>
    <row r="3592" spans="1:9" hidden="1" outlineLevel="1">
      <c r="A3592" s="222" t="s">
        <v>129</v>
      </c>
      <c r="B3592" s="134">
        <v>96053845</v>
      </c>
      <c r="C3592" s="134">
        <v>0</v>
      </c>
      <c r="D3592" s="212">
        <v>96053845</v>
      </c>
      <c r="E3592" s="208"/>
      <c r="F3592" s="208"/>
      <c r="G3592" s="208"/>
      <c r="H3592" s="208"/>
      <c r="I3592" t="s">
        <v>130</v>
      </c>
    </row>
    <row r="3593" spans="1:9" hidden="1" outlineLevel="1">
      <c r="A3593" s="222" t="s">
        <v>131</v>
      </c>
      <c r="B3593" s="134">
        <v>59291865</v>
      </c>
      <c r="C3593" s="134">
        <v>0</v>
      </c>
      <c r="D3593" s="212">
        <v>59291865</v>
      </c>
      <c r="E3593" s="208"/>
      <c r="F3593" s="208"/>
      <c r="G3593" s="208"/>
      <c r="H3593" s="208"/>
      <c r="I3593" t="s">
        <v>132</v>
      </c>
    </row>
    <row r="3594" spans="1:9" hidden="1" outlineLevel="1">
      <c r="A3594" s="222" t="s">
        <v>133</v>
      </c>
      <c r="B3594" s="134">
        <v>67543682</v>
      </c>
      <c r="C3594" s="134">
        <v>73532</v>
      </c>
      <c r="D3594" s="212">
        <v>67617214</v>
      </c>
      <c r="E3594" s="208"/>
      <c r="F3594" s="208"/>
      <c r="G3594" s="208"/>
      <c r="H3594" s="208"/>
      <c r="I3594" t="s">
        <v>134</v>
      </c>
    </row>
    <row r="3595" spans="1:9" hidden="1" outlineLevel="1">
      <c r="A3595" s="222" t="s">
        <v>135</v>
      </c>
      <c r="B3595" s="134">
        <v>117957609</v>
      </c>
      <c r="C3595" s="134">
        <v>192349</v>
      </c>
      <c r="D3595" s="212">
        <v>118149958</v>
      </c>
      <c r="E3595" s="208"/>
      <c r="F3595" s="208"/>
      <c r="G3595" s="208"/>
      <c r="H3595" s="208"/>
      <c r="I3595" t="s">
        <v>136</v>
      </c>
    </row>
    <row r="3596" spans="1:9" hidden="1" outlineLevel="1">
      <c r="A3596" s="222" t="s">
        <v>137</v>
      </c>
      <c r="B3596" s="134">
        <v>133184071</v>
      </c>
      <c r="C3596" s="134">
        <v>-21866</v>
      </c>
      <c r="D3596" s="212">
        <v>133162205</v>
      </c>
      <c r="E3596" s="208"/>
      <c r="F3596" s="208"/>
      <c r="G3596" s="208"/>
      <c r="H3596" s="208"/>
      <c r="I3596" t="s">
        <v>138</v>
      </c>
    </row>
    <row r="3597" spans="1:9" hidden="1" outlineLevel="1">
      <c r="A3597" s="222" t="s">
        <v>1664</v>
      </c>
      <c r="B3597" s="134">
        <v>98137201</v>
      </c>
      <c r="C3597" s="134">
        <v>0</v>
      </c>
      <c r="D3597" s="212">
        <v>98137201</v>
      </c>
      <c r="E3597" s="208"/>
      <c r="F3597" s="208"/>
      <c r="G3597" s="208"/>
      <c r="H3597" s="208"/>
      <c r="I3597" t="s">
        <v>1665</v>
      </c>
    </row>
    <row r="3598" spans="1:9" hidden="1" outlineLevel="1">
      <c r="A3598" s="222" t="s">
        <v>139</v>
      </c>
      <c r="B3598" s="134">
        <v>187865097</v>
      </c>
      <c r="C3598" s="134">
        <v>-3926</v>
      </c>
      <c r="D3598" s="212">
        <v>187861171</v>
      </c>
      <c r="E3598" s="208"/>
      <c r="F3598" s="208"/>
      <c r="G3598" s="208"/>
      <c r="H3598" s="208"/>
      <c r="I3598" t="s">
        <v>140</v>
      </c>
    </row>
    <row r="3599" spans="1:9" hidden="1" outlineLevel="1">
      <c r="A3599" s="222" t="s">
        <v>141</v>
      </c>
      <c r="B3599" s="134">
        <v>643016452</v>
      </c>
      <c r="C3599" s="134">
        <v>-2227674</v>
      </c>
      <c r="D3599" s="212">
        <v>640788778</v>
      </c>
      <c r="E3599" s="208"/>
      <c r="F3599" s="208"/>
      <c r="G3599" s="208"/>
      <c r="H3599" s="208"/>
      <c r="I3599" t="s">
        <v>142</v>
      </c>
    </row>
    <row r="3600" spans="1:9" hidden="1" outlineLevel="1">
      <c r="A3600" s="222" t="s">
        <v>143</v>
      </c>
      <c r="B3600" s="134">
        <v>51557996</v>
      </c>
      <c r="C3600" s="134">
        <v>0</v>
      </c>
      <c r="D3600" s="212">
        <v>51557996</v>
      </c>
      <c r="E3600" s="208"/>
      <c r="F3600" s="208"/>
      <c r="G3600" s="208"/>
      <c r="H3600" s="208"/>
      <c r="I3600" t="s">
        <v>144</v>
      </c>
    </row>
    <row r="3601" spans="1:9" hidden="1" outlineLevel="1">
      <c r="A3601" s="222" t="s">
        <v>145</v>
      </c>
      <c r="B3601" s="134">
        <v>75590002</v>
      </c>
      <c r="C3601" s="134">
        <v>0</v>
      </c>
      <c r="D3601" s="212">
        <v>75590002</v>
      </c>
      <c r="E3601" s="208"/>
      <c r="F3601" s="208"/>
      <c r="G3601" s="208"/>
      <c r="H3601" s="208"/>
      <c r="I3601" t="s">
        <v>146</v>
      </c>
    </row>
    <row r="3602" spans="1:9" hidden="1" outlineLevel="1">
      <c r="A3602" s="222" t="s">
        <v>147</v>
      </c>
      <c r="B3602" s="134">
        <v>34030373</v>
      </c>
      <c r="C3602" s="134">
        <v>0</v>
      </c>
      <c r="D3602" s="212">
        <v>34030373</v>
      </c>
      <c r="E3602" s="208"/>
      <c r="F3602" s="208"/>
      <c r="G3602" s="208"/>
      <c r="H3602" s="208"/>
      <c r="I3602" t="s">
        <v>148</v>
      </c>
    </row>
    <row r="3603" spans="1:9" hidden="1" outlineLevel="1">
      <c r="A3603" s="222" t="s">
        <v>149</v>
      </c>
      <c r="B3603" s="134">
        <v>7001128065</v>
      </c>
      <c r="C3603" s="134">
        <v>-8738462</v>
      </c>
      <c r="D3603" s="212">
        <v>6992389603</v>
      </c>
      <c r="E3603" s="208"/>
      <c r="F3603" s="208"/>
      <c r="G3603" s="208"/>
      <c r="H3603" s="208"/>
      <c r="I3603" t="s">
        <v>150</v>
      </c>
    </row>
    <row r="3604" spans="1:9" hidden="1" outlineLevel="1">
      <c r="A3604" s="222" t="s">
        <v>151</v>
      </c>
      <c r="B3604" s="134">
        <v>87401359</v>
      </c>
      <c r="C3604" s="134">
        <v>-1673978</v>
      </c>
      <c r="D3604" s="212">
        <v>85727381</v>
      </c>
      <c r="E3604" s="208"/>
      <c r="F3604" s="208"/>
      <c r="G3604" s="208"/>
      <c r="H3604" s="208"/>
      <c r="I3604" t="s">
        <v>152</v>
      </c>
    </row>
    <row r="3605" spans="1:9" hidden="1" outlineLevel="1">
      <c r="A3605" s="222" t="s">
        <v>1666</v>
      </c>
      <c r="B3605" s="134">
        <v>2297502554</v>
      </c>
      <c r="C3605" s="134">
        <v>1933197</v>
      </c>
      <c r="D3605" s="212">
        <v>2299435751</v>
      </c>
      <c r="E3605" s="208"/>
      <c r="F3605" s="208"/>
      <c r="G3605" s="208"/>
      <c r="H3605" s="208"/>
      <c r="I3605" t="s">
        <v>1707</v>
      </c>
    </row>
    <row r="3606" spans="1:9" hidden="1" outlineLevel="1">
      <c r="A3606" s="222" t="s">
        <v>153</v>
      </c>
      <c r="B3606" s="134">
        <v>63130320</v>
      </c>
      <c r="C3606" s="134">
        <v>0</v>
      </c>
      <c r="D3606" s="212">
        <v>63130320</v>
      </c>
      <c r="E3606" s="208"/>
      <c r="F3606" s="208"/>
      <c r="G3606" s="208"/>
      <c r="H3606" s="208"/>
      <c r="I3606" t="s">
        <v>154</v>
      </c>
    </row>
    <row r="3607" spans="1:9" hidden="1" outlineLevel="1">
      <c r="A3607" s="222" t="s">
        <v>155</v>
      </c>
      <c r="B3607" s="134">
        <v>108299146</v>
      </c>
      <c r="C3607" s="134">
        <v>946311</v>
      </c>
      <c r="D3607" s="212">
        <v>109245457</v>
      </c>
      <c r="E3607" s="208"/>
      <c r="F3607" s="208"/>
      <c r="G3607" s="208"/>
      <c r="H3607" s="208"/>
      <c r="I3607" t="s">
        <v>1668</v>
      </c>
    </row>
    <row r="3608" spans="1:9" hidden="1" outlineLevel="1">
      <c r="A3608" s="222" t="s">
        <v>157</v>
      </c>
      <c r="B3608" s="134">
        <v>27502444</v>
      </c>
      <c r="C3608" s="134">
        <v>-1030579</v>
      </c>
      <c r="D3608" s="212">
        <v>26471865</v>
      </c>
      <c r="E3608" s="208"/>
      <c r="F3608" s="208"/>
      <c r="G3608" s="208"/>
      <c r="H3608" s="208"/>
      <c r="I3608" t="s">
        <v>158</v>
      </c>
    </row>
    <row r="3609" spans="1:9" hidden="1" outlineLevel="1">
      <c r="A3609" s="222" t="s">
        <v>159</v>
      </c>
      <c r="B3609" s="134">
        <v>625036699</v>
      </c>
      <c r="C3609" s="134">
        <v>1117306</v>
      </c>
      <c r="D3609" s="212">
        <v>626154005</v>
      </c>
      <c r="E3609" s="208"/>
      <c r="F3609" s="208"/>
      <c r="G3609" s="208"/>
      <c r="H3609" s="208"/>
      <c r="I3609" t="s">
        <v>160</v>
      </c>
    </row>
    <row r="3610" spans="1:9" hidden="1" outlineLevel="1">
      <c r="A3610" s="222" t="s">
        <v>161</v>
      </c>
      <c r="B3610" s="134">
        <v>39035205</v>
      </c>
      <c r="C3610" s="134">
        <v>-29964</v>
      </c>
      <c r="D3610" s="212">
        <v>39005241</v>
      </c>
      <c r="E3610" s="208"/>
      <c r="F3610" s="208"/>
      <c r="G3610" s="208"/>
      <c r="H3610" s="208"/>
      <c r="I3610" t="s">
        <v>162</v>
      </c>
    </row>
    <row r="3611" spans="1:9" hidden="1" outlineLevel="1">
      <c r="A3611" s="222" t="s">
        <v>163</v>
      </c>
      <c r="B3611" s="134">
        <v>121004291</v>
      </c>
      <c r="C3611" s="134">
        <v>-624003</v>
      </c>
      <c r="D3611" s="212">
        <v>120380288</v>
      </c>
      <c r="E3611" s="208"/>
      <c r="F3611" s="208"/>
      <c r="G3611" s="208"/>
      <c r="H3611" s="208"/>
      <c r="I3611" t="s">
        <v>164</v>
      </c>
    </row>
    <row r="3612" spans="1:9" hidden="1" outlineLevel="1">
      <c r="A3612" s="222" t="s">
        <v>165</v>
      </c>
      <c r="B3612" s="134">
        <v>81178153</v>
      </c>
      <c r="C3612" s="134">
        <v>-1192312</v>
      </c>
      <c r="D3612" s="212">
        <v>79985841</v>
      </c>
      <c r="E3612" s="208"/>
      <c r="F3612" s="208"/>
      <c r="G3612" s="208"/>
      <c r="H3612" s="208"/>
      <c r="I3612" t="s">
        <v>166</v>
      </c>
    </row>
    <row r="3613" spans="1:9" hidden="1" outlineLevel="1">
      <c r="A3613" s="222" t="s">
        <v>167</v>
      </c>
      <c r="B3613" s="134">
        <v>19643134</v>
      </c>
      <c r="C3613" s="134">
        <v>0</v>
      </c>
      <c r="D3613" s="212">
        <v>19643134</v>
      </c>
      <c r="E3613" s="208"/>
      <c r="F3613" s="208"/>
      <c r="G3613" s="208"/>
      <c r="H3613" s="208"/>
      <c r="I3613" t="s">
        <v>168</v>
      </c>
    </row>
    <row r="3614" spans="1:9" hidden="1" outlineLevel="1">
      <c r="A3614" s="222" t="s">
        <v>169</v>
      </c>
      <c r="B3614" s="134">
        <v>270567139</v>
      </c>
      <c r="C3614" s="134">
        <v>30806225</v>
      </c>
      <c r="D3614" s="212">
        <v>301373364</v>
      </c>
      <c r="E3614" s="208"/>
      <c r="F3614" s="208"/>
      <c r="G3614" s="208"/>
      <c r="H3614" s="208"/>
      <c r="I3614" t="s">
        <v>170</v>
      </c>
    </row>
    <row r="3615" spans="1:9" hidden="1" outlineLevel="1">
      <c r="A3615" s="222" t="s">
        <v>171</v>
      </c>
      <c r="B3615" s="134">
        <v>1673249946</v>
      </c>
      <c r="C3615" s="134">
        <v>102201</v>
      </c>
      <c r="D3615" s="212">
        <v>1673352147</v>
      </c>
      <c r="E3615" s="208"/>
      <c r="F3615" s="208"/>
      <c r="G3615" s="208"/>
      <c r="H3615" s="208"/>
      <c r="I3615" t="s">
        <v>172</v>
      </c>
    </row>
    <row r="3616" spans="1:9" hidden="1" outlineLevel="1">
      <c r="A3616" s="222" t="s">
        <v>173</v>
      </c>
      <c r="B3616" s="134">
        <v>662983621</v>
      </c>
      <c r="C3616" s="134">
        <v>-7375050</v>
      </c>
      <c r="D3616" s="212">
        <v>655608571</v>
      </c>
      <c r="E3616" s="208"/>
      <c r="F3616" s="208"/>
      <c r="G3616" s="208"/>
      <c r="H3616" s="208"/>
      <c r="I3616" t="s">
        <v>1545</v>
      </c>
    </row>
    <row r="3617" spans="1:9" hidden="1" outlineLevel="1">
      <c r="A3617" s="222" t="s">
        <v>175</v>
      </c>
      <c r="B3617" s="134">
        <v>192232142</v>
      </c>
      <c r="C3617" s="134">
        <v>1156499</v>
      </c>
      <c r="D3617" s="212">
        <v>193388641</v>
      </c>
      <c r="E3617" s="208"/>
      <c r="F3617" s="208"/>
      <c r="G3617" s="208"/>
      <c r="H3617" s="208"/>
      <c r="I3617" t="s">
        <v>176</v>
      </c>
    </row>
    <row r="3618" spans="1:9" hidden="1" outlineLevel="1">
      <c r="A3618" s="222" t="s">
        <v>177</v>
      </c>
      <c r="B3618" s="134">
        <v>85260140</v>
      </c>
      <c r="C3618" s="134">
        <v>-157635</v>
      </c>
      <c r="D3618" s="212">
        <v>85102505</v>
      </c>
      <c r="E3618" s="208"/>
      <c r="F3618" s="208"/>
      <c r="G3618" s="208"/>
      <c r="H3618" s="208"/>
      <c r="I3618" t="s">
        <v>178</v>
      </c>
    </row>
    <row r="3619" spans="1:9" hidden="1" outlineLevel="1">
      <c r="A3619" s="222" t="s">
        <v>179</v>
      </c>
      <c r="B3619" s="134">
        <v>115185713</v>
      </c>
      <c r="C3619" s="134">
        <v>244650</v>
      </c>
      <c r="D3619" s="212">
        <v>115430363</v>
      </c>
      <c r="E3619" s="208"/>
      <c r="F3619" s="208"/>
      <c r="G3619" s="208"/>
      <c r="H3619" s="208"/>
      <c r="I3619" t="s">
        <v>180</v>
      </c>
    </row>
    <row r="3620" spans="1:9" hidden="1" outlineLevel="1">
      <c r="A3620" s="222" t="s">
        <v>181</v>
      </c>
      <c r="B3620" s="134">
        <v>76103134</v>
      </c>
      <c r="C3620" s="134">
        <v>0</v>
      </c>
      <c r="D3620" s="212">
        <v>76103134</v>
      </c>
      <c r="E3620" s="208"/>
      <c r="F3620" s="208"/>
      <c r="G3620" s="208"/>
      <c r="H3620" s="208"/>
      <c r="I3620" t="s">
        <v>182</v>
      </c>
    </row>
    <row r="3621" spans="1:9" hidden="1" outlineLevel="1">
      <c r="A3621" s="222" t="s">
        <v>183</v>
      </c>
      <c r="B3621" s="134">
        <v>99166789</v>
      </c>
      <c r="C3621" s="134">
        <v>306338</v>
      </c>
      <c r="D3621" s="212">
        <v>99473127</v>
      </c>
      <c r="E3621" s="208"/>
      <c r="F3621" s="208"/>
      <c r="G3621" s="208"/>
      <c r="H3621" s="208"/>
      <c r="I3621" t="s">
        <v>184</v>
      </c>
    </row>
    <row r="3622" spans="1:9" hidden="1" outlineLevel="1">
      <c r="A3622" s="222" t="s">
        <v>185</v>
      </c>
      <c r="B3622" s="134">
        <v>247943847</v>
      </c>
      <c r="C3622" s="134">
        <v>-4425108</v>
      </c>
      <c r="D3622" s="212">
        <v>243518739</v>
      </c>
      <c r="E3622" s="208"/>
      <c r="F3622" s="208"/>
      <c r="G3622" s="208"/>
      <c r="H3622" s="208"/>
      <c r="I3622" t="s">
        <v>186</v>
      </c>
    </row>
    <row r="3623" spans="1:9" hidden="1" outlineLevel="1">
      <c r="A3623" s="222" t="s">
        <v>187</v>
      </c>
      <c r="B3623" s="134">
        <v>201251506</v>
      </c>
      <c r="C3623" s="134">
        <v>0</v>
      </c>
      <c r="D3623" s="212">
        <v>201251506</v>
      </c>
      <c r="E3623" s="208"/>
      <c r="F3623" s="208"/>
      <c r="G3623" s="208"/>
      <c r="H3623" s="208"/>
      <c r="I3623" t="s">
        <v>188</v>
      </c>
    </row>
    <row r="3624" spans="1:9" hidden="1" outlineLevel="1">
      <c r="A3624" s="222" t="s">
        <v>189</v>
      </c>
      <c r="B3624" s="134">
        <v>90504979</v>
      </c>
      <c r="C3624" s="134">
        <v>0</v>
      </c>
      <c r="D3624" s="212">
        <v>90504979</v>
      </c>
      <c r="E3624" s="208"/>
      <c r="F3624" s="208"/>
      <c r="G3624" s="208"/>
      <c r="H3624" s="208"/>
      <c r="I3624" t="s">
        <v>1669</v>
      </c>
    </row>
    <row r="3625" spans="1:9" hidden="1" outlineLevel="1">
      <c r="A3625" s="222" t="s">
        <v>191</v>
      </c>
      <c r="B3625" s="134">
        <v>48115298</v>
      </c>
      <c r="C3625" s="134">
        <v>-35483</v>
      </c>
      <c r="D3625" s="212">
        <v>48079815</v>
      </c>
      <c r="E3625" s="208"/>
      <c r="F3625" s="208"/>
      <c r="G3625" s="208"/>
      <c r="H3625" s="208"/>
      <c r="I3625" t="s">
        <v>192</v>
      </c>
    </row>
    <row r="3626" spans="1:9" hidden="1" outlineLevel="1">
      <c r="A3626" s="222" t="s">
        <v>193</v>
      </c>
      <c r="B3626" s="134">
        <v>46948583</v>
      </c>
      <c r="C3626" s="134">
        <v>-163118</v>
      </c>
      <c r="D3626" s="212">
        <v>46785465</v>
      </c>
      <c r="E3626" s="208"/>
      <c r="F3626" s="208"/>
      <c r="G3626" s="208"/>
      <c r="H3626" s="208"/>
      <c r="I3626" t="s">
        <v>194</v>
      </c>
    </row>
    <row r="3627" spans="1:9" hidden="1" outlineLevel="1">
      <c r="A3627" s="222" t="s">
        <v>195</v>
      </c>
      <c r="B3627" s="134">
        <v>54569928</v>
      </c>
      <c r="C3627" s="134">
        <v>0</v>
      </c>
      <c r="D3627" s="212">
        <v>54569928</v>
      </c>
      <c r="E3627" s="208"/>
      <c r="F3627" s="208"/>
      <c r="G3627" s="208"/>
      <c r="H3627" s="208"/>
      <c r="I3627" t="s">
        <v>196</v>
      </c>
    </row>
    <row r="3628" spans="1:9" hidden="1" outlineLevel="1">
      <c r="A3628" s="222" t="s">
        <v>197</v>
      </c>
      <c r="B3628" s="134">
        <v>88610648</v>
      </c>
      <c r="C3628" s="134">
        <v>-55765</v>
      </c>
      <c r="D3628" s="212">
        <v>88554883</v>
      </c>
      <c r="E3628" s="208"/>
      <c r="F3628" s="208"/>
      <c r="G3628" s="208"/>
      <c r="H3628" s="208"/>
      <c r="I3628" t="s">
        <v>198</v>
      </c>
    </row>
    <row r="3629" spans="1:9" hidden="1" outlineLevel="1">
      <c r="A3629" s="222" t="s">
        <v>199</v>
      </c>
      <c r="B3629" s="134">
        <v>143541787</v>
      </c>
      <c r="C3629" s="134">
        <v>0</v>
      </c>
      <c r="D3629" s="212">
        <v>143541787</v>
      </c>
      <c r="E3629" s="208"/>
      <c r="F3629" s="208"/>
      <c r="G3629" s="208"/>
      <c r="H3629" s="208"/>
      <c r="I3629" t="s">
        <v>200</v>
      </c>
    </row>
    <row r="3630" spans="1:9" hidden="1" outlineLevel="1">
      <c r="A3630" s="222" t="s">
        <v>201</v>
      </c>
      <c r="B3630" s="134">
        <v>208819772</v>
      </c>
      <c r="C3630" s="134">
        <v>0</v>
      </c>
      <c r="D3630" s="212">
        <v>208819772</v>
      </c>
      <c r="E3630" s="208"/>
      <c r="F3630" s="208"/>
      <c r="G3630" s="208"/>
      <c r="H3630" s="208"/>
      <c r="I3630" t="s">
        <v>202</v>
      </c>
    </row>
    <row r="3631" spans="1:9" hidden="1" outlineLevel="1">
      <c r="A3631" s="222" t="s">
        <v>1670</v>
      </c>
      <c r="B3631" s="134">
        <v>34132349</v>
      </c>
      <c r="C3631" s="134">
        <v>0</v>
      </c>
      <c r="D3631" s="212">
        <v>34132349</v>
      </c>
      <c r="E3631" s="208"/>
      <c r="F3631" s="208"/>
      <c r="G3631" s="208"/>
      <c r="H3631" s="208"/>
      <c r="I3631" t="s">
        <v>1671</v>
      </c>
    </row>
    <row r="3632" spans="1:9" hidden="1" outlineLevel="1">
      <c r="A3632" s="222" t="s">
        <v>203</v>
      </c>
      <c r="B3632" s="134">
        <v>53067052</v>
      </c>
      <c r="C3632" s="134">
        <v>0</v>
      </c>
      <c r="D3632" s="212">
        <v>53067052</v>
      </c>
      <c r="E3632" s="208"/>
      <c r="F3632" s="208"/>
      <c r="G3632" s="208"/>
      <c r="H3632" s="208"/>
      <c r="I3632" t="s">
        <v>1672</v>
      </c>
    </row>
    <row r="3633" spans="1:9" hidden="1" outlineLevel="1">
      <c r="A3633" s="222" t="s">
        <v>205</v>
      </c>
      <c r="B3633" s="134">
        <v>65957238</v>
      </c>
      <c r="C3633" s="134">
        <v>-370536</v>
      </c>
      <c r="D3633" s="212">
        <v>65586702</v>
      </c>
      <c r="E3633" s="208"/>
      <c r="F3633" s="208"/>
      <c r="G3633" s="208"/>
      <c r="H3633" s="208"/>
      <c r="I3633" t="s">
        <v>206</v>
      </c>
    </row>
    <row r="3634" spans="1:9" hidden="1" outlineLevel="1">
      <c r="A3634" s="222" t="s">
        <v>207</v>
      </c>
      <c r="B3634" s="134">
        <v>14709805</v>
      </c>
      <c r="C3634" s="134">
        <v>423470</v>
      </c>
      <c r="D3634" s="212">
        <v>15133275</v>
      </c>
      <c r="E3634" s="208"/>
      <c r="F3634" s="208"/>
      <c r="G3634" s="208"/>
      <c r="H3634" s="208"/>
      <c r="I3634" t="s">
        <v>208</v>
      </c>
    </row>
    <row r="3635" spans="1:9" hidden="1" outlineLevel="1">
      <c r="A3635" s="222" t="s">
        <v>209</v>
      </c>
      <c r="B3635" s="134">
        <v>144333404</v>
      </c>
      <c r="C3635" s="134">
        <v>0</v>
      </c>
      <c r="D3635" s="212">
        <v>144333404</v>
      </c>
      <c r="E3635" s="208"/>
      <c r="F3635" s="208"/>
      <c r="G3635" s="208"/>
      <c r="H3635" s="208"/>
      <c r="I3635" t="s">
        <v>1634</v>
      </c>
    </row>
    <row r="3636" spans="1:9" hidden="1" outlineLevel="1">
      <c r="A3636" s="222" t="s">
        <v>211</v>
      </c>
      <c r="B3636" s="134">
        <v>29852147</v>
      </c>
      <c r="C3636" s="134">
        <v>0</v>
      </c>
      <c r="D3636" s="212">
        <v>29852147</v>
      </c>
      <c r="E3636" s="208"/>
      <c r="F3636" s="208"/>
      <c r="G3636" s="208"/>
      <c r="H3636" s="208"/>
      <c r="I3636" t="s">
        <v>212</v>
      </c>
    </row>
    <row r="3637" spans="1:9" hidden="1" outlineLevel="1">
      <c r="A3637" s="222" t="s">
        <v>213</v>
      </c>
      <c r="B3637" s="134">
        <v>28194333</v>
      </c>
      <c r="C3637" s="134">
        <v>0</v>
      </c>
      <c r="D3637" s="212">
        <v>28194333</v>
      </c>
      <c r="E3637" s="208"/>
      <c r="F3637" s="208"/>
      <c r="G3637" s="208"/>
      <c r="H3637" s="208"/>
      <c r="I3637" t="s">
        <v>214</v>
      </c>
    </row>
    <row r="3638" spans="1:9" hidden="1" outlineLevel="1">
      <c r="A3638" s="222" t="s">
        <v>215</v>
      </c>
      <c r="B3638" s="134">
        <v>49733435</v>
      </c>
      <c r="C3638" s="134">
        <v>-1145852</v>
      </c>
      <c r="D3638" s="212">
        <v>48587583</v>
      </c>
      <c r="E3638" s="208"/>
      <c r="F3638" s="208"/>
      <c r="G3638" s="208"/>
      <c r="H3638" s="208"/>
      <c r="I3638" t="s">
        <v>216</v>
      </c>
    </row>
    <row r="3639" spans="1:9" hidden="1" outlineLevel="1">
      <c r="A3639" s="222" t="s">
        <v>217</v>
      </c>
      <c r="B3639" s="134">
        <v>90924330</v>
      </c>
      <c r="C3639" s="134">
        <v>4860592</v>
      </c>
      <c r="D3639" s="212">
        <v>95784922</v>
      </c>
      <c r="E3639" s="208"/>
      <c r="F3639" s="208"/>
      <c r="G3639" s="208"/>
      <c r="H3639" s="208"/>
      <c r="I3639" t="s">
        <v>218</v>
      </c>
    </row>
    <row r="3640" spans="1:9" hidden="1" outlineLevel="1">
      <c r="A3640" s="222" t="s">
        <v>219</v>
      </c>
      <c r="B3640" s="134">
        <v>64547100</v>
      </c>
      <c r="C3640" s="134">
        <v>0</v>
      </c>
      <c r="D3640" s="212">
        <v>64547100</v>
      </c>
      <c r="E3640" s="208"/>
      <c r="F3640" s="208"/>
      <c r="G3640" s="208"/>
      <c r="H3640" s="208"/>
      <c r="I3640" t="s">
        <v>220</v>
      </c>
    </row>
    <row r="3641" spans="1:9" hidden="1" outlineLevel="1">
      <c r="A3641" s="222" t="s">
        <v>221</v>
      </c>
      <c r="B3641" s="134">
        <v>173957835</v>
      </c>
      <c r="C3641" s="134">
        <v>1869140</v>
      </c>
      <c r="D3641" s="212">
        <v>175826975</v>
      </c>
      <c r="E3641" s="208"/>
      <c r="F3641" s="208"/>
      <c r="G3641" s="208"/>
      <c r="H3641" s="208"/>
      <c r="I3641" t="s">
        <v>222</v>
      </c>
    </row>
    <row r="3642" spans="1:9" hidden="1" outlineLevel="1">
      <c r="A3642" s="222" t="s">
        <v>223</v>
      </c>
      <c r="B3642" s="134">
        <v>58024858</v>
      </c>
      <c r="C3642" s="134">
        <v>579904</v>
      </c>
      <c r="D3642" s="212">
        <v>58604762</v>
      </c>
      <c r="E3642" s="208"/>
      <c r="F3642" s="208"/>
      <c r="G3642" s="208"/>
      <c r="H3642" s="208"/>
      <c r="I3642" t="s">
        <v>224</v>
      </c>
    </row>
    <row r="3643" spans="1:9" hidden="1" outlineLevel="1">
      <c r="A3643" s="222" t="s">
        <v>225</v>
      </c>
      <c r="B3643" s="134">
        <v>122446811</v>
      </c>
      <c r="C3643" s="134">
        <v>0</v>
      </c>
      <c r="D3643" s="212">
        <v>122446811</v>
      </c>
      <c r="E3643" s="208"/>
      <c r="F3643" s="208"/>
      <c r="G3643" s="208"/>
      <c r="H3643" s="208"/>
      <c r="I3643" t="s">
        <v>1673</v>
      </c>
    </row>
    <row r="3644" spans="1:9" hidden="1" outlineLevel="1">
      <c r="A3644" s="222" t="s">
        <v>227</v>
      </c>
      <c r="B3644" s="134">
        <v>68280926</v>
      </c>
      <c r="C3644" s="134">
        <v>0</v>
      </c>
      <c r="D3644" s="212">
        <v>68280926</v>
      </c>
      <c r="E3644" s="208"/>
      <c r="F3644" s="208"/>
      <c r="G3644" s="208"/>
      <c r="H3644" s="208"/>
      <c r="I3644" t="s">
        <v>228</v>
      </c>
    </row>
    <row r="3645" spans="1:9" hidden="1" outlineLevel="1">
      <c r="A3645" s="222" t="s">
        <v>229</v>
      </c>
      <c r="B3645" s="134">
        <v>82627628</v>
      </c>
      <c r="C3645" s="134">
        <v>0</v>
      </c>
      <c r="D3645" s="212">
        <v>82627628</v>
      </c>
      <c r="E3645" s="208"/>
      <c r="F3645" s="208"/>
      <c r="G3645" s="208"/>
      <c r="H3645" s="208"/>
      <c r="I3645" t="s">
        <v>230</v>
      </c>
    </row>
    <row r="3646" spans="1:9" hidden="1" outlineLevel="1">
      <c r="A3646" s="222" t="s">
        <v>231</v>
      </c>
      <c r="B3646" s="134">
        <v>6907932239</v>
      </c>
      <c r="C3646" s="134">
        <v>0</v>
      </c>
      <c r="D3646" s="212">
        <v>6907932239</v>
      </c>
      <c r="E3646" s="208"/>
      <c r="F3646" s="208"/>
      <c r="G3646" s="208"/>
      <c r="H3646" s="208"/>
      <c r="I3646" t="s">
        <v>232</v>
      </c>
    </row>
    <row r="3647" spans="1:9" hidden="1" outlineLevel="1">
      <c r="A3647" s="222" t="s">
        <v>233</v>
      </c>
      <c r="B3647" s="134">
        <v>2220762904</v>
      </c>
      <c r="C3647" s="134">
        <v>-2556238</v>
      </c>
      <c r="D3647" s="212">
        <v>2218206666</v>
      </c>
      <c r="E3647" s="208"/>
      <c r="F3647" s="208"/>
      <c r="G3647" s="208"/>
      <c r="H3647" s="208"/>
      <c r="I3647" t="s">
        <v>234</v>
      </c>
    </row>
    <row r="3648" spans="1:9" hidden="1" outlineLevel="1">
      <c r="A3648" s="222" t="s">
        <v>235</v>
      </c>
      <c r="B3648" s="134">
        <v>79629356</v>
      </c>
      <c r="C3648" s="134">
        <v>0</v>
      </c>
      <c r="D3648" s="212">
        <v>79629356</v>
      </c>
      <c r="E3648" s="208"/>
      <c r="F3648" s="208"/>
      <c r="G3648" s="208"/>
      <c r="H3648" s="208"/>
      <c r="I3648" t="s">
        <v>236</v>
      </c>
    </row>
    <row r="3649" spans="1:9" hidden="1" outlineLevel="1">
      <c r="A3649" s="222" t="s">
        <v>237</v>
      </c>
      <c r="B3649" s="134">
        <v>3868874167</v>
      </c>
      <c r="C3649" s="134">
        <v>447451278</v>
      </c>
      <c r="D3649" s="212">
        <v>4316325445</v>
      </c>
      <c r="E3649" s="208"/>
      <c r="F3649" s="208"/>
      <c r="G3649" s="208"/>
      <c r="H3649" s="208"/>
      <c r="I3649" t="s">
        <v>238</v>
      </c>
    </row>
    <row r="3650" spans="1:9" hidden="1" outlineLevel="1">
      <c r="A3650" s="222" t="s">
        <v>239</v>
      </c>
      <c r="B3650" s="134">
        <v>218477555</v>
      </c>
      <c r="C3650" s="134">
        <v>3070912</v>
      </c>
      <c r="D3650" s="212">
        <v>221548467</v>
      </c>
      <c r="E3650" s="208"/>
      <c r="F3650" s="208"/>
      <c r="G3650" s="208"/>
      <c r="H3650" s="208"/>
      <c r="I3650" t="s">
        <v>240</v>
      </c>
    </row>
    <row r="3651" spans="1:9" hidden="1" outlineLevel="1">
      <c r="A3651" s="222" t="s">
        <v>241</v>
      </c>
      <c r="B3651" s="134">
        <v>35635580</v>
      </c>
      <c r="C3651" s="134">
        <v>0</v>
      </c>
      <c r="D3651" s="212">
        <v>35635580</v>
      </c>
      <c r="E3651" s="208"/>
      <c r="F3651" s="208"/>
      <c r="G3651" s="208"/>
      <c r="H3651" s="208"/>
      <c r="I3651" t="s">
        <v>242</v>
      </c>
    </row>
    <row r="3652" spans="1:9" hidden="1" outlineLevel="1">
      <c r="A3652" s="222" t="s">
        <v>243</v>
      </c>
      <c r="B3652" s="134">
        <v>49461766</v>
      </c>
      <c r="C3652" s="134">
        <v>525251</v>
      </c>
      <c r="D3652" s="212">
        <v>49987017</v>
      </c>
      <c r="E3652" s="208"/>
      <c r="F3652" s="208"/>
      <c r="G3652" s="208"/>
      <c r="H3652" s="208"/>
      <c r="I3652" t="s">
        <v>244</v>
      </c>
    </row>
    <row r="3653" spans="1:9" hidden="1" outlineLevel="1">
      <c r="A3653" s="222" t="s">
        <v>245</v>
      </c>
      <c r="B3653" s="134">
        <v>952423</v>
      </c>
      <c r="C3653" s="134">
        <v>0</v>
      </c>
      <c r="D3653" s="212">
        <v>952423</v>
      </c>
      <c r="E3653" s="208"/>
      <c r="F3653" s="208"/>
      <c r="G3653" s="208"/>
      <c r="H3653" s="208"/>
      <c r="I3653" t="s">
        <v>1674</v>
      </c>
    </row>
    <row r="3654" spans="1:9" hidden="1" outlineLevel="1">
      <c r="A3654" s="222" t="s">
        <v>247</v>
      </c>
      <c r="B3654" s="134">
        <v>87956794</v>
      </c>
      <c r="C3654" s="134">
        <v>0</v>
      </c>
      <c r="D3654" s="212">
        <v>87956794</v>
      </c>
      <c r="E3654" s="208"/>
      <c r="F3654" s="208"/>
      <c r="G3654" s="208"/>
      <c r="H3654" s="208"/>
      <c r="I3654" t="s">
        <v>248</v>
      </c>
    </row>
    <row r="3655" spans="1:9" hidden="1" outlineLevel="1">
      <c r="A3655" s="222" t="s">
        <v>249</v>
      </c>
      <c r="B3655" s="134">
        <v>71761235</v>
      </c>
      <c r="C3655" s="134">
        <v>0</v>
      </c>
      <c r="D3655" s="212">
        <v>71761235</v>
      </c>
      <c r="E3655" s="208"/>
      <c r="F3655" s="208"/>
      <c r="G3655" s="208"/>
      <c r="H3655" s="208"/>
      <c r="I3655" t="s">
        <v>250</v>
      </c>
    </row>
    <row r="3656" spans="1:9" hidden="1" outlineLevel="1">
      <c r="A3656" s="222" t="s">
        <v>251</v>
      </c>
      <c r="B3656" s="134">
        <v>48496135</v>
      </c>
      <c r="C3656" s="134">
        <v>0</v>
      </c>
      <c r="D3656" s="212">
        <v>48496135</v>
      </c>
      <c r="E3656" s="208"/>
      <c r="F3656" s="208"/>
      <c r="G3656" s="208"/>
      <c r="H3656" s="208"/>
      <c r="I3656" t="s">
        <v>252</v>
      </c>
    </row>
    <row r="3657" spans="1:9" hidden="1" outlineLevel="1">
      <c r="A3657" s="222" t="s">
        <v>1675</v>
      </c>
      <c r="B3657" s="134">
        <v>173065177</v>
      </c>
      <c r="C3657" s="134">
        <v>0</v>
      </c>
      <c r="D3657" s="212">
        <v>173065177</v>
      </c>
      <c r="E3657" s="208"/>
      <c r="F3657" s="208"/>
      <c r="G3657" s="208"/>
      <c r="H3657" s="208"/>
      <c r="I3657" t="s">
        <v>1676</v>
      </c>
    </row>
    <row r="3658" spans="1:9" hidden="1" outlineLevel="1">
      <c r="A3658" s="222" t="s">
        <v>253</v>
      </c>
      <c r="B3658" s="134">
        <v>34988757</v>
      </c>
      <c r="C3658" s="134">
        <v>0</v>
      </c>
      <c r="D3658" s="212">
        <v>34988757</v>
      </c>
      <c r="E3658" s="208"/>
      <c r="F3658" s="208"/>
      <c r="G3658" s="208"/>
      <c r="H3658" s="208"/>
      <c r="I3658" t="s">
        <v>254</v>
      </c>
    </row>
    <row r="3659" spans="1:9" hidden="1" outlineLevel="1">
      <c r="A3659" s="222" t="s">
        <v>255</v>
      </c>
      <c r="B3659" s="134">
        <v>1394723</v>
      </c>
      <c r="C3659" s="134">
        <v>0</v>
      </c>
      <c r="D3659" s="212">
        <v>1394723</v>
      </c>
      <c r="E3659" s="208"/>
      <c r="F3659" s="208"/>
      <c r="G3659" s="208"/>
      <c r="H3659" s="208"/>
      <c r="I3659" t="s">
        <v>256</v>
      </c>
    </row>
    <row r="3660" spans="1:9" hidden="1" outlineLevel="1">
      <c r="A3660" s="222" t="s">
        <v>257</v>
      </c>
      <c r="B3660" s="134">
        <v>67177358</v>
      </c>
      <c r="C3660" s="134">
        <v>-115329</v>
      </c>
      <c r="D3660" s="212">
        <v>67062029</v>
      </c>
      <c r="E3660" s="208"/>
      <c r="F3660" s="208"/>
      <c r="G3660" s="208"/>
      <c r="H3660" s="208"/>
      <c r="I3660" t="s">
        <v>258</v>
      </c>
    </row>
    <row r="3661" spans="1:9" hidden="1" outlineLevel="1">
      <c r="A3661" s="222" t="s">
        <v>259</v>
      </c>
      <c r="B3661" s="134">
        <v>18866270</v>
      </c>
      <c r="C3661" s="134">
        <v>0</v>
      </c>
      <c r="D3661" s="212">
        <v>18866270</v>
      </c>
      <c r="E3661" s="208"/>
      <c r="F3661" s="208"/>
      <c r="G3661" s="208"/>
      <c r="H3661" s="208"/>
      <c r="I3661" t="s">
        <v>260</v>
      </c>
    </row>
    <row r="3662" spans="1:9" hidden="1" outlineLevel="1">
      <c r="A3662" s="222" t="s">
        <v>261</v>
      </c>
      <c r="B3662" s="134">
        <v>87158985</v>
      </c>
      <c r="C3662" s="134">
        <v>0</v>
      </c>
      <c r="D3662" s="212">
        <v>87158985</v>
      </c>
      <c r="E3662" s="208"/>
      <c r="F3662" s="208"/>
      <c r="G3662" s="208"/>
      <c r="H3662" s="208"/>
      <c r="I3662" t="s">
        <v>262</v>
      </c>
    </row>
    <row r="3663" spans="1:9" hidden="1" outlineLevel="1">
      <c r="A3663" s="222" t="s">
        <v>263</v>
      </c>
      <c r="B3663" s="134">
        <v>39238862</v>
      </c>
      <c r="C3663" s="134">
        <v>84708</v>
      </c>
      <c r="D3663" s="212">
        <v>39323570</v>
      </c>
      <c r="E3663" s="208"/>
      <c r="F3663" s="208"/>
      <c r="G3663" s="208"/>
      <c r="H3663" s="208"/>
      <c r="I3663" t="s">
        <v>264</v>
      </c>
    </row>
    <row r="3664" spans="1:9" hidden="1" outlineLevel="1">
      <c r="A3664" s="222" t="s">
        <v>265</v>
      </c>
      <c r="B3664" s="134">
        <v>111768772</v>
      </c>
      <c r="C3664" s="134">
        <v>0</v>
      </c>
      <c r="D3664" s="212">
        <v>111768772</v>
      </c>
      <c r="E3664" s="208"/>
      <c r="F3664" s="208"/>
      <c r="G3664" s="208"/>
      <c r="H3664" s="208"/>
      <c r="I3664" t="s">
        <v>1677</v>
      </c>
    </row>
    <row r="3665" spans="1:9" hidden="1" outlineLevel="1">
      <c r="A3665" s="222" t="s">
        <v>267</v>
      </c>
      <c r="B3665" s="134">
        <v>210190729</v>
      </c>
      <c r="C3665" s="134">
        <v>-198193</v>
      </c>
      <c r="D3665" s="212">
        <v>209992536</v>
      </c>
      <c r="E3665" s="208"/>
      <c r="F3665" s="208"/>
      <c r="G3665" s="208"/>
      <c r="H3665" s="208"/>
      <c r="I3665" t="s">
        <v>268</v>
      </c>
    </row>
    <row r="3666" spans="1:9" hidden="1" outlineLevel="1">
      <c r="A3666" s="222" t="s">
        <v>269</v>
      </c>
      <c r="B3666" s="134">
        <v>26011210</v>
      </c>
      <c r="C3666" s="134">
        <v>-145888</v>
      </c>
      <c r="D3666" s="212">
        <v>25865322</v>
      </c>
      <c r="E3666" s="208"/>
      <c r="F3666" s="208"/>
      <c r="G3666" s="208"/>
      <c r="H3666" s="208"/>
      <c r="I3666" t="s">
        <v>270</v>
      </c>
    </row>
    <row r="3667" spans="1:9" hidden="1" outlineLevel="1">
      <c r="A3667" s="222" t="s">
        <v>271</v>
      </c>
      <c r="B3667" s="134">
        <v>65961032.000000007</v>
      </c>
      <c r="C3667" s="134">
        <v>276378</v>
      </c>
      <c r="D3667" s="212">
        <v>66237410.000000007</v>
      </c>
      <c r="E3667" s="208"/>
      <c r="F3667" s="208"/>
      <c r="G3667" s="208"/>
      <c r="H3667" s="208"/>
      <c r="I3667" t="s">
        <v>272</v>
      </c>
    </row>
    <row r="3668" spans="1:9" hidden="1" outlineLevel="1">
      <c r="A3668" s="222" t="s">
        <v>273</v>
      </c>
      <c r="B3668" s="134">
        <v>11414841378</v>
      </c>
      <c r="C3668" s="134">
        <v>-102844592</v>
      </c>
      <c r="D3668" s="212">
        <v>11311996786</v>
      </c>
      <c r="E3668" s="208"/>
      <c r="F3668" s="208"/>
      <c r="G3668" s="208"/>
      <c r="H3668" s="208"/>
      <c r="I3668" t="s">
        <v>274</v>
      </c>
    </row>
    <row r="3669" spans="1:9" hidden="1" outlineLevel="1">
      <c r="A3669" s="222" t="s">
        <v>275</v>
      </c>
      <c r="B3669" s="134">
        <v>59755436</v>
      </c>
      <c r="C3669" s="134">
        <v>0</v>
      </c>
      <c r="D3669" s="212">
        <v>59755436</v>
      </c>
      <c r="E3669" s="208"/>
      <c r="F3669" s="208"/>
      <c r="G3669" s="208"/>
      <c r="H3669" s="208"/>
      <c r="I3669" t="s">
        <v>276</v>
      </c>
    </row>
    <row r="3670" spans="1:9" hidden="1" outlineLevel="1">
      <c r="A3670" s="222" t="s">
        <v>277</v>
      </c>
      <c r="B3670" s="134">
        <v>7188544</v>
      </c>
      <c r="C3670" s="134">
        <v>0</v>
      </c>
      <c r="D3670" s="212">
        <v>7188544</v>
      </c>
      <c r="E3670" s="208"/>
      <c r="F3670" s="208"/>
      <c r="G3670" s="208"/>
      <c r="H3670" s="208"/>
      <c r="I3670" t="s">
        <v>278</v>
      </c>
    </row>
    <row r="3671" spans="1:9" hidden="1" outlineLevel="1">
      <c r="A3671" s="222" t="s">
        <v>279</v>
      </c>
      <c r="B3671" s="134">
        <v>2332976571</v>
      </c>
      <c r="C3671" s="134">
        <v>0</v>
      </c>
      <c r="D3671" s="212">
        <v>2332976571</v>
      </c>
      <c r="E3671" s="208"/>
      <c r="F3671" s="208"/>
      <c r="G3671" s="208"/>
      <c r="H3671" s="208"/>
      <c r="I3671" t="s">
        <v>280</v>
      </c>
    </row>
    <row r="3672" spans="1:9" hidden="1" outlineLevel="1">
      <c r="A3672" s="222" t="s">
        <v>281</v>
      </c>
      <c r="B3672" s="134">
        <v>895536</v>
      </c>
      <c r="C3672" s="134">
        <v>0</v>
      </c>
      <c r="D3672" s="212">
        <v>895536</v>
      </c>
      <c r="E3672" s="208"/>
      <c r="F3672" s="208"/>
      <c r="G3672" s="208"/>
      <c r="H3672" s="208"/>
      <c r="I3672" t="s">
        <v>282</v>
      </c>
    </row>
    <row r="3673" spans="1:9" hidden="1" outlineLevel="1">
      <c r="A3673" s="222" t="s">
        <v>283</v>
      </c>
      <c r="B3673" s="134">
        <v>22677869</v>
      </c>
      <c r="C3673" s="134">
        <v>0</v>
      </c>
      <c r="D3673" s="212">
        <v>22677869</v>
      </c>
      <c r="E3673" s="208"/>
      <c r="F3673" s="208"/>
      <c r="G3673" s="208"/>
      <c r="H3673" s="208"/>
      <c r="I3673" t="s">
        <v>284</v>
      </c>
    </row>
    <row r="3674" spans="1:9" hidden="1" outlineLevel="1">
      <c r="A3674" s="222" t="s">
        <v>285</v>
      </c>
      <c r="B3674" s="134">
        <v>4664011</v>
      </c>
      <c r="C3674" s="134">
        <v>0</v>
      </c>
      <c r="D3674" s="212">
        <v>4664011</v>
      </c>
      <c r="E3674" s="208"/>
      <c r="F3674" s="208"/>
      <c r="G3674" s="208"/>
      <c r="H3674" s="208"/>
      <c r="I3674" t="s">
        <v>286</v>
      </c>
    </row>
    <row r="3675" spans="1:9" hidden="1" outlineLevel="1">
      <c r="A3675" s="222" t="s">
        <v>323</v>
      </c>
      <c r="B3675" s="134">
        <v>4041342651</v>
      </c>
      <c r="C3675" s="134">
        <v>0</v>
      </c>
      <c r="D3675" s="212">
        <v>4041342651</v>
      </c>
      <c r="E3675" s="208"/>
      <c r="F3675" s="208"/>
      <c r="G3675" s="208"/>
      <c r="H3675" s="208"/>
      <c r="I3675" t="s">
        <v>324</v>
      </c>
    </row>
    <row r="3676" spans="1:9" hidden="1" outlineLevel="1">
      <c r="A3676" s="222" t="s">
        <v>287</v>
      </c>
      <c r="B3676" s="134">
        <v>76052853</v>
      </c>
      <c r="C3676" s="134">
        <v>0</v>
      </c>
      <c r="D3676" s="212">
        <v>76052853</v>
      </c>
      <c r="E3676" s="208"/>
      <c r="F3676" s="208"/>
      <c r="G3676" s="208"/>
      <c r="H3676" s="208"/>
      <c r="I3676" t="s">
        <v>288</v>
      </c>
    </row>
    <row r="3677" spans="1:9" hidden="1" outlineLevel="1">
      <c r="A3677" s="222" t="s">
        <v>289</v>
      </c>
      <c r="B3677" s="134">
        <v>204165356</v>
      </c>
      <c r="C3677" s="134">
        <v>441048</v>
      </c>
      <c r="D3677" s="212">
        <v>204606404</v>
      </c>
      <c r="E3677" s="208"/>
      <c r="F3677" s="208"/>
      <c r="G3677" s="208"/>
      <c r="H3677" s="208"/>
      <c r="I3677" t="s">
        <v>290</v>
      </c>
    </row>
    <row r="3678" spans="1:9" hidden="1" outlineLevel="1">
      <c r="A3678" s="222" t="s">
        <v>291</v>
      </c>
      <c r="B3678" s="134">
        <v>647943552</v>
      </c>
      <c r="C3678" s="134">
        <v>0</v>
      </c>
      <c r="D3678" s="212">
        <v>647943552</v>
      </c>
      <c r="E3678" s="208"/>
      <c r="F3678" s="208"/>
      <c r="G3678" s="208"/>
      <c r="H3678" s="208"/>
      <c r="I3678" t="s">
        <v>292</v>
      </c>
    </row>
    <row r="3679" spans="1:9" hidden="1" outlineLevel="1">
      <c r="A3679" s="222" t="s">
        <v>293</v>
      </c>
      <c r="B3679" s="134">
        <v>80239899</v>
      </c>
      <c r="C3679" s="134">
        <v>0</v>
      </c>
      <c r="D3679" s="212">
        <v>80239899</v>
      </c>
      <c r="E3679" s="208"/>
      <c r="F3679" s="208"/>
      <c r="G3679" s="208"/>
      <c r="H3679" s="208"/>
      <c r="I3679" t="s">
        <v>294</v>
      </c>
    </row>
    <row r="3680" spans="1:9" hidden="1" outlineLevel="1">
      <c r="A3680" s="222" t="s">
        <v>295</v>
      </c>
      <c r="B3680" s="134">
        <v>50338417</v>
      </c>
      <c r="C3680" s="134">
        <v>0</v>
      </c>
      <c r="D3680" s="212">
        <v>50338417</v>
      </c>
      <c r="E3680" s="208"/>
      <c r="F3680" s="208"/>
      <c r="G3680" s="208"/>
      <c r="H3680" s="208"/>
      <c r="I3680" t="s">
        <v>296</v>
      </c>
    </row>
    <row r="3681" spans="1:9" hidden="1" outlineLevel="1">
      <c r="A3681" s="222" t="s">
        <v>297</v>
      </c>
      <c r="B3681" s="134">
        <v>44901051</v>
      </c>
      <c r="C3681" s="134">
        <v>0</v>
      </c>
      <c r="D3681" s="212">
        <v>44901051</v>
      </c>
      <c r="E3681" s="208"/>
      <c r="F3681" s="208"/>
      <c r="G3681" s="208"/>
      <c r="H3681" s="208"/>
      <c r="I3681" t="s">
        <v>298</v>
      </c>
    </row>
    <row r="3682" spans="1:9" hidden="1" outlineLevel="1">
      <c r="A3682" s="222" t="s">
        <v>1678</v>
      </c>
      <c r="B3682" s="134">
        <v>8601545</v>
      </c>
      <c r="C3682" s="134">
        <v>0</v>
      </c>
      <c r="D3682" s="212">
        <v>8601545</v>
      </c>
      <c r="E3682" s="208"/>
      <c r="F3682" s="208"/>
      <c r="G3682" s="208"/>
      <c r="H3682" s="208"/>
      <c r="I3682" t="s">
        <v>1679</v>
      </c>
    </row>
    <row r="3683" spans="1:9" hidden="1" outlineLevel="1">
      <c r="A3683" s="222" t="s">
        <v>299</v>
      </c>
      <c r="B3683" s="134">
        <v>111351616</v>
      </c>
      <c r="C3683" s="134">
        <v>0</v>
      </c>
      <c r="D3683" s="212">
        <v>111351616</v>
      </c>
      <c r="E3683" s="208"/>
      <c r="F3683" s="208"/>
      <c r="G3683" s="208"/>
      <c r="H3683" s="208"/>
      <c r="I3683" t="s">
        <v>300</v>
      </c>
    </row>
    <row r="3684" spans="1:9" hidden="1" outlineLevel="1">
      <c r="A3684" s="222" t="s">
        <v>301</v>
      </c>
      <c r="B3684" s="134">
        <v>42522264</v>
      </c>
      <c r="C3684" s="134">
        <v>155196</v>
      </c>
      <c r="D3684" s="212">
        <v>42677460</v>
      </c>
      <c r="E3684" s="208"/>
      <c r="F3684" s="208"/>
      <c r="G3684" s="208"/>
      <c r="H3684" s="208"/>
      <c r="I3684" t="s">
        <v>302</v>
      </c>
    </row>
    <row r="3685" spans="1:9" hidden="1" outlineLevel="1">
      <c r="A3685" s="222" t="s">
        <v>303</v>
      </c>
      <c r="B3685" s="134">
        <v>77004701</v>
      </c>
      <c r="C3685" s="134">
        <v>0</v>
      </c>
      <c r="D3685" s="212">
        <v>77004701</v>
      </c>
      <c r="E3685" s="208"/>
      <c r="F3685" s="208"/>
      <c r="G3685" s="208"/>
      <c r="H3685" s="208"/>
      <c r="I3685" t="s">
        <v>304</v>
      </c>
    </row>
    <row r="3686" spans="1:9" hidden="1" outlineLevel="1">
      <c r="A3686" s="222" t="s">
        <v>305</v>
      </c>
      <c r="B3686" s="134">
        <v>30524812</v>
      </c>
      <c r="C3686" s="134">
        <v>0</v>
      </c>
      <c r="D3686" s="212">
        <v>30524812</v>
      </c>
      <c r="E3686" s="208"/>
      <c r="F3686" s="208"/>
      <c r="G3686" s="208"/>
      <c r="H3686" s="208"/>
      <c r="I3686" t="s">
        <v>306</v>
      </c>
    </row>
    <row r="3687" spans="1:9" hidden="1" outlineLevel="1">
      <c r="A3687" s="222" t="s">
        <v>307</v>
      </c>
      <c r="B3687" s="134">
        <v>164881659</v>
      </c>
      <c r="C3687" s="134">
        <v>-170922</v>
      </c>
      <c r="D3687" s="212">
        <v>164710737</v>
      </c>
      <c r="E3687" s="208"/>
      <c r="F3687" s="208"/>
      <c r="G3687" s="208"/>
      <c r="H3687" s="208"/>
      <c r="I3687" t="s">
        <v>308</v>
      </c>
    </row>
    <row r="3688" spans="1:9" hidden="1" outlineLevel="1">
      <c r="A3688" s="222" t="s">
        <v>309</v>
      </c>
      <c r="B3688" s="134">
        <v>2047835153</v>
      </c>
      <c r="C3688" s="134">
        <v>-8013320</v>
      </c>
      <c r="D3688" s="212">
        <v>2039821833</v>
      </c>
      <c r="E3688" s="208"/>
      <c r="F3688" s="208"/>
      <c r="G3688" s="208"/>
      <c r="H3688" s="208"/>
      <c r="I3688" t="s">
        <v>310</v>
      </c>
    </row>
    <row r="3689" spans="1:9" hidden="1" outlineLevel="1">
      <c r="A3689" s="222" t="s">
        <v>1680</v>
      </c>
      <c r="B3689" s="134">
        <v>62266728</v>
      </c>
      <c r="C3689" s="134">
        <v>0</v>
      </c>
      <c r="D3689" s="212">
        <v>62266728</v>
      </c>
      <c r="E3689" s="208"/>
      <c r="F3689" s="208"/>
      <c r="G3689" s="208"/>
      <c r="H3689" s="208"/>
      <c r="I3689" t="s">
        <v>1681</v>
      </c>
    </row>
    <row r="3690" spans="1:9" hidden="1" outlineLevel="1">
      <c r="A3690" s="222" t="s">
        <v>311</v>
      </c>
      <c r="B3690" s="134">
        <v>167898338</v>
      </c>
      <c r="C3690" s="134">
        <v>252591</v>
      </c>
      <c r="D3690" s="212">
        <v>168150929</v>
      </c>
      <c r="E3690" s="208"/>
      <c r="F3690" s="208"/>
      <c r="G3690" s="208"/>
      <c r="H3690" s="208"/>
      <c r="I3690" t="s">
        <v>312</v>
      </c>
    </row>
    <row r="3691" spans="1:9" hidden="1" outlineLevel="1">
      <c r="A3691" s="222" t="s">
        <v>313</v>
      </c>
      <c r="B3691" s="134">
        <v>27157465</v>
      </c>
      <c r="C3691" s="134">
        <v>0</v>
      </c>
      <c r="D3691" s="212">
        <v>27157465</v>
      </c>
      <c r="E3691" s="208"/>
      <c r="F3691" s="208"/>
      <c r="G3691" s="208"/>
      <c r="H3691" s="208"/>
      <c r="I3691" t="s">
        <v>314</v>
      </c>
    </row>
    <row r="3692" spans="1:9" hidden="1" outlineLevel="1">
      <c r="A3692" s="222" t="s">
        <v>315</v>
      </c>
      <c r="B3692" s="134">
        <v>33471190.000000004</v>
      </c>
      <c r="C3692" s="134">
        <v>0</v>
      </c>
      <c r="D3692" s="212">
        <v>33471190.000000004</v>
      </c>
      <c r="E3692" s="208"/>
      <c r="F3692" s="208"/>
      <c r="G3692" s="208"/>
      <c r="H3692" s="208"/>
      <c r="I3692" t="s">
        <v>316</v>
      </c>
    </row>
    <row r="3693" spans="1:9" hidden="1" outlineLevel="1">
      <c r="A3693" s="222" t="s">
        <v>317</v>
      </c>
      <c r="B3693" s="134">
        <v>70112036</v>
      </c>
      <c r="C3693" s="134">
        <v>0</v>
      </c>
      <c r="D3693" s="212">
        <v>70112036</v>
      </c>
      <c r="E3693" s="208"/>
      <c r="F3693" s="208"/>
      <c r="G3693" s="208"/>
      <c r="H3693" s="208"/>
      <c r="I3693" t="s">
        <v>318</v>
      </c>
    </row>
    <row r="3694" spans="1:9" hidden="1" outlineLevel="1">
      <c r="A3694" s="222" t="s">
        <v>319</v>
      </c>
      <c r="B3694" s="134">
        <v>20235631</v>
      </c>
      <c r="C3694" s="134">
        <v>-272930</v>
      </c>
      <c r="D3694" s="212">
        <v>19962701</v>
      </c>
      <c r="E3694" s="208"/>
      <c r="F3694" s="208"/>
      <c r="G3694" s="208"/>
      <c r="H3694" s="208"/>
      <c r="I3694" t="s">
        <v>320</v>
      </c>
    </row>
    <row r="3695" spans="1:9" hidden="1" outlineLevel="1">
      <c r="A3695" s="222" t="s">
        <v>321</v>
      </c>
      <c r="B3695" s="134">
        <v>53686607</v>
      </c>
      <c r="C3695" s="134">
        <v>18411</v>
      </c>
      <c r="D3695" s="212">
        <v>53705018</v>
      </c>
      <c r="E3695" s="208"/>
      <c r="F3695" s="208"/>
      <c r="G3695" s="208"/>
      <c r="H3695" s="208"/>
      <c r="I3695" t="s">
        <v>322</v>
      </c>
    </row>
    <row r="3696" spans="1:9" collapsed="1">
      <c r="A3696" s="222" t="str">
        <f>A166</f>
        <v>Regelzone Amprion (gesamt)</v>
      </c>
      <c r="B3696" s="134">
        <f>SUM(B3697:B3929)</f>
        <v>116139866959</v>
      </c>
      <c r="C3696" s="134">
        <f>SUM(C3697:C3929)</f>
        <v>-16623572</v>
      </c>
      <c r="D3696" s="212">
        <f t="shared" ref="D3696:D3759" si="93">B3696+C3696</f>
        <v>116123243387</v>
      </c>
      <c r="E3696" s="208"/>
      <c r="F3696" s="208"/>
      <c r="G3696" s="208"/>
      <c r="H3696" s="208"/>
    </row>
    <row r="3697" spans="1:9" hidden="1" outlineLevel="1">
      <c r="A3697" s="222" t="s">
        <v>326</v>
      </c>
      <c r="B3697" s="134">
        <v>92955368</v>
      </c>
      <c r="C3697" s="134"/>
      <c r="D3697" s="212">
        <f t="shared" si="93"/>
        <v>92955368</v>
      </c>
      <c r="E3697" s="208"/>
      <c r="F3697" s="208"/>
      <c r="G3697" s="208"/>
      <c r="H3697" s="208"/>
      <c r="I3697" t="s">
        <v>327</v>
      </c>
    </row>
    <row r="3698" spans="1:9" hidden="1" outlineLevel="1">
      <c r="A3698" s="222" t="s">
        <v>7</v>
      </c>
      <c r="B3698" s="134">
        <v>107987474</v>
      </c>
      <c r="C3698" s="134">
        <v>-13261833</v>
      </c>
      <c r="D3698" s="212">
        <f t="shared" si="93"/>
        <v>94725641</v>
      </c>
      <c r="E3698" s="208"/>
      <c r="F3698" s="208"/>
      <c r="G3698" s="208"/>
      <c r="H3698" s="208"/>
      <c r="I3698" t="s">
        <v>8</v>
      </c>
    </row>
    <row r="3699" spans="1:9" hidden="1" outlineLevel="1">
      <c r="A3699" s="222" t="s">
        <v>328</v>
      </c>
      <c r="B3699" s="134">
        <v>147819627</v>
      </c>
      <c r="C3699" s="134">
        <v>1205732</v>
      </c>
      <c r="D3699" s="212">
        <f t="shared" si="93"/>
        <v>149025359</v>
      </c>
      <c r="E3699" s="208"/>
      <c r="F3699" s="208"/>
      <c r="G3699" s="208"/>
      <c r="H3699" s="208"/>
      <c r="I3699" t="s">
        <v>329</v>
      </c>
    </row>
    <row r="3700" spans="1:9" hidden="1" outlineLevel="1">
      <c r="A3700" s="222" t="s">
        <v>330</v>
      </c>
      <c r="B3700" s="134">
        <v>307067240</v>
      </c>
      <c r="C3700" s="134"/>
      <c r="D3700" s="212">
        <f t="shared" si="93"/>
        <v>307067240</v>
      </c>
      <c r="E3700" s="208"/>
      <c r="F3700" s="208"/>
      <c r="G3700" s="208"/>
      <c r="H3700" s="208"/>
      <c r="I3700" t="s">
        <v>331</v>
      </c>
    </row>
    <row r="3701" spans="1:9" hidden="1" outlineLevel="1">
      <c r="A3701" s="222" t="s">
        <v>332</v>
      </c>
      <c r="B3701" s="134">
        <v>896280020</v>
      </c>
      <c r="C3701" s="134">
        <v>-2509343</v>
      </c>
      <c r="D3701" s="212">
        <f t="shared" si="93"/>
        <v>893770677</v>
      </c>
      <c r="E3701" s="208"/>
      <c r="F3701" s="208"/>
      <c r="G3701" s="208"/>
      <c r="H3701" s="208"/>
      <c r="I3701" t="s">
        <v>333</v>
      </c>
    </row>
    <row r="3702" spans="1:9" hidden="1" outlineLevel="1">
      <c r="A3702" s="222" t="s">
        <v>334</v>
      </c>
      <c r="B3702" s="134">
        <v>171848037</v>
      </c>
      <c r="C3702" s="134">
        <v>-1289470</v>
      </c>
      <c r="D3702" s="212">
        <f t="shared" si="93"/>
        <v>170558567</v>
      </c>
      <c r="E3702" s="208"/>
      <c r="F3702" s="208"/>
      <c r="G3702" s="208"/>
      <c r="H3702" s="208"/>
      <c r="I3702" t="s">
        <v>335</v>
      </c>
    </row>
    <row r="3703" spans="1:9" hidden="1" outlineLevel="1">
      <c r="A3703" s="222" t="s">
        <v>336</v>
      </c>
      <c r="B3703" s="134">
        <v>131304586</v>
      </c>
      <c r="C3703" s="134"/>
      <c r="D3703" s="212">
        <f t="shared" si="93"/>
        <v>131304586</v>
      </c>
      <c r="E3703" s="208"/>
      <c r="F3703" s="208"/>
      <c r="G3703" s="208"/>
      <c r="H3703" s="208"/>
      <c r="I3703" t="s">
        <v>337</v>
      </c>
    </row>
    <row r="3704" spans="1:9" hidden="1" outlineLevel="1">
      <c r="A3704" s="222" t="s">
        <v>338</v>
      </c>
      <c r="B3704" s="134">
        <v>2041211059</v>
      </c>
      <c r="C3704" s="134">
        <v>-32036889</v>
      </c>
      <c r="D3704" s="212">
        <f t="shared" si="93"/>
        <v>2009174170</v>
      </c>
      <c r="E3704" s="208"/>
      <c r="F3704" s="208"/>
      <c r="G3704" s="208"/>
      <c r="H3704" s="208"/>
      <c r="I3704" t="s">
        <v>339</v>
      </c>
    </row>
    <row r="3705" spans="1:9" hidden="1" outlineLevel="1">
      <c r="A3705" s="222" t="s">
        <v>340</v>
      </c>
      <c r="B3705" s="134">
        <v>3983927444</v>
      </c>
      <c r="C3705" s="134">
        <v>10986515</v>
      </c>
      <c r="D3705" s="212">
        <f t="shared" si="93"/>
        <v>3994913959</v>
      </c>
      <c r="E3705" s="208"/>
      <c r="F3705" s="208"/>
      <c r="G3705" s="208"/>
      <c r="H3705" s="208"/>
      <c r="I3705" t="s">
        <v>341</v>
      </c>
    </row>
    <row r="3706" spans="1:9" hidden="1" outlineLevel="1">
      <c r="A3706" s="222" t="s">
        <v>342</v>
      </c>
      <c r="B3706" s="134">
        <v>120872795</v>
      </c>
      <c r="C3706" s="134">
        <v>1549230</v>
      </c>
      <c r="D3706" s="212">
        <f t="shared" si="93"/>
        <v>122422025</v>
      </c>
      <c r="E3706" s="208"/>
      <c r="F3706" s="208"/>
      <c r="G3706" s="208"/>
      <c r="H3706" s="208"/>
      <c r="I3706" t="s">
        <v>343</v>
      </c>
    </row>
    <row r="3707" spans="1:9" hidden="1" outlineLevel="1">
      <c r="A3707" s="222" t="s">
        <v>344</v>
      </c>
      <c r="B3707" s="134">
        <v>197931816</v>
      </c>
      <c r="C3707" s="134">
        <v>129675</v>
      </c>
      <c r="D3707" s="212">
        <f t="shared" si="93"/>
        <v>198061491</v>
      </c>
      <c r="E3707" s="208"/>
      <c r="F3707" s="208"/>
      <c r="G3707" s="208"/>
      <c r="H3707" s="208"/>
      <c r="I3707" t="s">
        <v>345</v>
      </c>
    </row>
    <row r="3708" spans="1:9" hidden="1" outlineLevel="1">
      <c r="A3708" s="222" t="s">
        <v>346</v>
      </c>
      <c r="B3708" s="134">
        <v>573145527</v>
      </c>
      <c r="C3708" s="134"/>
      <c r="D3708" s="212">
        <f t="shared" si="93"/>
        <v>573145527</v>
      </c>
      <c r="E3708" s="208"/>
      <c r="F3708" s="208"/>
      <c r="G3708" s="208"/>
      <c r="H3708" s="208"/>
      <c r="I3708" t="s">
        <v>347</v>
      </c>
    </row>
    <row r="3709" spans="1:9" hidden="1" outlineLevel="1">
      <c r="A3709" s="222" t="s">
        <v>348</v>
      </c>
      <c r="B3709" s="134">
        <v>401488868</v>
      </c>
      <c r="C3709" s="134"/>
      <c r="D3709" s="212">
        <f t="shared" si="93"/>
        <v>401488868</v>
      </c>
      <c r="E3709" s="208"/>
      <c r="F3709" s="208"/>
      <c r="G3709" s="208"/>
      <c r="H3709" s="208"/>
      <c r="I3709" t="s">
        <v>349</v>
      </c>
    </row>
    <row r="3710" spans="1:9" hidden="1" outlineLevel="1">
      <c r="A3710" s="222" t="s">
        <v>350</v>
      </c>
      <c r="B3710" s="134">
        <v>40406781</v>
      </c>
      <c r="C3710" s="134">
        <v>-10082</v>
      </c>
      <c r="D3710" s="212">
        <f t="shared" si="93"/>
        <v>40396699</v>
      </c>
      <c r="E3710" s="208"/>
      <c r="F3710" s="208"/>
      <c r="G3710" s="208"/>
      <c r="H3710" s="208"/>
      <c r="I3710" t="s">
        <v>1655</v>
      </c>
    </row>
    <row r="3711" spans="1:9" hidden="1" outlineLevel="1">
      <c r="A3711" s="222" t="s">
        <v>352</v>
      </c>
      <c r="B3711" s="134">
        <v>1239041389</v>
      </c>
      <c r="C3711" s="134"/>
      <c r="D3711" s="212">
        <f t="shared" si="93"/>
        <v>1239041389</v>
      </c>
      <c r="E3711" s="208"/>
      <c r="F3711" s="208"/>
      <c r="G3711" s="208"/>
      <c r="H3711" s="208"/>
      <c r="I3711" t="s">
        <v>353</v>
      </c>
    </row>
    <row r="3712" spans="1:9" hidden="1" outlineLevel="1">
      <c r="A3712" s="222" t="s">
        <v>354</v>
      </c>
      <c r="B3712" s="134">
        <v>137129237</v>
      </c>
      <c r="C3712" s="134">
        <v>-1759601</v>
      </c>
      <c r="D3712" s="212">
        <f t="shared" si="93"/>
        <v>135369636</v>
      </c>
      <c r="E3712" s="208"/>
      <c r="F3712" s="208"/>
      <c r="G3712" s="208"/>
      <c r="H3712" s="208"/>
      <c r="I3712" t="s">
        <v>355</v>
      </c>
    </row>
    <row r="3713" spans="1:9" hidden="1" outlineLevel="1">
      <c r="A3713" s="222" t="s">
        <v>356</v>
      </c>
      <c r="B3713" s="134">
        <v>813295641</v>
      </c>
      <c r="C3713" s="134">
        <v>-1720320</v>
      </c>
      <c r="D3713" s="212">
        <f t="shared" si="93"/>
        <v>811575321</v>
      </c>
      <c r="E3713" s="208"/>
      <c r="F3713" s="208"/>
      <c r="G3713" s="208"/>
      <c r="H3713" s="208"/>
      <c r="I3713" t="s">
        <v>357</v>
      </c>
    </row>
    <row r="3714" spans="1:9" hidden="1" outlineLevel="1">
      <c r="A3714" s="222" t="s">
        <v>1682</v>
      </c>
      <c r="B3714" s="134">
        <v>201857609</v>
      </c>
      <c r="C3714" s="134">
        <v>-1004280</v>
      </c>
      <c r="D3714" s="212">
        <f t="shared" si="93"/>
        <v>200853329</v>
      </c>
      <c r="E3714" s="208"/>
      <c r="F3714" s="208"/>
      <c r="G3714" s="208"/>
      <c r="H3714" s="208"/>
      <c r="I3714" t="s">
        <v>1683</v>
      </c>
    </row>
    <row r="3715" spans="1:9" hidden="1" outlineLevel="1">
      <c r="A3715" s="222" t="s">
        <v>358</v>
      </c>
      <c r="B3715" s="134">
        <v>1469481424</v>
      </c>
      <c r="C3715" s="134">
        <v>-11099558</v>
      </c>
      <c r="D3715" s="212">
        <f t="shared" si="93"/>
        <v>1458381866</v>
      </c>
      <c r="E3715" s="208"/>
      <c r="F3715" s="208"/>
      <c r="G3715" s="208"/>
      <c r="H3715" s="208"/>
      <c r="I3715" t="s">
        <v>359</v>
      </c>
    </row>
    <row r="3716" spans="1:9" hidden="1" outlineLevel="1">
      <c r="A3716" s="222" t="s">
        <v>360</v>
      </c>
      <c r="B3716" s="134">
        <v>9745401</v>
      </c>
      <c r="C3716" s="134">
        <v>-758</v>
      </c>
      <c r="D3716" s="212">
        <f t="shared" si="93"/>
        <v>9744643</v>
      </c>
      <c r="E3716" s="208"/>
      <c r="F3716" s="208"/>
      <c r="G3716" s="208"/>
      <c r="H3716" s="208"/>
      <c r="I3716" t="s">
        <v>361</v>
      </c>
    </row>
    <row r="3717" spans="1:9" hidden="1" outlineLevel="1">
      <c r="A3717" s="222" t="s">
        <v>362</v>
      </c>
      <c r="B3717" s="134">
        <v>233439197</v>
      </c>
      <c r="C3717" s="134">
        <v>-1206535</v>
      </c>
      <c r="D3717" s="212">
        <f t="shared" si="93"/>
        <v>232232662</v>
      </c>
      <c r="E3717" s="208"/>
      <c r="F3717" s="208"/>
      <c r="G3717" s="208"/>
      <c r="H3717" s="208"/>
      <c r="I3717" t="s">
        <v>363</v>
      </c>
    </row>
    <row r="3718" spans="1:9" hidden="1" outlineLevel="1">
      <c r="A3718" s="222" t="s">
        <v>364</v>
      </c>
      <c r="B3718" s="134">
        <v>108382301</v>
      </c>
      <c r="C3718" s="134">
        <v>-831706</v>
      </c>
      <c r="D3718" s="212">
        <f t="shared" si="93"/>
        <v>107550595</v>
      </c>
      <c r="E3718" s="208"/>
      <c r="F3718" s="208"/>
      <c r="G3718" s="208"/>
      <c r="H3718" s="208"/>
      <c r="I3718" t="s">
        <v>365</v>
      </c>
    </row>
    <row r="3719" spans="1:9" hidden="1" outlineLevel="1">
      <c r="A3719" s="222" t="s">
        <v>366</v>
      </c>
      <c r="B3719" s="134">
        <v>5379049787</v>
      </c>
      <c r="C3719" s="134">
        <v>-26350041</v>
      </c>
      <c r="D3719" s="212">
        <f t="shared" si="93"/>
        <v>5352699746</v>
      </c>
      <c r="E3719" s="208"/>
      <c r="F3719" s="208"/>
      <c r="G3719" s="208"/>
      <c r="H3719" s="208"/>
      <c r="I3719" t="s">
        <v>367</v>
      </c>
    </row>
    <row r="3720" spans="1:9" hidden="1" outlineLevel="1">
      <c r="A3720" s="222" t="s">
        <v>368</v>
      </c>
      <c r="B3720" s="134">
        <v>66277762</v>
      </c>
      <c r="C3720" s="134">
        <v>457717</v>
      </c>
      <c r="D3720" s="212">
        <f t="shared" si="93"/>
        <v>66735479</v>
      </c>
      <c r="E3720" s="208"/>
      <c r="F3720" s="208"/>
      <c r="G3720" s="208"/>
      <c r="H3720" s="208"/>
      <c r="I3720" t="s">
        <v>369</v>
      </c>
    </row>
    <row r="3721" spans="1:9" hidden="1" outlineLevel="1">
      <c r="A3721" s="222" t="s">
        <v>370</v>
      </c>
      <c r="B3721" s="134">
        <v>328977626</v>
      </c>
      <c r="C3721" s="134">
        <v>-3137154</v>
      </c>
      <c r="D3721" s="212">
        <f t="shared" si="93"/>
        <v>325840472</v>
      </c>
      <c r="E3721" s="208"/>
      <c r="F3721" s="208"/>
      <c r="G3721" s="208"/>
      <c r="H3721" s="208"/>
      <c r="I3721" t="s">
        <v>371</v>
      </c>
    </row>
    <row r="3722" spans="1:9" hidden="1" outlineLevel="1">
      <c r="A3722" s="222" t="s">
        <v>372</v>
      </c>
      <c r="B3722" s="134">
        <v>28045854</v>
      </c>
      <c r="C3722" s="134">
        <v>-289270</v>
      </c>
      <c r="D3722" s="212">
        <f t="shared" si="93"/>
        <v>27756584</v>
      </c>
      <c r="E3722" s="208"/>
      <c r="F3722" s="208"/>
      <c r="G3722" s="208"/>
      <c r="H3722" s="208"/>
      <c r="I3722" t="s">
        <v>373</v>
      </c>
    </row>
    <row r="3723" spans="1:9" hidden="1" outlineLevel="1">
      <c r="A3723" s="222" t="s">
        <v>1684</v>
      </c>
      <c r="B3723" s="134">
        <v>4789267</v>
      </c>
      <c r="C3723" s="134">
        <v>41717</v>
      </c>
      <c r="D3723" s="212">
        <f t="shared" si="93"/>
        <v>4830984</v>
      </c>
      <c r="E3723" s="208"/>
      <c r="F3723" s="208"/>
      <c r="G3723" s="208"/>
      <c r="H3723" s="208"/>
      <c r="I3723" t="s">
        <v>1685</v>
      </c>
    </row>
    <row r="3724" spans="1:9" hidden="1" outlineLevel="1">
      <c r="A3724" s="222" t="s">
        <v>374</v>
      </c>
      <c r="B3724" s="134">
        <v>344430894</v>
      </c>
      <c r="C3724" s="134">
        <v>-4207987</v>
      </c>
      <c r="D3724" s="212">
        <f t="shared" si="93"/>
        <v>340222907</v>
      </c>
      <c r="E3724" s="208"/>
      <c r="F3724" s="208"/>
      <c r="G3724" s="208"/>
      <c r="H3724" s="208"/>
      <c r="I3724" t="s">
        <v>375</v>
      </c>
    </row>
    <row r="3725" spans="1:9" hidden="1" outlineLevel="1">
      <c r="A3725" s="222" t="s">
        <v>376</v>
      </c>
      <c r="B3725" s="134">
        <v>33888134</v>
      </c>
      <c r="C3725" s="134">
        <v>-165843</v>
      </c>
      <c r="D3725" s="212">
        <f t="shared" si="93"/>
        <v>33722291</v>
      </c>
      <c r="E3725" s="208"/>
      <c r="F3725" s="208"/>
      <c r="G3725" s="208"/>
      <c r="H3725" s="208"/>
      <c r="I3725" t="s">
        <v>377</v>
      </c>
    </row>
    <row r="3726" spans="1:9" hidden="1" outlineLevel="1">
      <c r="A3726" s="222" t="s">
        <v>378</v>
      </c>
      <c r="B3726" s="134">
        <v>2458112848</v>
      </c>
      <c r="C3726" s="134">
        <v>-17837587</v>
      </c>
      <c r="D3726" s="212">
        <f t="shared" si="93"/>
        <v>2440275261</v>
      </c>
      <c r="E3726" s="208"/>
      <c r="F3726" s="208"/>
      <c r="G3726" s="208"/>
      <c r="H3726" s="208"/>
      <c r="I3726" t="s">
        <v>379</v>
      </c>
    </row>
    <row r="3727" spans="1:9" hidden="1" outlineLevel="1">
      <c r="A3727" s="222" t="s">
        <v>380</v>
      </c>
      <c r="B3727" s="134">
        <v>5977448</v>
      </c>
      <c r="C3727" s="134">
        <v>-3430</v>
      </c>
      <c r="D3727" s="212">
        <f t="shared" si="93"/>
        <v>5974018</v>
      </c>
      <c r="E3727" s="208"/>
      <c r="F3727" s="208"/>
      <c r="G3727" s="208"/>
      <c r="H3727" s="208"/>
      <c r="I3727" t="s">
        <v>381</v>
      </c>
    </row>
    <row r="3728" spans="1:9" hidden="1" outlineLevel="1">
      <c r="A3728" s="222" t="s">
        <v>382</v>
      </c>
      <c r="B3728" s="134">
        <v>108904239</v>
      </c>
      <c r="C3728" s="134"/>
      <c r="D3728" s="212">
        <f t="shared" si="93"/>
        <v>108904239</v>
      </c>
      <c r="E3728" s="208"/>
      <c r="F3728" s="208"/>
      <c r="G3728" s="208"/>
      <c r="H3728" s="208"/>
      <c r="I3728" t="s">
        <v>383</v>
      </c>
    </row>
    <row r="3729" spans="1:9" hidden="1" outlineLevel="1">
      <c r="A3729" s="222" t="s">
        <v>384</v>
      </c>
      <c r="B3729" s="134">
        <v>24554052854</v>
      </c>
      <c r="C3729" s="134">
        <v>-104723740</v>
      </c>
      <c r="D3729" s="212">
        <f t="shared" si="93"/>
        <v>24449329114</v>
      </c>
      <c r="E3729" s="208"/>
      <c r="F3729" s="208"/>
      <c r="G3729" s="208"/>
      <c r="H3729" s="208"/>
      <c r="I3729" t="s">
        <v>385</v>
      </c>
    </row>
    <row r="3730" spans="1:9" hidden="1" outlineLevel="1">
      <c r="A3730" s="222" t="s">
        <v>386</v>
      </c>
      <c r="B3730" s="134">
        <v>138721950</v>
      </c>
      <c r="C3730" s="134">
        <v>-1557407</v>
      </c>
      <c r="D3730" s="212">
        <f t="shared" si="93"/>
        <v>137164543</v>
      </c>
      <c r="E3730" s="208"/>
      <c r="F3730" s="208"/>
      <c r="G3730" s="208"/>
      <c r="H3730" s="208"/>
      <c r="I3730" t="s">
        <v>387</v>
      </c>
    </row>
    <row r="3731" spans="1:9" hidden="1" outlineLevel="1">
      <c r="A3731" s="222" t="s">
        <v>388</v>
      </c>
      <c r="B3731" s="134">
        <v>16672465</v>
      </c>
      <c r="C3731" s="134"/>
      <c r="D3731" s="212">
        <f t="shared" si="93"/>
        <v>16672465</v>
      </c>
      <c r="E3731" s="208"/>
      <c r="F3731" s="208"/>
      <c r="G3731" s="208"/>
      <c r="H3731" s="208"/>
      <c r="I3731" t="s">
        <v>389</v>
      </c>
    </row>
    <row r="3732" spans="1:9" hidden="1" outlineLevel="1">
      <c r="A3732" s="222" t="s">
        <v>390</v>
      </c>
      <c r="B3732" s="134">
        <v>60333220</v>
      </c>
      <c r="C3732" s="134">
        <v>35633</v>
      </c>
      <c r="D3732" s="212">
        <f t="shared" si="93"/>
        <v>60368853</v>
      </c>
      <c r="E3732" s="208"/>
      <c r="F3732" s="208"/>
      <c r="G3732" s="208"/>
      <c r="H3732" s="208"/>
      <c r="I3732" t="s">
        <v>391</v>
      </c>
    </row>
    <row r="3733" spans="1:9" hidden="1" outlineLevel="1">
      <c r="A3733" s="222" t="s">
        <v>392</v>
      </c>
      <c r="B3733" s="134">
        <v>1255629274</v>
      </c>
      <c r="C3733" s="134">
        <v>-2115936</v>
      </c>
      <c r="D3733" s="212">
        <f t="shared" si="93"/>
        <v>1253513338</v>
      </c>
      <c r="E3733" s="208"/>
      <c r="F3733" s="208"/>
      <c r="G3733" s="208"/>
      <c r="H3733" s="208"/>
      <c r="I3733" t="s">
        <v>393</v>
      </c>
    </row>
    <row r="3734" spans="1:9" hidden="1" outlineLevel="1">
      <c r="A3734" s="222" t="s">
        <v>394</v>
      </c>
      <c r="B3734" s="134">
        <v>186474072</v>
      </c>
      <c r="C3734" s="134">
        <v>-170587</v>
      </c>
      <c r="D3734" s="212">
        <f t="shared" si="93"/>
        <v>186303485</v>
      </c>
      <c r="E3734" s="208"/>
      <c r="F3734" s="208"/>
      <c r="G3734" s="208"/>
      <c r="H3734" s="208"/>
      <c r="I3734" t="s">
        <v>395</v>
      </c>
    </row>
    <row r="3735" spans="1:9" hidden="1" outlineLevel="1">
      <c r="A3735" s="222" t="s">
        <v>396</v>
      </c>
      <c r="B3735" s="134">
        <v>126490708</v>
      </c>
      <c r="C3735" s="134"/>
      <c r="D3735" s="212">
        <f t="shared" si="93"/>
        <v>126490708</v>
      </c>
      <c r="E3735" s="208"/>
      <c r="F3735" s="208"/>
      <c r="G3735" s="208"/>
      <c r="H3735" s="208"/>
      <c r="I3735" t="s">
        <v>397</v>
      </c>
    </row>
    <row r="3736" spans="1:9" hidden="1" outlineLevel="1">
      <c r="A3736" s="222" t="s">
        <v>398</v>
      </c>
      <c r="B3736" s="134">
        <v>6850957634</v>
      </c>
      <c r="C3736" s="134">
        <v>18743874</v>
      </c>
      <c r="D3736" s="212">
        <f t="shared" si="93"/>
        <v>6869701508</v>
      </c>
      <c r="E3736" s="208"/>
      <c r="F3736" s="208"/>
      <c r="G3736" s="208"/>
      <c r="H3736" s="208"/>
      <c r="I3736" t="s">
        <v>399</v>
      </c>
    </row>
    <row r="3737" spans="1:9" hidden="1" outlineLevel="1">
      <c r="A3737" s="222" t="s">
        <v>400</v>
      </c>
      <c r="B3737" s="134">
        <v>345372288</v>
      </c>
      <c r="C3737" s="134">
        <v>-1343196</v>
      </c>
      <c r="D3737" s="212">
        <f t="shared" si="93"/>
        <v>344029092</v>
      </c>
      <c r="E3737" s="208"/>
      <c r="F3737" s="208"/>
      <c r="G3737" s="208"/>
      <c r="H3737" s="208"/>
      <c r="I3737" t="s">
        <v>401</v>
      </c>
    </row>
    <row r="3738" spans="1:9" hidden="1" outlineLevel="1">
      <c r="A3738" s="222" t="s">
        <v>402</v>
      </c>
      <c r="B3738" s="134">
        <v>71014321</v>
      </c>
      <c r="C3738" s="134">
        <v>6299389</v>
      </c>
      <c r="D3738" s="212">
        <f t="shared" si="93"/>
        <v>77313710</v>
      </c>
      <c r="E3738" s="208"/>
      <c r="F3738" s="208"/>
      <c r="G3738" s="208"/>
      <c r="H3738" s="208"/>
      <c r="I3738" t="s">
        <v>403</v>
      </c>
    </row>
    <row r="3739" spans="1:9" hidden="1" outlineLevel="1">
      <c r="A3739" s="222" t="s">
        <v>404</v>
      </c>
      <c r="B3739" s="134">
        <v>469732490</v>
      </c>
      <c r="C3739" s="134">
        <v>-401714</v>
      </c>
      <c r="D3739" s="212">
        <f t="shared" si="93"/>
        <v>469330776</v>
      </c>
      <c r="E3739" s="208"/>
      <c r="F3739" s="208"/>
      <c r="G3739" s="208"/>
      <c r="H3739" s="208"/>
      <c r="I3739" t="s">
        <v>405</v>
      </c>
    </row>
    <row r="3740" spans="1:9" hidden="1" outlineLevel="1">
      <c r="A3740" s="222" t="s">
        <v>406</v>
      </c>
      <c r="B3740" s="134">
        <v>19179863</v>
      </c>
      <c r="C3740" s="134"/>
      <c r="D3740" s="212">
        <f t="shared" si="93"/>
        <v>19179863</v>
      </c>
      <c r="E3740" s="208"/>
      <c r="F3740" s="208"/>
      <c r="G3740" s="208"/>
      <c r="H3740" s="208"/>
      <c r="I3740" t="s">
        <v>407</v>
      </c>
    </row>
    <row r="3741" spans="1:9" hidden="1" outlineLevel="1">
      <c r="A3741" s="222" t="s">
        <v>408</v>
      </c>
      <c r="B3741" s="134">
        <v>219866658</v>
      </c>
      <c r="C3741" s="134"/>
      <c r="D3741" s="212">
        <f t="shared" si="93"/>
        <v>219866658</v>
      </c>
      <c r="E3741" s="208"/>
      <c r="F3741" s="208"/>
      <c r="G3741" s="208"/>
      <c r="H3741" s="208"/>
      <c r="I3741" t="s">
        <v>409</v>
      </c>
    </row>
    <row r="3742" spans="1:9" hidden="1" outlineLevel="1">
      <c r="A3742" s="222" t="s">
        <v>1686</v>
      </c>
      <c r="B3742" s="134">
        <v>4414399</v>
      </c>
      <c r="C3742" s="134">
        <v>311480</v>
      </c>
      <c r="D3742" s="212">
        <f t="shared" si="93"/>
        <v>4725879</v>
      </c>
      <c r="E3742" s="208"/>
      <c r="F3742" s="208"/>
      <c r="G3742" s="208"/>
      <c r="H3742" s="208"/>
      <c r="I3742" t="s">
        <v>1687</v>
      </c>
    </row>
    <row r="3743" spans="1:9" hidden="1" outlineLevel="1">
      <c r="A3743" s="222" t="s">
        <v>410</v>
      </c>
      <c r="B3743" s="134">
        <v>828348670</v>
      </c>
      <c r="C3743" s="134"/>
      <c r="D3743" s="212">
        <f t="shared" si="93"/>
        <v>828348670</v>
      </c>
      <c r="E3743" s="208"/>
      <c r="F3743" s="208"/>
      <c r="G3743" s="208"/>
      <c r="H3743" s="208"/>
      <c r="I3743" t="s">
        <v>411</v>
      </c>
    </row>
    <row r="3744" spans="1:9" hidden="1" outlineLevel="1">
      <c r="A3744" s="222" t="s">
        <v>412</v>
      </c>
      <c r="B3744" s="134">
        <v>180405709</v>
      </c>
      <c r="C3744" s="134">
        <v>-653542</v>
      </c>
      <c r="D3744" s="212">
        <f t="shared" si="93"/>
        <v>179752167</v>
      </c>
      <c r="E3744" s="208"/>
      <c r="F3744" s="208"/>
      <c r="G3744" s="208"/>
      <c r="H3744" s="208"/>
      <c r="I3744" t="s">
        <v>413</v>
      </c>
    </row>
    <row r="3745" spans="1:9" hidden="1" outlineLevel="1">
      <c r="A3745" s="222" t="s">
        <v>1263</v>
      </c>
      <c r="B3745" s="134">
        <v>15020793</v>
      </c>
      <c r="C3745" s="134">
        <v>-39991</v>
      </c>
      <c r="D3745" s="212">
        <f t="shared" si="93"/>
        <v>14980802</v>
      </c>
      <c r="E3745" s="208"/>
      <c r="F3745" s="208"/>
      <c r="G3745" s="208"/>
      <c r="H3745" s="208"/>
      <c r="I3745" t="s">
        <v>1264</v>
      </c>
    </row>
    <row r="3746" spans="1:9" hidden="1" outlineLevel="1">
      <c r="A3746" s="222" t="s">
        <v>414</v>
      </c>
      <c r="B3746" s="134">
        <v>146205524</v>
      </c>
      <c r="C3746" s="134"/>
      <c r="D3746" s="212">
        <f t="shared" si="93"/>
        <v>146205524</v>
      </c>
      <c r="E3746" s="208"/>
      <c r="F3746" s="208"/>
      <c r="G3746" s="208"/>
      <c r="H3746" s="208"/>
      <c r="I3746" t="s">
        <v>415</v>
      </c>
    </row>
    <row r="3747" spans="1:9" hidden="1" outlineLevel="1">
      <c r="A3747" s="222" t="s">
        <v>416</v>
      </c>
      <c r="B3747" s="134">
        <v>1255799424</v>
      </c>
      <c r="C3747" s="134">
        <v>-438839</v>
      </c>
      <c r="D3747" s="212">
        <f t="shared" si="93"/>
        <v>1255360585</v>
      </c>
      <c r="E3747" s="208"/>
      <c r="F3747" s="208"/>
      <c r="G3747" s="208"/>
      <c r="H3747" s="208"/>
      <c r="I3747" t="s">
        <v>417</v>
      </c>
    </row>
    <row r="3748" spans="1:9" hidden="1" outlineLevel="1">
      <c r="A3748" s="222" t="s">
        <v>418</v>
      </c>
      <c r="B3748" s="134">
        <v>105851339</v>
      </c>
      <c r="C3748" s="134">
        <v>-737705</v>
      </c>
      <c r="D3748" s="212">
        <f t="shared" si="93"/>
        <v>105113634</v>
      </c>
      <c r="E3748" s="208"/>
      <c r="F3748" s="208"/>
      <c r="G3748" s="208"/>
      <c r="H3748" s="208"/>
      <c r="I3748" t="s">
        <v>419</v>
      </c>
    </row>
    <row r="3749" spans="1:9" hidden="1" outlineLevel="1">
      <c r="A3749" s="222" t="s">
        <v>420</v>
      </c>
      <c r="B3749" s="134">
        <v>132041107</v>
      </c>
      <c r="C3749" s="134">
        <v>-587678</v>
      </c>
      <c r="D3749" s="212">
        <f t="shared" si="93"/>
        <v>131453429</v>
      </c>
      <c r="E3749" s="208"/>
      <c r="F3749" s="208"/>
      <c r="G3749" s="208"/>
      <c r="H3749" s="208"/>
      <c r="I3749" t="s">
        <v>421</v>
      </c>
    </row>
    <row r="3750" spans="1:9" hidden="1" outlineLevel="1">
      <c r="A3750" s="222" t="s">
        <v>422</v>
      </c>
      <c r="B3750" s="134">
        <v>80582899</v>
      </c>
      <c r="C3750" s="134">
        <v>-221819</v>
      </c>
      <c r="D3750" s="212">
        <f t="shared" si="93"/>
        <v>80361080</v>
      </c>
      <c r="E3750" s="208"/>
      <c r="F3750" s="208"/>
      <c r="G3750" s="208"/>
      <c r="H3750" s="208"/>
      <c r="I3750" t="s">
        <v>423</v>
      </c>
    </row>
    <row r="3751" spans="1:9" hidden="1" outlineLevel="1">
      <c r="A3751" s="222" t="s">
        <v>1688</v>
      </c>
      <c r="B3751" s="134">
        <v>59056</v>
      </c>
      <c r="C3751" s="134"/>
      <c r="D3751" s="212">
        <f t="shared" si="93"/>
        <v>59056</v>
      </c>
      <c r="E3751" s="208"/>
      <c r="F3751" s="208"/>
      <c r="G3751" s="208"/>
      <c r="H3751" s="208"/>
      <c r="I3751" t="s">
        <v>1689</v>
      </c>
    </row>
    <row r="3752" spans="1:9" hidden="1" outlineLevel="1">
      <c r="A3752" s="222" t="s">
        <v>93</v>
      </c>
      <c r="B3752" s="134">
        <v>15817700</v>
      </c>
      <c r="C3752" s="134">
        <v>24089</v>
      </c>
      <c r="D3752" s="212">
        <f t="shared" si="93"/>
        <v>15841789</v>
      </c>
      <c r="E3752" s="208"/>
      <c r="F3752" s="208"/>
      <c r="G3752" s="208"/>
      <c r="H3752" s="208"/>
      <c r="I3752" t="s">
        <v>94</v>
      </c>
    </row>
    <row r="3753" spans="1:9" hidden="1" outlineLevel="1">
      <c r="A3753" s="222" t="s">
        <v>424</v>
      </c>
      <c r="B3753" s="134">
        <v>87618492</v>
      </c>
      <c r="C3753" s="134">
        <v>1513760</v>
      </c>
      <c r="D3753" s="212">
        <f t="shared" si="93"/>
        <v>89132252</v>
      </c>
      <c r="E3753" s="208"/>
      <c r="F3753" s="208"/>
      <c r="G3753" s="208"/>
      <c r="H3753" s="208"/>
      <c r="I3753" t="s">
        <v>425</v>
      </c>
    </row>
    <row r="3754" spans="1:9" hidden="1" outlineLevel="1">
      <c r="A3754" s="222" t="s">
        <v>426</v>
      </c>
      <c r="B3754" s="134">
        <v>3347190</v>
      </c>
      <c r="C3754" s="134"/>
      <c r="D3754" s="212">
        <f t="shared" si="93"/>
        <v>3347190</v>
      </c>
      <c r="E3754" s="208"/>
      <c r="F3754" s="208"/>
      <c r="G3754" s="208"/>
      <c r="H3754" s="208"/>
      <c r="I3754" t="s">
        <v>427</v>
      </c>
    </row>
    <row r="3755" spans="1:9" hidden="1" outlineLevel="1">
      <c r="A3755" s="222" t="s">
        <v>428</v>
      </c>
      <c r="B3755" s="134">
        <v>137291903</v>
      </c>
      <c r="C3755" s="134"/>
      <c r="D3755" s="212">
        <f t="shared" si="93"/>
        <v>137291903</v>
      </c>
      <c r="E3755" s="208"/>
      <c r="F3755" s="208"/>
      <c r="G3755" s="208"/>
      <c r="H3755" s="208"/>
      <c r="I3755" t="s">
        <v>429</v>
      </c>
    </row>
    <row r="3756" spans="1:9" hidden="1" outlineLevel="1">
      <c r="A3756" s="222" t="s">
        <v>430</v>
      </c>
      <c r="B3756" s="134">
        <v>90966210</v>
      </c>
      <c r="C3756" s="134">
        <v>2799871</v>
      </c>
      <c r="D3756" s="212">
        <f t="shared" si="93"/>
        <v>93766081</v>
      </c>
      <c r="E3756" s="208"/>
      <c r="F3756" s="208"/>
      <c r="G3756" s="208"/>
      <c r="H3756" s="208"/>
      <c r="I3756" t="s">
        <v>431</v>
      </c>
    </row>
    <row r="3757" spans="1:9" hidden="1" outlineLevel="1">
      <c r="A3757" s="222" t="s">
        <v>432</v>
      </c>
      <c r="B3757" s="134">
        <v>291468613</v>
      </c>
      <c r="C3757" s="134"/>
      <c r="D3757" s="212">
        <f t="shared" si="93"/>
        <v>291468613</v>
      </c>
      <c r="E3757" s="208"/>
      <c r="F3757" s="208"/>
      <c r="G3757" s="208"/>
      <c r="H3757" s="208"/>
      <c r="I3757" t="s">
        <v>433</v>
      </c>
    </row>
    <row r="3758" spans="1:9" hidden="1" outlineLevel="1">
      <c r="A3758" s="222" t="s">
        <v>434</v>
      </c>
      <c r="B3758" s="134">
        <v>147307531</v>
      </c>
      <c r="C3758" s="134">
        <v>-687232</v>
      </c>
      <c r="D3758" s="212">
        <f t="shared" si="93"/>
        <v>146620299</v>
      </c>
      <c r="E3758" s="208"/>
      <c r="F3758" s="208"/>
      <c r="G3758" s="208"/>
      <c r="H3758" s="208"/>
      <c r="I3758" t="s">
        <v>435</v>
      </c>
    </row>
    <row r="3759" spans="1:9" hidden="1" outlineLevel="1">
      <c r="A3759" s="222" t="s">
        <v>436</v>
      </c>
      <c r="B3759" s="134">
        <v>18620418</v>
      </c>
      <c r="C3759" s="134"/>
      <c r="D3759" s="212">
        <f t="shared" si="93"/>
        <v>18620418</v>
      </c>
      <c r="E3759" s="208"/>
      <c r="F3759" s="208"/>
      <c r="G3759" s="208"/>
      <c r="H3759" s="208"/>
      <c r="I3759" t="s">
        <v>437</v>
      </c>
    </row>
    <row r="3760" spans="1:9" hidden="1" outlineLevel="1">
      <c r="A3760" s="222" t="s">
        <v>438</v>
      </c>
      <c r="B3760" s="134">
        <v>184342151</v>
      </c>
      <c r="C3760" s="134">
        <v>-363824</v>
      </c>
      <c r="D3760" s="212">
        <f t="shared" ref="D3760:D3823" si="94">B3760+C3760</f>
        <v>183978327</v>
      </c>
      <c r="E3760" s="208"/>
      <c r="F3760" s="208"/>
      <c r="G3760" s="208"/>
      <c r="H3760" s="208"/>
      <c r="I3760" t="s">
        <v>439</v>
      </c>
    </row>
    <row r="3761" spans="1:9" hidden="1" outlineLevel="1">
      <c r="A3761" s="222" t="s">
        <v>1690</v>
      </c>
      <c r="B3761" s="134">
        <v>11287301</v>
      </c>
      <c r="C3761" s="134">
        <v>45954</v>
      </c>
      <c r="D3761" s="212">
        <f t="shared" si="94"/>
        <v>11333255</v>
      </c>
      <c r="E3761" s="208"/>
      <c r="F3761" s="208"/>
      <c r="G3761" s="208"/>
      <c r="H3761" s="208"/>
      <c r="I3761" t="s">
        <v>1691</v>
      </c>
    </row>
    <row r="3762" spans="1:9" hidden="1" outlineLevel="1">
      <c r="A3762" s="222" t="s">
        <v>440</v>
      </c>
      <c r="B3762" s="134">
        <v>331558133</v>
      </c>
      <c r="C3762" s="134"/>
      <c r="D3762" s="212">
        <f t="shared" si="94"/>
        <v>331558133</v>
      </c>
      <c r="E3762" s="208"/>
      <c r="F3762" s="208"/>
      <c r="G3762" s="208"/>
      <c r="H3762" s="208"/>
      <c r="I3762" t="s">
        <v>441</v>
      </c>
    </row>
    <row r="3763" spans="1:9" hidden="1" outlineLevel="1">
      <c r="A3763" s="222" t="s">
        <v>442</v>
      </c>
      <c r="B3763" s="134">
        <v>287577278</v>
      </c>
      <c r="C3763" s="134"/>
      <c r="D3763" s="212">
        <f t="shared" si="94"/>
        <v>287577278</v>
      </c>
      <c r="E3763" s="208"/>
      <c r="F3763" s="208"/>
      <c r="G3763" s="208"/>
      <c r="H3763" s="208"/>
      <c r="I3763" t="s">
        <v>443</v>
      </c>
    </row>
    <row r="3764" spans="1:9" hidden="1" outlineLevel="1">
      <c r="A3764" s="222" t="s">
        <v>444</v>
      </c>
      <c r="B3764" s="134">
        <v>178052952</v>
      </c>
      <c r="C3764" s="134">
        <v>6479882</v>
      </c>
      <c r="D3764" s="212">
        <f t="shared" si="94"/>
        <v>184532834</v>
      </c>
      <c r="E3764" s="208"/>
      <c r="F3764" s="208"/>
      <c r="G3764" s="208"/>
      <c r="H3764" s="208"/>
      <c r="I3764" t="s">
        <v>445</v>
      </c>
    </row>
    <row r="3765" spans="1:9" hidden="1" outlineLevel="1">
      <c r="A3765" s="222" t="s">
        <v>446</v>
      </c>
      <c r="B3765" s="134">
        <v>25595229</v>
      </c>
      <c r="C3765" s="134"/>
      <c r="D3765" s="212">
        <f t="shared" si="94"/>
        <v>25595229</v>
      </c>
      <c r="E3765" s="208"/>
      <c r="F3765" s="208"/>
      <c r="G3765" s="208"/>
      <c r="H3765" s="208"/>
      <c r="I3765" t="s">
        <v>447</v>
      </c>
    </row>
    <row r="3766" spans="1:9" hidden="1" outlineLevel="1">
      <c r="A3766" s="222" t="s">
        <v>448</v>
      </c>
      <c r="B3766" s="134">
        <v>152719645</v>
      </c>
      <c r="C3766" s="134"/>
      <c r="D3766" s="212">
        <f t="shared" si="94"/>
        <v>152719645</v>
      </c>
      <c r="E3766" s="208"/>
      <c r="F3766" s="208"/>
      <c r="G3766" s="208"/>
      <c r="H3766" s="208"/>
      <c r="I3766" t="s">
        <v>449</v>
      </c>
    </row>
    <row r="3767" spans="1:9" hidden="1" outlineLevel="1">
      <c r="A3767" s="222" t="s">
        <v>450</v>
      </c>
      <c r="B3767" s="134">
        <v>2604994312</v>
      </c>
      <c r="C3767" s="134">
        <v>-1137872</v>
      </c>
      <c r="D3767" s="212">
        <f t="shared" si="94"/>
        <v>2603856440</v>
      </c>
      <c r="E3767" s="208"/>
      <c r="F3767" s="208"/>
      <c r="G3767" s="208"/>
      <c r="H3767" s="208"/>
      <c r="I3767" t="s">
        <v>451</v>
      </c>
    </row>
    <row r="3768" spans="1:9" hidden="1" outlineLevel="1">
      <c r="A3768" s="222" t="s">
        <v>452</v>
      </c>
      <c r="B3768" s="134">
        <v>307522684</v>
      </c>
      <c r="C3768" s="134"/>
      <c r="D3768" s="212">
        <f t="shared" si="94"/>
        <v>307522684</v>
      </c>
      <c r="E3768" s="208"/>
      <c r="F3768" s="208"/>
      <c r="G3768" s="208"/>
      <c r="H3768" s="208"/>
      <c r="I3768" t="s">
        <v>453</v>
      </c>
    </row>
    <row r="3769" spans="1:9" hidden="1" outlineLevel="1">
      <c r="A3769" s="222" t="s">
        <v>454</v>
      </c>
      <c r="B3769" s="134">
        <v>89618445</v>
      </c>
      <c r="C3769" s="134">
        <v>3990</v>
      </c>
      <c r="D3769" s="212">
        <f t="shared" si="94"/>
        <v>89622435</v>
      </c>
      <c r="E3769" s="208"/>
      <c r="F3769" s="208"/>
      <c r="G3769" s="208"/>
      <c r="H3769" s="208"/>
      <c r="I3769" t="s">
        <v>455</v>
      </c>
    </row>
    <row r="3770" spans="1:9" hidden="1" outlineLevel="1">
      <c r="A3770" s="222" t="s">
        <v>456</v>
      </c>
      <c r="B3770" s="134">
        <v>203820680</v>
      </c>
      <c r="C3770" s="134">
        <v>2547943</v>
      </c>
      <c r="D3770" s="212">
        <f t="shared" si="94"/>
        <v>206368623</v>
      </c>
      <c r="E3770" s="208"/>
      <c r="F3770" s="208"/>
      <c r="G3770" s="208"/>
      <c r="H3770" s="208"/>
      <c r="I3770" t="s">
        <v>457</v>
      </c>
    </row>
    <row r="3771" spans="1:9" hidden="1" outlineLevel="1">
      <c r="A3771" s="222" t="s">
        <v>458</v>
      </c>
      <c r="B3771" s="134">
        <v>77277608</v>
      </c>
      <c r="C3771" s="134">
        <v>3485</v>
      </c>
      <c r="D3771" s="212">
        <f t="shared" si="94"/>
        <v>77281093</v>
      </c>
      <c r="E3771" s="208"/>
      <c r="F3771" s="208"/>
      <c r="G3771" s="208"/>
      <c r="H3771" s="208"/>
      <c r="I3771" t="s">
        <v>459</v>
      </c>
    </row>
    <row r="3772" spans="1:9" hidden="1" outlineLevel="1">
      <c r="A3772" s="222" t="s">
        <v>460</v>
      </c>
      <c r="B3772" s="134">
        <v>459962512</v>
      </c>
      <c r="C3772" s="134">
        <v>3565789</v>
      </c>
      <c r="D3772" s="212">
        <f t="shared" si="94"/>
        <v>463528301</v>
      </c>
      <c r="E3772" s="208"/>
      <c r="F3772" s="208"/>
      <c r="G3772" s="208"/>
      <c r="H3772" s="208"/>
      <c r="I3772" t="s">
        <v>461</v>
      </c>
    </row>
    <row r="3773" spans="1:9" hidden="1" outlineLevel="1">
      <c r="A3773" s="222" t="s">
        <v>462</v>
      </c>
      <c r="B3773" s="134">
        <v>363028138</v>
      </c>
      <c r="C3773" s="134">
        <v>-1021138</v>
      </c>
      <c r="D3773" s="212">
        <f t="shared" si="94"/>
        <v>362007000</v>
      </c>
      <c r="E3773" s="208"/>
      <c r="F3773" s="208"/>
      <c r="G3773" s="208"/>
      <c r="H3773" s="208"/>
      <c r="I3773" t="s">
        <v>463</v>
      </c>
    </row>
    <row r="3774" spans="1:9" hidden="1" outlineLevel="1">
      <c r="A3774" s="222" t="s">
        <v>464</v>
      </c>
      <c r="B3774" s="134">
        <v>183638728</v>
      </c>
      <c r="C3774" s="134">
        <v>111626</v>
      </c>
      <c r="D3774" s="212">
        <f t="shared" si="94"/>
        <v>183750354</v>
      </c>
      <c r="E3774" s="208"/>
      <c r="F3774" s="208"/>
      <c r="G3774" s="208"/>
      <c r="H3774" s="208"/>
      <c r="I3774" t="s">
        <v>465</v>
      </c>
    </row>
    <row r="3775" spans="1:9" hidden="1" outlineLevel="1">
      <c r="A3775" s="222" t="s">
        <v>1692</v>
      </c>
      <c r="B3775" s="134">
        <v>13246902</v>
      </c>
      <c r="C3775" s="134"/>
      <c r="D3775" s="212">
        <f t="shared" si="94"/>
        <v>13246902</v>
      </c>
      <c r="E3775" s="208"/>
      <c r="F3775" s="208"/>
      <c r="G3775" s="208"/>
      <c r="H3775" s="208"/>
      <c r="I3775" t="s">
        <v>1693</v>
      </c>
    </row>
    <row r="3776" spans="1:9" hidden="1" outlineLevel="1">
      <c r="A3776" s="222" t="s">
        <v>1694</v>
      </c>
      <c r="B3776" s="134">
        <v>10628338</v>
      </c>
      <c r="C3776" s="134">
        <v>65975</v>
      </c>
      <c r="D3776" s="212">
        <f t="shared" si="94"/>
        <v>10694313</v>
      </c>
      <c r="E3776" s="208"/>
      <c r="F3776" s="208"/>
      <c r="G3776" s="208"/>
      <c r="H3776" s="208"/>
      <c r="I3776" t="s">
        <v>1695</v>
      </c>
    </row>
    <row r="3777" spans="1:9" hidden="1" outlineLevel="1">
      <c r="A3777" s="222" t="s">
        <v>1696</v>
      </c>
      <c r="B3777" s="134">
        <v>3392613</v>
      </c>
      <c r="C3777" s="134">
        <v>11211</v>
      </c>
      <c r="D3777" s="212">
        <f t="shared" si="94"/>
        <v>3403824</v>
      </c>
      <c r="E3777" s="208"/>
      <c r="F3777" s="208"/>
      <c r="G3777" s="208"/>
      <c r="H3777" s="208"/>
      <c r="I3777" t="s">
        <v>1697</v>
      </c>
    </row>
    <row r="3778" spans="1:9" hidden="1" outlineLevel="1">
      <c r="A3778" s="222" t="s">
        <v>466</v>
      </c>
      <c r="B3778" s="134">
        <v>77479304</v>
      </c>
      <c r="C3778" s="134">
        <v>1963004</v>
      </c>
      <c r="D3778" s="212">
        <f t="shared" si="94"/>
        <v>79442308</v>
      </c>
      <c r="E3778" s="208"/>
      <c r="F3778" s="208"/>
      <c r="G3778" s="208"/>
      <c r="H3778" s="208"/>
      <c r="I3778" t="s">
        <v>467</v>
      </c>
    </row>
    <row r="3779" spans="1:9" hidden="1" outlineLevel="1">
      <c r="A3779" s="222" t="s">
        <v>468</v>
      </c>
      <c r="B3779" s="134">
        <v>96774517</v>
      </c>
      <c r="C3779" s="134"/>
      <c r="D3779" s="212">
        <f t="shared" si="94"/>
        <v>96774517</v>
      </c>
      <c r="E3779" s="208"/>
      <c r="F3779" s="208"/>
      <c r="G3779" s="208"/>
      <c r="H3779" s="208"/>
      <c r="I3779" t="s">
        <v>469</v>
      </c>
    </row>
    <row r="3780" spans="1:9" hidden="1" outlineLevel="1">
      <c r="A3780" s="222" t="s">
        <v>470</v>
      </c>
      <c r="B3780" s="134">
        <v>2428553242</v>
      </c>
      <c r="C3780" s="134">
        <v>-977918</v>
      </c>
      <c r="D3780" s="212">
        <f t="shared" si="94"/>
        <v>2427575324</v>
      </c>
      <c r="E3780" s="208"/>
      <c r="F3780" s="208"/>
      <c r="G3780" s="208"/>
      <c r="H3780" s="208"/>
      <c r="I3780" t="s">
        <v>471</v>
      </c>
    </row>
    <row r="3781" spans="1:9" hidden="1" outlineLevel="1">
      <c r="A3781" s="222" t="s">
        <v>472</v>
      </c>
      <c r="B3781" s="134">
        <v>44596790</v>
      </c>
      <c r="C3781" s="134"/>
      <c r="D3781" s="212">
        <f t="shared" si="94"/>
        <v>44596790</v>
      </c>
      <c r="E3781" s="208"/>
      <c r="F3781" s="208"/>
      <c r="G3781" s="208"/>
      <c r="H3781" s="208"/>
      <c r="I3781" t="s">
        <v>473</v>
      </c>
    </row>
    <row r="3782" spans="1:9" hidden="1" outlineLevel="1">
      <c r="A3782" s="222" t="s">
        <v>474</v>
      </c>
      <c r="B3782" s="134">
        <v>43599516</v>
      </c>
      <c r="C3782" s="134"/>
      <c r="D3782" s="212">
        <f t="shared" si="94"/>
        <v>43599516</v>
      </c>
      <c r="E3782" s="208"/>
      <c r="F3782" s="208"/>
      <c r="G3782" s="208"/>
      <c r="H3782" s="208"/>
      <c r="I3782" t="s">
        <v>475</v>
      </c>
    </row>
    <row r="3783" spans="1:9" hidden="1" outlineLevel="1">
      <c r="A3783" s="222" t="s">
        <v>476</v>
      </c>
      <c r="B3783" s="134">
        <v>247941655</v>
      </c>
      <c r="C3783" s="134">
        <v>262456</v>
      </c>
      <c r="D3783" s="212">
        <f t="shared" si="94"/>
        <v>248204111</v>
      </c>
      <c r="E3783" s="208"/>
      <c r="F3783" s="208"/>
      <c r="G3783" s="208"/>
      <c r="H3783" s="208"/>
      <c r="I3783" t="s">
        <v>477</v>
      </c>
    </row>
    <row r="3784" spans="1:9" hidden="1" outlineLevel="1">
      <c r="A3784" s="222" t="s">
        <v>478</v>
      </c>
      <c r="B3784" s="134">
        <v>117705868</v>
      </c>
      <c r="C3784" s="134">
        <v>17770</v>
      </c>
      <c r="D3784" s="212">
        <f t="shared" si="94"/>
        <v>117723638</v>
      </c>
      <c r="E3784" s="208"/>
      <c r="F3784" s="208"/>
      <c r="G3784" s="208"/>
      <c r="H3784" s="208"/>
      <c r="I3784" t="s">
        <v>479</v>
      </c>
    </row>
    <row r="3785" spans="1:9" hidden="1" outlineLevel="1">
      <c r="A3785" s="222" t="s">
        <v>480</v>
      </c>
      <c r="B3785" s="134">
        <v>141444886</v>
      </c>
      <c r="C3785" s="134">
        <v>-1203280</v>
      </c>
      <c r="D3785" s="212">
        <f t="shared" si="94"/>
        <v>140241606</v>
      </c>
      <c r="E3785" s="208"/>
      <c r="F3785" s="208"/>
      <c r="G3785" s="208"/>
      <c r="H3785" s="208"/>
      <c r="I3785" t="s">
        <v>481</v>
      </c>
    </row>
    <row r="3786" spans="1:9" hidden="1" outlineLevel="1">
      <c r="A3786" s="222" t="s">
        <v>482</v>
      </c>
      <c r="B3786" s="134">
        <v>30704905</v>
      </c>
      <c r="C3786" s="134">
        <v>474272</v>
      </c>
      <c r="D3786" s="212">
        <f t="shared" si="94"/>
        <v>31179177</v>
      </c>
      <c r="E3786" s="208"/>
      <c r="F3786" s="208"/>
      <c r="G3786" s="208"/>
      <c r="H3786" s="208"/>
      <c r="I3786" t="s">
        <v>483</v>
      </c>
    </row>
    <row r="3787" spans="1:9" hidden="1" outlineLevel="1">
      <c r="A3787" s="222" t="s">
        <v>484</v>
      </c>
      <c r="B3787" s="134">
        <v>115879671</v>
      </c>
      <c r="C3787" s="134">
        <v>171011</v>
      </c>
      <c r="D3787" s="212">
        <f t="shared" si="94"/>
        <v>116050682</v>
      </c>
      <c r="E3787" s="208"/>
      <c r="F3787" s="208"/>
      <c r="G3787" s="208"/>
      <c r="H3787" s="208"/>
      <c r="I3787" t="s">
        <v>485</v>
      </c>
    </row>
    <row r="3788" spans="1:9" hidden="1" outlineLevel="1">
      <c r="A3788" s="222" t="s">
        <v>1698</v>
      </c>
      <c r="B3788" s="134">
        <v>42759367</v>
      </c>
      <c r="C3788" s="134"/>
      <c r="D3788" s="212">
        <f t="shared" si="94"/>
        <v>42759367</v>
      </c>
      <c r="E3788" s="208"/>
      <c r="F3788" s="208"/>
      <c r="G3788" s="208"/>
      <c r="H3788" s="208"/>
      <c r="I3788" t="s">
        <v>1699</v>
      </c>
    </row>
    <row r="3789" spans="1:9" hidden="1" outlineLevel="1">
      <c r="A3789" s="222" t="s">
        <v>486</v>
      </c>
      <c r="B3789" s="134">
        <v>73591765</v>
      </c>
      <c r="C3789" s="134">
        <v>84330</v>
      </c>
      <c r="D3789" s="212">
        <f t="shared" si="94"/>
        <v>73676095</v>
      </c>
      <c r="E3789" s="208"/>
      <c r="F3789" s="208"/>
      <c r="G3789" s="208"/>
      <c r="H3789" s="208"/>
      <c r="I3789" t="s">
        <v>487</v>
      </c>
    </row>
    <row r="3790" spans="1:9" hidden="1" outlineLevel="1">
      <c r="A3790" s="222" t="s">
        <v>488</v>
      </c>
      <c r="B3790" s="134">
        <v>149097251</v>
      </c>
      <c r="C3790" s="134">
        <v>233678</v>
      </c>
      <c r="D3790" s="212">
        <f t="shared" si="94"/>
        <v>149330929</v>
      </c>
      <c r="E3790" s="208"/>
      <c r="F3790" s="208"/>
      <c r="G3790" s="208"/>
      <c r="H3790" s="208"/>
      <c r="I3790" t="s">
        <v>489</v>
      </c>
    </row>
    <row r="3791" spans="1:9" hidden="1" outlineLevel="1">
      <c r="A3791" s="222" t="s">
        <v>490</v>
      </c>
      <c r="B3791" s="134">
        <v>565493453</v>
      </c>
      <c r="C3791" s="134">
        <v>-377795</v>
      </c>
      <c r="D3791" s="212">
        <f t="shared" si="94"/>
        <v>565115658</v>
      </c>
      <c r="E3791" s="208"/>
      <c r="F3791" s="208"/>
      <c r="G3791" s="208"/>
      <c r="H3791" s="208"/>
      <c r="I3791" t="s">
        <v>491</v>
      </c>
    </row>
    <row r="3792" spans="1:9" hidden="1" outlineLevel="1">
      <c r="A3792" s="222" t="s">
        <v>492</v>
      </c>
      <c r="B3792" s="134">
        <v>272344166</v>
      </c>
      <c r="C3792" s="134"/>
      <c r="D3792" s="212">
        <f t="shared" si="94"/>
        <v>272344166</v>
      </c>
      <c r="E3792" s="208"/>
      <c r="F3792" s="208"/>
      <c r="G3792" s="208"/>
      <c r="H3792" s="208"/>
      <c r="I3792" t="s">
        <v>493</v>
      </c>
    </row>
    <row r="3793" spans="1:9" hidden="1" outlineLevel="1">
      <c r="A3793" s="222" t="s">
        <v>494</v>
      </c>
      <c r="B3793" s="134">
        <v>287465005</v>
      </c>
      <c r="C3793" s="134"/>
      <c r="D3793" s="212">
        <f t="shared" si="94"/>
        <v>287465005</v>
      </c>
      <c r="E3793" s="208"/>
      <c r="F3793" s="208"/>
      <c r="G3793" s="208"/>
      <c r="H3793" s="208"/>
      <c r="I3793" t="s">
        <v>495</v>
      </c>
    </row>
    <row r="3794" spans="1:9" hidden="1" outlineLevel="1">
      <c r="A3794" s="222" t="s">
        <v>496</v>
      </c>
      <c r="B3794" s="134">
        <v>208039579</v>
      </c>
      <c r="C3794" s="134">
        <v>-125239</v>
      </c>
      <c r="D3794" s="212">
        <f t="shared" si="94"/>
        <v>207914340</v>
      </c>
      <c r="E3794" s="208"/>
      <c r="F3794" s="208"/>
      <c r="G3794" s="208"/>
      <c r="H3794" s="208"/>
      <c r="I3794" t="s">
        <v>497</v>
      </c>
    </row>
    <row r="3795" spans="1:9" hidden="1" outlineLevel="1">
      <c r="A3795" s="222" t="s">
        <v>498</v>
      </c>
      <c r="B3795" s="134">
        <v>113941680</v>
      </c>
      <c r="C3795" s="134"/>
      <c r="D3795" s="212">
        <f t="shared" si="94"/>
        <v>113941680</v>
      </c>
      <c r="E3795" s="208"/>
      <c r="F3795" s="208"/>
      <c r="G3795" s="208"/>
      <c r="H3795" s="208"/>
      <c r="I3795" t="s">
        <v>499</v>
      </c>
    </row>
    <row r="3796" spans="1:9" hidden="1" outlineLevel="1">
      <c r="A3796" s="222" t="s">
        <v>500</v>
      </c>
      <c r="B3796" s="134">
        <v>15304707</v>
      </c>
      <c r="C3796" s="134"/>
      <c r="D3796" s="212">
        <f t="shared" si="94"/>
        <v>15304707</v>
      </c>
      <c r="E3796" s="208"/>
      <c r="F3796" s="208"/>
      <c r="G3796" s="208"/>
      <c r="H3796" s="208"/>
      <c r="I3796" t="s">
        <v>501</v>
      </c>
    </row>
    <row r="3797" spans="1:9" hidden="1" outlineLevel="1">
      <c r="A3797" s="222" t="s">
        <v>502</v>
      </c>
      <c r="B3797" s="134">
        <v>118917849</v>
      </c>
      <c r="C3797" s="134">
        <v>45615</v>
      </c>
      <c r="D3797" s="212">
        <f t="shared" si="94"/>
        <v>118963464</v>
      </c>
      <c r="E3797" s="208"/>
      <c r="F3797" s="208"/>
      <c r="G3797" s="208"/>
      <c r="H3797" s="208"/>
      <c r="I3797" t="s">
        <v>503</v>
      </c>
    </row>
    <row r="3798" spans="1:9" hidden="1" outlineLevel="1">
      <c r="A3798" s="222" t="s">
        <v>504</v>
      </c>
      <c r="B3798" s="134">
        <v>282439346</v>
      </c>
      <c r="C3798" s="134">
        <v>9577416</v>
      </c>
      <c r="D3798" s="212">
        <f t="shared" si="94"/>
        <v>292016762</v>
      </c>
      <c r="E3798" s="208"/>
      <c r="F3798" s="208"/>
      <c r="G3798" s="208"/>
      <c r="H3798" s="208"/>
      <c r="I3798" t="s">
        <v>505</v>
      </c>
    </row>
    <row r="3799" spans="1:9" hidden="1" outlineLevel="1">
      <c r="A3799" s="222" t="s">
        <v>506</v>
      </c>
      <c r="B3799" s="134">
        <v>19283845</v>
      </c>
      <c r="C3799" s="134">
        <v>-2373</v>
      </c>
      <c r="D3799" s="212">
        <f t="shared" si="94"/>
        <v>19281472</v>
      </c>
      <c r="E3799" s="208"/>
      <c r="F3799" s="208"/>
      <c r="G3799" s="208"/>
      <c r="H3799" s="208"/>
      <c r="I3799" t="s">
        <v>507</v>
      </c>
    </row>
    <row r="3800" spans="1:9" hidden="1" outlineLevel="1">
      <c r="A3800" s="222" t="s">
        <v>508</v>
      </c>
      <c r="B3800" s="134">
        <v>368573545</v>
      </c>
      <c r="C3800" s="134">
        <v>341292</v>
      </c>
      <c r="D3800" s="212">
        <f t="shared" si="94"/>
        <v>368914837</v>
      </c>
      <c r="E3800" s="208"/>
      <c r="F3800" s="208"/>
      <c r="G3800" s="208"/>
      <c r="H3800" s="208"/>
      <c r="I3800" t="s">
        <v>509</v>
      </c>
    </row>
    <row r="3801" spans="1:9" hidden="1" outlineLevel="1">
      <c r="A3801" s="222" t="s">
        <v>510</v>
      </c>
      <c r="B3801" s="134">
        <v>161390433</v>
      </c>
      <c r="C3801" s="134">
        <v>-1007357</v>
      </c>
      <c r="D3801" s="212">
        <f t="shared" si="94"/>
        <v>160383076</v>
      </c>
      <c r="E3801" s="208"/>
      <c r="F3801" s="208"/>
      <c r="G3801" s="208"/>
      <c r="H3801" s="208"/>
      <c r="I3801" t="s">
        <v>511</v>
      </c>
    </row>
    <row r="3802" spans="1:9" hidden="1" outlineLevel="1">
      <c r="A3802" s="222" t="s">
        <v>1498</v>
      </c>
      <c r="B3802" s="134">
        <v>6032200</v>
      </c>
      <c r="C3802" s="134">
        <v>13805</v>
      </c>
      <c r="D3802" s="212">
        <f t="shared" si="94"/>
        <v>6046005</v>
      </c>
      <c r="E3802" s="208"/>
      <c r="F3802" s="208"/>
      <c r="G3802" s="208"/>
      <c r="H3802" s="208"/>
      <c r="I3802" t="s">
        <v>1499</v>
      </c>
    </row>
    <row r="3803" spans="1:9" hidden="1" outlineLevel="1">
      <c r="A3803" s="222" t="s">
        <v>1700</v>
      </c>
      <c r="B3803" s="134">
        <v>134032876</v>
      </c>
      <c r="C3803" s="134"/>
      <c r="D3803" s="212">
        <f t="shared" si="94"/>
        <v>134032876</v>
      </c>
      <c r="E3803" s="208"/>
      <c r="F3803" s="208"/>
      <c r="G3803" s="208"/>
      <c r="H3803" s="208"/>
      <c r="I3803" t="s">
        <v>1701</v>
      </c>
    </row>
    <row r="3804" spans="1:9" hidden="1" outlineLevel="1">
      <c r="A3804" s="222" t="s">
        <v>512</v>
      </c>
      <c r="B3804" s="134">
        <v>65889802</v>
      </c>
      <c r="C3804" s="134"/>
      <c r="D3804" s="212">
        <f t="shared" si="94"/>
        <v>65889802</v>
      </c>
      <c r="E3804" s="208"/>
      <c r="F3804" s="208"/>
      <c r="G3804" s="208"/>
      <c r="H3804" s="208"/>
      <c r="I3804" t="s">
        <v>513</v>
      </c>
    </row>
    <row r="3805" spans="1:9" hidden="1" outlineLevel="1">
      <c r="A3805" s="222" t="s">
        <v>514</v>
      </c>
      <c r="B3805" s="134">
        <v>488643058</v>
      </c>
      <c r="C3805" s="134"/>
      <c r="D3805" s="212">
        <f t="shared" si="94"/>
        <v>488643058</v>
      </c>
      <c r="E3805" s="208"/>
      <c r="F3805" s="208"/>
      <c r="G3805" s="208"/>
      <c r="H3805" s="208"/>
      <c r="I3805" t="s">
        <v>515</v>
      </c>
    </row>
    <row r="3806" spans="1:9" hidden="1" outlineLevel="1">
      <c r="A3806" s="222" t="s">
        <v>516</v>
      </c>
      <c r="B3806" s="134">
        <v>971291196</v>
      </c>
      <c r="C3806" s="134">
        <v>3667948</v>
      </c>
      <c r="D3806" s="212">
        <f t="shared" si="94"/>
        <v>974959144</v>
      </c>
      <c r="E3806" s="208"/>
      <c r="F3806" s="208"/>
      <c r="G3806" s="208"/>
      <c r="H3806" s="208"/>
      <c r="I3806" t="s">
        <v>517</v>
      </c>
    </row>
    <row r="3807" spans="1:9" hidden="1" outlineLevel="1">
      <c r="A3807" s="222" t="s">
        <v>518</v>
      </c>
      <c r="B3807" s="134">
        <v>10464134</v>
      </c>
      <c r="C3807" s="134">
        <v>1130996</v>
      </c>
      <c r="D3807" s="212">
        <f t="shared" si="94"/>
        <v>11595130</v>
      </c>
      <c r="E3807" s="208"/>
      <c r="F3807" s="208"/>
      <c r="G3807" s="208"/>
      <c r="H3807" s="208"/>
      <c r="I3807" t="s">
        <v>519</v>
      </c>
    </row>
    <row r="3808" spans="1:9" hidden="1" outlineLevel="1">
      <c r="A3808" s="222" t="s">
        <v>1702</v>
      </c>
      <c r="B3808" s="134">
        <v>25532783</v>
      </c>
      <c r="C3808" s="134">
        <v>3811519</v>
      </c>
      <c r="D3808" s="212">
        <f t="shared" si="94"/>
        <v>29344302</v>
      </c>
      <c r="E3808" s="208"/>
      <c r="F3808" s="208"/>
      <c r="G3808" s="208"/>
      <c r="H3808" s="208"/>
      <c r="I3808" t="s">
        <v>1703</v>
      </c>
    </row>
    <row r="3809" spans="1:9" hidden="1" outlineLevel="1">
      <c r="A3809" s="222" t="s">
        <v>520</v>
      </c>
      <c r="B3809" s="134">
        <v>44734180</v>
      </c>
      <c r="C3809" s="134">
        <v>106436</v>
      </c>
      <c r="D3809" s="212">
        <f t="shared" si="94"/>
        <v>44840616</v>
      </c>
      <c r="E3809" s="208"/>
      <c r="F3809" s="208"/>
      <c r="G3809" s="208"/>
      <c r="H3809" s="208"/>
      <c r="I3809" t="s">
        <v>521</v>
      </c>
    </row>
    <row r="3810" spans="1:9" hidden="1" outlineLevel="1">
      <c r="A3810" s="222" t="s">
        <v>522</v>
      </c>
      <c r="B3810" s="134">
        <v>371057248</v>
      </c>
      <c r="C3810" s="134"/>
      <c r="D3810" s="212">
        <f t="shared" si="94"/>
        <v>371057248</v>
      </c>
      <c r="E3810" s="208"/>
      <c r="F3810" s="208"/>
      <c r="G3810" s="208"/>
      <c r="H3810" s="208"/>
      <c r="I3810" t="s">
        <v>523</v>
      </c>
    </row>
    <row r="3811" spans="1:9" hidden="1" outlineLevel="1">
      <c r="A3811" s="222" t="s">
        <v>524</v>
      </c>
      <c r="B3811" s="134">
        <v>288989934</v>
      </c>
      <c r="C3811" s="134"/>
      <c r="D3811" s="212">
        <f t="shared" si="94"/>
        <v>288989934</v>
      </c>
      <c r="E3811" s="208"/>
      <c r="F3811" s="208"/>
      <c r="G3811" s="208"/>
      <c r="H3811" s="208"/>
      <c r="I3811" t="s">
        <v>525</v>
      </c>
    </row>
    <row r="3812" spans="1:9" hidden="1" outlineLevel="1">
      <c r="A3812" s="222" t="s">
        <v>526</v>
      </c>
      <c r="B3812" s="134">
        <v>195187101</v>
      </c>
      <c r="C3812" s="134">
        <v>-803582</v>
      </c>
      <c r="D3812" s="212">
        <f t="shared" si="94"/>
        <v>194383519</v>
      </c>
      <c r="E3812" s="208"/>
      <c r="F3812" s="208"/>
      <c r="G3812" s="208"/>
      <c r="H3812" s="208"/>
      <c r="I3812" t="s">
        <v>527</v>
      </c>
    </row>
    <row r="3813" spans="1:9" hidden="1" outlineLevel="1">
      <c r="A3813" s="222" t="s">
        <v>528</v>
      </c>
      <c r="B3813" s="134">
        <v>29409786</v>
      </c>
      <c r="C3813" s="134"/>
      <c r="D3813" s="212">
        <f t="shared" si="94"/>
        <v>29409786</v>
      </c>
      <c r="E3813" s="208"/>
      <c r="F3813" s="208"/>
      <c r="G3813" s="208"/>
      <c r="H3813" s="208"/>
      <c r="I3813" t="s">
        <v>529</v>
      </c>
    </row>
    <row r="3814" spans="1:9" hidden="1" outlineLevel="1">
      <c r="A3814" s="222" t="s">
        <v>530</v>
      </c>
      <c r="B3814" s="134">
        <v>8004842</v>
      </c>
      <c r="C3814" s="134">
        <v>46580</v>
      </c>
      <c r="D3814" s="212">
        <f t="shared" si="94"/>
        <v>8051422</v>
      </c>
      <c r="E3814" s="208"/>
      <c r="F3814" s="208"/>
      <c r="G3814" s="208"/>
      <c r="H3814" s="208"/>
      <c r="I3814" t="s">
        <v>531</v>
      </c>
    </row>
    <row r="3815" spans="1:9" hidden="1" outlineLevel="1">
      <c r="A3815" s="222" t="s">
        <v>532</v>
      </c>
      <c r="B3815" s="134">
        <v>53038389</v>
      </c>
      <c r="C3815" s="134"/>
      <c r="D3815" s="212">
        <f t="shared" si="94"/>
        <v>53038389</v>
      </c>
      <c r="E3815" s="208"/>
      <c r="F3815" s="208"/>
      <c r="G3815" s="208"/>
      <c r="H3815" s="208"/>
      <c r="I3815" t="s">
        <v>533</v>
      </c>
    </row>
    <row r="3816" spans="1:9" hidden="1" outlineLevel="1">
      <c r="A3816" s="222" t="s">
        <v>534</v>
      </c>
      <c r="B3816" s="134">
        <v>837748271</v>
      </c>
      <c r="C3816" s="134"/>
      <c r="D3816" s="212">
        <f t="shared" si="94"/>
        <v>837748271</v>
      </c>
      <c r="E3816" s="208"/>
      <c r="F3816" s="208"/>
      <c r="G3816" s="208"/>
      <c r="H3816" s="208"/>
      <c r="I3816" t="s">
        <v>535</v>
      </c>
    </row>
    <row r="3817" spans="1:9" hidden="1" outlineLevel="1">
      <c r="A3817" s="222" t="s">
        <v>536</v>
      </c>
      <c r="B3817" s="134">
        <v>2417185483</v>
      </c>
      <c r="C3817" s="134">
        <v>150520828</v>
      </c>
      <c r="D3817" s="212">
        <f t="shared" si="94"/>
        <v>2567706311</v>
      </c>
      <c r="E3817" s="208"/>
      <c r="F3817" s="208"/>
      <c r="G3817" s="208"/>
      <c r="H3817" s="208"/>
      <c r="I3817" t="s">
        <v>537</v>
      </c>
    </row>
    <row r="3818" spans="1:9" hidden="1" outlineLevel="1">
      <c r="A3818" s="222" t="s">
        <v>538</v>
      </c>
      <c r="B3818" s="134">
        <v>28215177</v>
      </c>
      <c r="C3818" s="134">
        <v>81016</v>
      </c>
      <c r="D3818" s="212">
        <f t="shared" si="94"/>
        <v>28296193</v>
      </c>
      <c r="E3818" s="208"/>
      <c r="F3818" s="208"/>
      <c r="G3818" s="208"/>
      <c r="H3818" s="208"/>
      <c r="I3818" t="s">
        <v>539</v>
      </c>
    </row>
    <row r="3819" spans="1:9" hidden="1" outlineLevel="1">
      <c r="A3819" s="222" t="s">
        <v>540</v>
      </c>
      <c r="B3819" s="134">
        <v>84470786</v>
      </c>
      <c r="C3819" s="134">
        <v>3353</v>
      </c>
      <c r="D3819" s="212">
        <f t="shared" si="94"/>
        <v>84474139</v>
      </c>
      <c r="E3819" s="208"/>
      <c r="F3819" s="208"/>
      <c r="G3819" s="208"/>
      <c r="H3819" s="208"/>
      <c r="I3819" t="s">
        <v>541</v>
      </c>
    </row>
    <row r="3820" spans="1:9" hidden="1" outlineLevel="1">
      <c r="A3820" s="222" t="s">
        <v>542</v>
      </c>
      <c r="B3820" s="134">
        <v>1006445446</v>
      </c>
      <c r="C3820" s="134">
        <v>15054653</v>
      </c>
      <c r="D3820" s="212">
        <f t="shared" si="94"/>
        <v>1021500099</v>
      </c>
      <c r="E3820" s="208"/>
      <c r="F3820" s="208"/>
      <c r="G3820" s="208"/>
      <c r="H3820" s="208"/>
      <c r="I3820" t="s">
        <v>543</v>
      </c>
    </row>
    <row r="3821" spans="1:9" hidden="1" outlineLevel="1">
      <c r="A3821" s="222" t="s">
        <v>1704</v>
      </c>
      <c r="B3821" s="134">
        <v>91435175</v>
      </c>
      <c r="C3821" s="134"/>
      <c r="D3821" s="212">
        <f t="shared" si="94"/>
        <v>91435175</v>
      </c>
      <c r="E3821" s="208"/>
      <c r="F3821" s="208"/>
      <c r="G3821" s="208"/>
      <c r="H3821" s="208"/>
      <c r="I3821" t="s">
        <v>1705</v>
      </c>
    </row>
    <row r="3822" spans="1:9" hidden="1" outlineLevel="1">
      <c r="A3822" s="222" t="s">
        <v>544</v>
      </c>
      <c r="B3822" s="134">
        <v>119351082</v>
      </c>
      <c r="C3822" s="134">
        <v>113427</v>
      </c>
      <c r="D3822" s="212">
        <f t="shared" si="94"/>
        <v>119464509</v>
      </c>
      <c r="E3822" s="208"/>
      <c r="F3822" s="208"/>
      <c r="G3822" s="208"/>
      <c r="H3822" s="208"/>
      <c r="I3822" t="s">
        <v>545</v>
      </c>
    </row>
    <row r="3823" spans="1:9" hidden="1" outlineLevel="1">
      <c r="A3823" s="222" t="s">
        <v>546</v>
      </c>
      <c r="B3823" s="134">
        <v>1426017482</v>
      </c>
      <c r="C3823" s="134"/>
      <c r="D3823" s="212">
        <f t="shared" si="94"/>
        <v>1426017482</v>
      </c>
      <c r="E3823" s="208"/>
      <c r="F3823" s="208"/>
      <c r="G3823" s="208"/>
      <c r="H3823" s="208"/>
      <c r="I3823" t="s">
        <v>547</v>
      </c>
    </row>
    <row r="3824" spans="1:9" hidden="1" outlineLevel="1">
      <c r="A3824" s="222" t="s">
        <v>548</v>
      </c>
      <c r="B3824" s="134">
        <v>11408899</v>
      </c>
      <c r="C3824" s="134">
        <v>-9929</v>
      </c>
      <c r="D3824" s="212">
        <f t="shared" ref="D3824:D3887" si="95">B3824+C3824</f>
        <v>11398970</v>
      </c>
      <c r="E3824" s="208"/>
      <c r="F3824" s="208"/>
      <c r="G3824" s="208"/>
      <c r="H3824" s="208"/>
      <c r="I3824" t="s">
        <v>549</v>
      </c>
    </row>
    <row r="3825" spans="1:9" hidden="1" outlineLevel="1">
      <c r="A3825" s="222" t="s">
        <v>1706</v>
      </c>
      <c r="B3825" s="134">
        <v>3477981224</v>
      </c>
      <c r="C3825" s="134">
        <v>2794283</v>
      </c>
      <c r="D3825" s="212">
        <f t="shared" si="95"/>
        <v>3480775507</v>
      </c>
      <c r="E3825" s="208"/>
      <c r="F3825" s="208"/>
      <c r="G3825" s="208"/>
      <c r="H3825" s="208"/>
      <c r="I3825" t="s">
        <v>1707</v>
      </c>
    </row>
    <row r="3826" spans="1:9" hidden="1" outlineLevel="1">
      <c r="A3826" s="222" t="s">
        <v>550</v>
      </c>
      <c r="B3826" s="134">
        <v>131116632</v>
      </c>
      <c r="C3826" s="134"/>
      <c r="D3826" s="212">
        <f t="shared" si="95"/>
        <v>131116632</v>
      </c>
      <c r="E3826" s="208"/>
      <c r="F3826" s="208"/>
      <c r="G3826" s="208"/>
      <c r="H3826" s="208"/>
      <c r="I3826" t="s">
        <v>551</v>
      </c>
    </row>
    <row r="3827" spans="1:9" hidden="1" outlineLevel="1">
      <c r="A3827" s="222" t="s">
        <v>552</v>
      </c>
      <c r="B3827" s="134">
        <v>127661303</v>
      </c>
      <c r="C3827" s="134"/>
      <c r="D3827" s="212">
        <f t="shared" si="95"/>
        <v>127661303</v>
      </c>
      <c r="E3827" s="208"/>
      <c r="F3827" s="208"/>
      <c r="G3827" s="208"/>
      <c r="H3827" s="208"/>
      <c r="I3827" t="s">
        <v>553</v>
      </c>
    </row>
    <row r="3828" spans="1:9" hidden="1" outlineLevel="1">
      <c r="A3828" s="222" t="s">
        <v>554</v>
      </c>
      <c r="B3828" s="134">
        <v>30287506</v>
      </c>
      <c r="C3828" s="134">
        <v>-101869</v>
      </c>
      <c r="D3828" s="212">
        <f t="shared" si="95"/>
        <v>30185637</v>
      </c>
      <c r="E3828" s="208"/>
      <c r="F3828" s="208"/>
      <c r="G3828" s="208"/>
      <c r="H3828" s="208"/>
      <c r="I3828" t="s">
        <v>555</v>
      </c>
    </row>
    <row r="3829" spans="1:9" hidden="1" outlineLevel="1">
      <c r="A3829" s="222" t="s">
        <v>556</v>
      </c>
      <c r="B3829" s="134">
        <v>1899795256</v>
      </c>
      <c r="C3829" s="134"/>
      <c r="D3829" s="212">
        <f t="shared" si="95"/>
        <v>1899795256</v>
      </c>
      <c r="E3829" s="208"/>
      <c r="F3829" s="208"/>
      <c r="G3829" s="208"/>
      <c r="H3829" s="208"/>
      <c r="I3829" t="s">
        <v>557</v>
      </c>
    </row>
    <row r="3830" spans="1:9" hidden="1" outlineLevel="1">
      <c r="A3830" s="222" t="s">
        <v>558</v>
      </c>
      <c r="B3830" s="134">
        <v>405510350</v>
      </c>
      <c r="C3830" s="134">
        <v>-373486</v>
      </c>
      <c r="D3830" s="212">
        <f t="shared" si="95"/>
        <v>405136864</v>
      </c>
      <c r="E3830" s="208"/>
      <c r="F3830" s="208"/>
      <c r="G3830" s="208"/>
      <c r="H3830" s="208"/>
      <c r="I3830" t="s">
        <v>559</v>
      </c>
    </row>
    <row r="3831" spans="1:9" hidden="1" outlineLevel="1">
      <c r="A3831" s="222" t="s">
        <v>560</v>
      </c>
      <c r="B3831" s="134">
        <v>226797599</v>
      </c>
      <c r="C3831" s="134">
        <v>-550097</v>
      </c>
      <c r="D3831" s="212">
        <f t="shared" si="95"/>
        <v>226247502</v>
      </c>
      <c r="E3831" s="208"/>
      <c r="F3831" s="208"/>
      <c r="G3831" s="208"/>
      <c r="H3831" s="208"/>
      <c r="I3831" t="s">
        <v>561</v>
      </c>
    </row>
    <row r="3832" spans="1:9" hidden="1" outlineLevel="1">
      <c r="A3832" s="222" t="s">
        <v>1708</v>
      </c>
      <c r="B3832" s="134">
        <v>15368755</v>
      </c>
      <c r="C3832" s="134">
        <v>-200633</v>
      </c>
      <c r="D3832" s="212">
        <f t="shared" si="95"/>
        <v>15168122</v>
      </c>
      <c r="E3832" s="208"/>
      <c r="F3832" s="208"/>
      <c r="G3832" s="208"/>
      <c r="H3832" s="208"/>
      <c r="I3832" t="s">
        <v>1709</v>
      </c>
    </row>
    <row r="3833" spans="1:9" hidden="1" outlineLevel="1">
      <c r="A3833" s="222" t="s">
        <v>562</v>
      </c>
      <c r="B3833" s="134">
        <v>417783407</v>
      </c>
      <c r="C3833" s="134">
        <v>-1380957</v>
      </c>
      <c r="D3833" s="212">
        <f t="shared" si="95"/>
        <v>416402450</v>
      </c>
      <c r="E3833" s="208"/>
      <c r="F3833" s="208"/>
      <c r="G3833" s="208"/>
      <c r="H3833" s="208"/>
      <c r="I3833" t="s">
        <v>563</v>
      </c>
    </row>
    <row r="3834" spans="1:9" hidden="1" outlineLevel="1">
      <c r="A3834" s="222" t="s">
        <v>564</v>
      </c>
      <c r="B3834" s="134">
        <v>125437847</v>
      </c>
      <c r="C3834" s="134"/>
      <c r="D3834" s="212">
        <f t="shared" si="95"/>
        <v>125437847</v>
      </c>
      <c r="E3834" s="208"/>
      <c r="F3834" s="208"/>
      <c r="G3834" s="208"/>
      <c r="H3834" s="208"/>
      <c r="I3834" t="s">
        <v>565</v>
      </c>
    </row>
    <row r="3835" spans="1:9" hidden="1" outlineLevel="1">
      <c r="A3835" s="222" t="s">
        <v>566</v>
      </c>
      <c r="B3835" s="134">
        <v>173727409</v>
      </c>
      <c r="C3835" s="134">
        <v>-2320965</v>
      </c>
      <c r="D3835" s="212">
        <f t="shared" si="95"/>
        <v>171406444</v>
      </c>
      <c r="E3835" s="208"/>
      <c r="F3835" s="208"/>
      <c r="G3835" s="208"/>
      <c r="H3835" s="208"/>
      <c r="I3835" t="s">
        <v>567</v>
      </c>
    </row>
    <row r="3836" spans="1:9" hidden="1" outlineLevel="1">
      <c r="A3836" s="222" t="s">
        <v>568</v>
      </c>
      <c r="B3836" s="134">
        <v>125862818</v>
      </c>
      <c r="C3836" s="134">
        <v>292716</v>
      </c>
      <c r="D3836" s="212">
        <f t="shared" si="95"/>
        <v>126155534</v>
      </c>
      <c r="E3836" s="208"/>
      <c r="F3836" s="208"/>
      <c r="G3836" s="208"/>
      <c r="H3836" s="208"/>
      <c r="I3836" t="s">
        <v>569</v>
      </c>
    </row>
    <row r="3837" spans="1:9" hidden="1" outlineLevel="1">
      <c r="A3837" s="222" t="s">
        <v>570</v>
      </c>
      <c r="B3837" s="134">
        <v>179913223</v>
      </c>
      <c r="C3837" s="134">
        <v>988591</v>
      </c>
      <c r="D3837" s="212">
        <f t="shared" si="95"/>
        <v>180901814</v>
      </c>
      <c r="E3837" s="208"/>
      <c r="F3837" s="208"/>
      <c r="G3837" s="208"/>
      <c r="H3837" s="208"/>
      <c r="I3837" t="s">
        <v>571</v>
      </c>
    </row>
    <row r="3838" spans="1:9" hidden="1" outlineLevel="1">
      <c r="A3838" s="222" t="s">
        <v>1710</v>
      </c>
      <c r="B3838" s="134">
        <v>255114697</v>
      </c>
      <c r="C3838" s="134"/>
      <c r="D3838" s="212">
        <f t="shared" si="95"/>
        <v>255114697</v>
      </c>
      <c r="E3838" s="208"/>
      <c r="F3838" s="208"/>
      <c r="G3838" s="208"/>
      <c r="H3838" s="208"/>
      <c r="I3838" t="s">
        <v>1711</v>
      </c>
    </row>
    <row r="3839" spans="1:9" hidden="1" outlineLevel="1">
      <c r="A3839" s="222" t="s">
        <v>572</v>
      </c>
      <c r="B3839" s="134">
        <v>236397434</v>
      </c>
      <c r="C3839" s="134">
        <v>-1057007</v>
      </c>
      <c r="D3839" s="212">
        <f t="shared" si="95"/>
        <v>235340427</v>
      </c>
      <c r="E3839" s="208"/>
      <c r="F3839" s="208"/>
      <c r="G3839" s="208"/>
      <c r="H3839" s="208"/>
      <c r="I3839" t="s">
        <v>573</v>
      </c>
    </row>
    <row r="3840" spans="1:9" hidden="1" outlineLevel="1">
      <c r="A3840" s="222" t="s">
        <v>574</v>
      </c>
      <c r="B3840" s="134">
        <v>143369071</v>
      </c>
      <c r="C3840" s="134"/>
      <c r="D3840" s="212">
        <f t="shared" si="95"/>
        <v>143369071</v>
      </c>
      <c r="E3840" s="208"/>
      <c r="F3840" s="208"/>
      <c r="G3840" s="208"/>
      <c r="H3840" s="208"/>
      <c r="I3840" t="s">
        <v>575</v>
      </c>
    </row>
    <row r="3841" spans="1:9" hidden="1" outlineLevel="1">
      <c r="A3841" s="222" t="s">
        <v>1712</v>
      </c>
      <c r="B3841" s="134">
        <v>0</v>
      </c>
      <c r="C3841" s="134"/>
      <c r="D3841" s="212">
        <f t="shared" si="95"/>
        <v>0</v>
      </c>
      <c r="E3841" s="208"/>
      <c r="F3841" s="208"/>
      <c r="G3841" s="208"/>
      <c r="H3841" s="208"/>
      <c r="I3841" t="s">
        <v>1713</v>
      </c>
    </row>
    <row r="3842" spans="1:9" hidden="1" outlineLevel="1">
      <c r="A3842" s="222" t="s">
        <v>576</v>
      </c>
      <c r="B3842" s="134">
        <v>344098718</v>
      </c>
      <c r="C3842" s="134"/>
      <c r="D3842" s="212">
        <f t="shared" si="95"/>
        <v>344098718</v>
      </c>
      <c r="E3842" s="208"/>
      <c r="F3842" s="208"/>
      <c r="G3842" s="208"/>
      <c r="H3842" s="208"/>
      <c r="I3842" t="s">
        <v>577</v>
      </c>
    </row>
    <row r="3843" spans="1:9" hidden="1" outlineLevel="1">
      <c r="A3843" s="222" t="s">
        <v>578</v>
      </c>
      <c r="B3843" s="134">
        <v>108076403</v>
      </c>
      <c r="C3843" s="134"/>
      <c r="D3843" s="212">
        <f t="shared" si="95"/>
        <v>108076403</v>
      </c>
      <c r="E3843" s="208"/>
      <c r="F3843" s="208"/>
      <c r="G3843" s="208"/>
      <c r="H3843" s="208"/>
      <c r="I3843" t="s">
        <v>579</v>
      </c>
    </row>
    <row r="3844" spans="1:9" hidden="1" outlineLevel="1">
      <c r="A3844" s="222" t="s">
        <v>580</v>
      </c>
      <c r="B3844" s="134">
        <v>450840424</v>
      </c>
      <c r="C3844" s="134">
        <v>-8089931</v>
      </c>
      <c r="D3844" s="212">
        <f t="shared" si="95"/>
        <v>442750493</v>
      </c>
      <c r="E3844" s="208"/>
      <c r="F3844" s="208"/>
      <c r="G3844" s="208"/>
      <c r="H3844" s="208"/>
      <c r="I3844" t="s">
        <v>581</v>
      </c>
    </row>
    <row r="3845" spans="1:9" hidden="1" outlineLevel="1">
      <c r="A3845" s="222" t="s">
        <v>1714</v>
      </c>
      <c r="B3845" s="134">
        <v>3134254</v>
      </c>
      <c r="C3845" s="134">
        <v>250836</v>
      </c>
      <c r="D3845" s="212">
        <f t="shared" si="95"/>
        <v>3385090</v>
      </c>
      <c r="E3845" s="208"/>
      <c r="F3845" s="208"/>
      <c r="G3845" s="208"/>
      <c r="H3845" s="208"/>
      <c r="I3845" t="s">
        <v>1715</v>
      </c>
    </row>
    <row r="3846" spans="1:9" hidden="1" outlineLevel="1">
      <c r="A3846" s="222" t="s">
        <v>582</v>
      </c>
      <c r="B3846" s="134">
        <v>121162797</v>
      </c>
      <c r="C3846" s="134">
        <v>111466</v>
      </c>
      <c r="D3846" s="212">
        <f t="shared" si="95"/>
        <v>121274263</v>
      </c>
      <c r="E3846" s="208"/>
      <c r="F3846" s="208"/>
      <c r="G3846" s="208"/>
      <c r="H3846" s="208"/>
      <c r="I3846" t="s">
        <v>583</v>
      </c>
    </row>
    <row r="3847" spans="1:9" hidden="1" outlineLevel="1">
      <c r="A3847" s="222" t="s">
        <v>584</v>
      </c>
      <c r="B3847" s="134">
        <v>765126001</v>
      </c>
      <c r="C3847" s="134">
        <v>-7351318</v>
      </c>
      <c r="D3847" s="212">
        <f t="shared" si="95"/>
        <v>757774683</v>
      </c>
      <c r="E3847" s="208"/>
      <c r="F3847" s="208"/>
      <c r="G3847" s="208"/>
      <c r="H3847" s="208"/>
      <c r="I3847" t="s">
        <v>585</v>
      </c>
    </row>
    <row r="3848" spans="1:9" hidden="1" outlineLevel="1">
      <c r="A3848" s="222" t="s">
        <v>586</v>
      </c>
      <c r="B3848" s="134">
        <v>10359014</v>
      </c>
      <c r="C3848" s="134">
        <v>-17991</v>
      </c>
      <c r="D3848" s="212">
        <f t="shared" si="95"/>
        <v>10341023</v>
      </c>
      <c r="E3848" s="208"/>
      <c r="F3848" s="208"/>
      <c r="G3848" s="208"/>
      <c r="H3848" s="208"/>
      <c r="I3848" t="s">
        <v>587</v>
      </c>
    </row>
    <row r="3849" spans="1:9" hidden="1" outlineLevel="1">
      <c r="A3849" s="222" t="s">
        <v>588</v>
      </c>
      <c r="B3849" s="134">
        <v>476795561</v>
      </c>
      <c r="C3849" s="134">
        <v>-5237819</v>
      </c>
      <c r="D3849" s="212">
        <f t="shared" si="95"/>
        <v>471557742</v>
      </c>
      <c r="E3849" s="208"/>
      <c r="F3849" s="208"/>
      <c r="G3849" s="208"/>
      <c r="H3849" s="208"/>
      <c r="I3849" t="s">
        <v>589</v>
      </c>
    </row>
    <row r="3850" spans="1:9" hidden="1" outlineLevel="1">
      <c r="A3850" s="222" t="s">
        <v>590</v>
      </c>
      <c r="B3850" s="134">
        <v>93086895</v>
      </c>
      <c r="C3850" s="134"/>
      <c r="D3850" s="212">
        <f t="shared" si="95"/>
        <v>93086895</v>
      </c>
      <c r="E3850" s="208"/>
      <c r="F3850" s="208"/>
      <c r="G3850" s="208"/>
      <c r="H3850" s="208"/>
      <c r="I3850" t="s">
        <v>591</v>
      </c>
    </row>
    <row r="3851" spans="1:9" hidden="1" outlineLevel="1">
      <c r="A3851" s="222" t="s">
        <v>592</v>
      </c>
      <c r="B3851" s="134">
        <v>244196290</v>
      </c>
      <c r="C3851" s="134">
        <v>6920157</v>
      </c>
      <c r="D3851" s="212">
        <f t="shared" si="95"/>
        <v>251116447</v>
      </c>
      <c r="E3851" s="208"/>
      <c r="F3851" s="208"/>
      <c r="G3851" s="208"/>
      <c r="H3851" s="208"/>
      <c r="I3851" t="s">
        <v>593</v>
      </c>
    </row>
    <row r="3852" spans="1:9" hidden="1" outlineLevel="1">
      <c r="A3852" s="222" t="s">
        <v>594</v>
      </c>
      <c r="B3852" s="134">
        <v>1404875654</v>
      </c>
      <c r="C3852" s="134"/>
      <c r="D3852" s="212">
        <f t="shared" si="95"/>
        <v>1404875654</v>
      </c>
      <c r="E3852" s="208"/>
      <c r="F3852" s="208"/>
      <c r="G3852" s="208"/>
      <c r="H3852" s="208"/>
      <c r="I3852" t="s">
        <v>595</v>
      </c>
    </row>
    <row r="3853" spans="1:9" hidden="1" outlineLevel="1">
      <c r="A3853" s="222" t="s">
        <v>596</v>
      </c>
      <c r="B3853" s="134">
        <v>117863538</v>
      </c>
      <c r="C3853" s="134">
        <v>-577386</v>
      </c>
      <c r="D3853" s="212">
        <f t="shared" si="95"/>
        <v>117286152</v>
      </c>
      <c r="E3853" s="208"/>
      <c r="F3853" s="208"/>
      <c r="G3853" s="208"/>
      <c r="H3853" s="208"/>
      <c r="I3853" t="s">
        <v>597</v>
      </c>
    </row>
    <row r="3854" spans="1:9" hidden="1" outlineLevel="1">
      <c r="A3854" s="222" t="s">
        <v>598</v>
      </c>
      <c r="B3854" s="134">
        <v>590882870</v>
      </c>
      <c r="C3854" s="134"/>
      <c r="D3854" s="212">
        <f t="shared" si="95"/>
        <v>590882870</v>
      </c>
      <c r="E3854" s="208"/>
      <c r="F3854" s="208"/>
      <c r="G3854" s="208"/>
      <c r="H3854" s="208"/>
      <c r="I3854" t="s">
        <v>599</v>
      </c>
    </row>
    <row r="3855" spans="1:9" hidden="1" outlineLevel="1">
      <c r="A3855" s="222" t="s">
        <v>600</v>
      </c>
      <c r="B3855" s="134">
        <v>41958370</v>
      </c>
      <c r="C3855" s="134"/>
      <c r="D3855" s="212">
        <f t="shared" si="95"/>
        <v>41958370</v>
      </c>
      <c r="E3855" s="208"/>
      <c r="F3855" s="208"/>
      <c r="G3855" s="208"/>
      <c r="H3855" s="208"/>
      <c r="I3855" t="s">
        <v>601</v>
      </c>
    </row>
    <row r="3856" spans="1:9" hidden="1" outlineLevel="1">
      <c r="A3856" s="222" t="s">
        <v>602</v>
      </c>
      <c r="B3856" s="134">
        <v>238981242</v>
      </c>
      <c r="C3856" s="134">
        <v>-2661476</v>
      </c>
      <c r="D3856" s="212">
        <f t="shared" si="95"/>
        <v>236319766</v>
      </c>
      <c r="E3856" s="208"/>
      <c r="F3856" s="208"/>
      <c r="G3856" s="208"/>
      <c r="H3856" s="208"/>
      <c r="I3856" t="s">
        <v>603</v>
      </c>
    </row>
    <row r="3857" spans="1:9" hidden="1" outlineLevel="1">
      <c r="A3857" s="222" t="s">
        <v>604</v>
      </c>
      <c r="B3857" s="134">
        <v>171513477</v>
      </c>
      <c r="C3857" s="134"/>
      <c r="D3857" s="212">
        <f t="shared" si="95"/>
        <v>171513477</v>
      </c>
      <c r="E3857" s="208"/>
      <c r="F3857" s="208"/>
      <c r="G3857" s="208"/>
      <c r="H3857" s="208"/>
      <c r="I3857" t="s">
        <v>605</v>
      </c>
    </row>
    <row r="3858" spans="1:9" hidden="1" outlineLevel="1">
      <c r="A3858" s="222" t="s">
        <v>606</v>
      </c>
      <c r="B3858" s="134">
        <v>82788875</v>
      </c>
      <c r="C3858" s="134"/>
      <c r="D3858" s="212">
        <f t="shared" si="95"/>
        <v>82788875</v>
      </c>
      <c r="E3858" s="208"/>
      <c r="F3858" s="208"/>
      <c r="G3858" s="208"/>
      <c r="H3858" s="208"/>
      <c r="I3858" t="s">
        <v>607</v>
      </c>
    </row>
    <row r="3859" spans="1:9" hidden="1" outlineLevel="1">
      <c r="A3859" s="222" t="s">
        <v>608</v>
      </c>
      <c r="B3859" s="134">
        <v>46146176</v>
      </c>
      <c r="C3859" s="134"/>
      <c r="D3859" s="212">
        <f t="shared" si="95"/>
        <v>46146176</v>
      </c>
      <c r="E3859" s="208"/>
      <c r="F3859" s="208"/>
      <c r="G3859" s="208"/>
      <c r="H3859" s="208"/>
      <c r="I3859" t="s">
        <v>609</v>
      </c>
    </row>
    <row r="3860" spans="1:9" hidden="1" outlineLevel="1">
      <c r="A3860" s="222" t="s">
        <v>610</v>
      </c>
      <c r="B3860" s="134">
        <v>307553783</v>
      </c>
      <c r="C3860" s="134">
        <v>-2082216</v>
      </c>
      <c r="D3860" s="212">
        <f t="shared" si="95"/>
        <v>305471567</v>
      </c>
      <c r="E3860" s="208"/>
      <c r="F3860" s="208"/>
      <c r="G3860" s="208"/>
      <c r="H3860" s="208"/>
      <c r="I3860" t="s">
        <v>611</v>
      </c>
    </row>
    <row r="3861" spans="1:9" hidden="1" outlineLevel="1">
      <c r="A3861" s="222" t="s">
        <v>612</v>
      </c>
      <c r="B3861" s="134">
        <v>382676863</v>
      </c>
      <c r="C3861" s="134">
        <v>-5014103</v>
      </c>
      <c r="D3861" s="212">
        <f t="shared" si="95"/>
        <v>377662760</v>
      </c>
      <c r="E3861" s="208"/>
      <c r="F3861" s="208"/>
      <c r="G3861" s="208"/>
      <c r="H3861" s="208"/>
      <c r="I3861" t="s">
        <v>613</v>
      </c>
    </row>
    <row r="3862" spans="1:9" hidden="1" outlineLevel="1">
      <c r="A3862" s="222" t="s">
        <v>614</v>
      </c>
      <c r="B3862" s="134">
        <v>28629784</v>
      </c>
      <c r="C3862" s="134">
        <v>-1083658</v>
      </c>
      <c r="D3862" s="212">
        <f t="shared" si="95"/>
        <v>27546126</v>
      </c>
      <c r="E3862" s="208"/>
      <c r="F3862" s="208"/>
      <c r="G3862" s="208"/>
      <c r="H3862" s="208"/>
      <c r="I3862" t="s">
        <v>615</v>
      </c>
    </row>
    <row r="3863" spans="1:9" hidden="1" outlineLevel="1">
      <c r="A3863" s="222" t="s">
        <v>616</v>
      </c>
      <c r="B3863" s="134">
        <v>118614136</v>
      </c>
      <c r="C3863" s="134">
        <v>4138066</v>
      </c>
      <c r="D3863" s="212">
        <f t="shared" si="95"/>
        <v>122752202</v>
      </c>
      <c r="E3863" s="208"/>
      <c r="F3863" s="208"/>
      <c r="G3863" s="208"/>
      <c r="H3863" s="208"/>
      <c r="I3863" t="s">
        <v>617</v>
      </c>
    </row>
    <row r="3864" spans="1:9" hidden="1" outlineLevel="1">
      <c r="A3864" s="222" t="s">
        <v>1716</v>
      </c>
      <c r="B3864" s="134">
        <v>9633627</v>
      </c>
      <c r="C3864" s="134">
        <v>-3151</v>
      </c>
      <c r="D3864" s="212">
        <f t="shared" si="95"/>
        <v>9630476</v>
      </c>
      <c r="E3864" s="208"/>
      <c r="F3864" s="208"/>
      <c r="G3864" s="208"/>
      <c r="H3864" s="208"/>
      <c r="I3864" t="s">
        <v>1717</v>
      </c>
    </row>
    <row r="3865" spans="1:9" hidden="1" outlineLevel="1">
      <c r="A3865" s="222" t="s">
        <v>618</v>
      </c>
      <c r="B3865" s="134">
        <v>1289663597</v>
      </c>
      <c r="C3865" s="134">
        <v>-5223768</v>
      </c>
      <c r="D3865" s="212">
        <f t="shared" si="95"/>
        <v>1284439829</v>
      </c>
      <c r="E3865" s="208"/>
      <c r="F3865" s="208"/>
      <c r="G3865" s="208"/>
      <c r="H3865" s="208"/>
      <c r="I3865" t="s">
        <v>619</v>
      </c>
    </row>
    <row r="3866" spans="1:9" hidden="1" outlineLevel="1">
      <c r="A3866" s="222" t="s">
        <v>620</v>
      </c>
      <c r="B3866" s="134">
        <v>67457727</v>
      </c>
      <c r="C3866" s="134"/>
      <c r="D3866" s="212">
        <f t="shared" si="95"/>
        <v>67457727</v>
      </c>
      <c r="E3866" s="208"/>
      <c r="F3866" s="208"/>
      <c r="G3866" s="208"/>
      <c r="H3866" s="208"/>
      <c r="I3866" t="s">
        <v>621</v>
      </c>
    </row>
    <row r="3867" spans="1:9" hidden="1" outlineLevel="1">
      <c r="A3867" s="222" t="s">
        <v>622</v>
      </c>
      <c r="B3867" s="134">
        <v>83045006</v>
      </c>
      <c r="C3867" s="134">
        <v>102499</v>
      </c>
      <c r="D3867" s="212">
        <f t="shared" si="95"/>
        <v>83147505</v>
      </c>
      <c r="E3867" s="208"/>
      <c r="F3867" s="208"/>
      <c r="G3867" s="208"/>
      <c r="H3867" s="208"/>
      <c r="I3867" t="s">
        <v>623</v>
      </c>
    </row>
    <row r="3868" spans="1:9" hidden="1" outlineLevel="1">
      <c r="A3868" s="222" t="s">
        <v>1718</v>
      </c>
      <c r="B3868" s="134">
        <v>29444871</v>
      </c>
      <c r="C3868" s="134"/>
      <c r="D3868" s="212">
        <f t="shared" si="95"/>
        <v>29444871</v>
      </c>
      <c r="E3868" s="208"/>
      <c r="F3868" s="208"/>
      <c r="G3868" s="208"/>
      <c r="H3868" s="208"/>
      <c r="I3868" t="s">
        <v>1719</v>
      </c>
    </row>
    <row r="3869" spans="1:9" hidden="1" outlineLevel="1">
      <c r="A3869" s="222" t="s">
        <v>624</v>
      </c>
      <c r="B3869" s="134">
        <v>376311498</v>
      </c>
      <c r="C3869" s="134">
        <v>-1089413</v>
      </c>
      <c r="D3869" s="212">
        <f t="shared" si="95"/>
        <v>375222085</v>
      </c>
      <c r="E3869" s="208"/>
      <c r="F3869" s="208"/>
      <c r="G3869" s="208"/>
      <c r="H3869" s="208"/>
      <c r="I3869" t="s">
        <v>625</v>
      </c>
    </row>
    <row r="3870" spans="1:9" hidden="1" outlineLevel="1">
      <c r="A3870" s="222" t="s">
        <v>626</v>
      </c>
      <c r="B3870" s="134">
        <v>98014372</v>
      </c>
      <c r="C3870" s="134">
        <v>-69900</v>
      </c>
      <c r="D3870" s="212">
        <f t="shared" si="95"/>
        <v>97944472</v>
      </c>
      <c r="E3870" s="208"/>
      <c r="F3870" s="208"/>
      <c r="G3870" s="208"/>
      <c r="H3870" s="208"/>
      <c r="I3870" t="s">
        <v>627</v>
      </c>
    </row>
    <row r="3871" spans="1:9" hidden="1" outlineLevel="1">
      <c r="A3871" s="222" t="s">
        <v>1720</v>
      </c>
      <c r="B3871" s="134">
        <v>1632868440</v>
      </c>
      <c r="C3871" s="134"/>
      <c r="D3871" s="212">
        <f t="shared" si="95"/>
        <v>1632868440</v>
      </c>
      <c r="E3871" s="208"/>
      <c r="F3871" s="208"/>
      <c r="G3871" s="208"/>
      <c r="H3871" s="208"/>
      <c r="I3871" t="s">
        <v>1721</v>
      </c>
    </row>
    <row r="3872" spans="1:9" hidden="1" outlineLevel="1">
      <c r="A3872" s="222" t="s">
        <v>628</v>
      </c>
      <c r="B3872" s="134">
        <v>47481730</v>
      </c>
      <c r="C3872" s="134">
        <v>285399</v>
      </c>
      <c r="D3872" s="212">
        <f t="shared" si="95"/>
        <v>47767129</v>
      </c>
      <c r="E3872" s="208"/>
      <c r="F3872" s="208"/>
      <c r="G3872" s="208"/>
      <c r="H3872" s="208"/>
      <c r="I3872" t="s">
        <v>629</v>
      </c>
    </row>
    <row r="3873" spans="1:9" hidden="1" outlineLevel="1">
      <c r="A3873" s="222" t="s">
        <v>630</v>
      </c>
      <c r="B3873" s="134">
        <v>188005588</v>
      </c>
      <c r="C3873" s="134"/>
      <c r="D3873" s="212">
        <f t="shared" si="95"/>
        <v>188005588</v>
      </c>
      <c r="E3873" s="208"/>
      <c r="F3873" s="208"/>
      <c r="G3873" s="208"/>
      <c r="H3873" s="208"/>
      <c r="I3873" t="s">
        <v>631</v>
      </c>
    </row>
    <row r="3874" spans="1:9" hidden="1" outlineLevel="1">
      <c r="A3874" s="222" t="s">
        <v>632</v>
      </c>
      <c r="B3874" s="134">
        <v>1245393785</v>
      </c>
      <c r="C3874" s="134">
        <v>-3239155</v>
      </c>
      <c r="D3874" s="212">
        <f t="shared" si="95"/>
        <v>1242154630</v>
      </c>
      <c r="E3874" s="208"/>
      <c r="F3874" s="208"/>
      <c r="G3874" s="208"/>
      <c r="H3874" s="208"/>
      <c r="I3874" t="s">
        <v>633</v>
      </c>
    </row>
    <row r="3875" spans="1:9" hidden="1" outlineLevel="1">
      <c r="A3875" s="222" t="s">
        <v>634</v>
      </c>
      <c r="B3875" s="134">
        <v>3326899438</v>
      </c>
      <c r="C3875" s="134"/>
      <c r="D3875" s="212">
        <f t="shared" si="95"/>
        <v>3326899438</v>
      </c>
      <c r="E3875" s="208"/>
      <c r="F3875" s="208"/>
      <c r="G3875" s="208"/>
      <c r="H3875" s="208"/>
      <c r="I3875" t="s">
        <v>635</v>
      </c>
    </row>
    <row r="3876" spans="1:9" hidden="1" outlineLevel="1">
      <c r="A3876" s="222" t="s">
        <v>1722</v>
      </c>
      <c r="B3876" s="134">
        <v>4366863</v>
      </c>
      <c r="C3876" s="134"/>
      <c r="D3876" s="212">
        <f t="shared" si="95"/>
        <v>4366863</v>
      </c>
      <c r="E3876" s="208"/>
      <c r="F3876" s="208"/>
      <c r="G3876" s="208"/>
      <c r="H3876" s="208"/>
      <c r="I3876" t="s">
        <v>1723</v>
      </c>
    </row>
    <row r="3877" spans="1:9" hidden="1" outlineLevel="1">
      <c r="A3877" s="222" t="s">
        <v>636</v>
      </c>
      <c r="B3877" s="134">
        <v>126031784</v>
      </c>
      <c r="C3877" s="134">
        <v>637732</v>
      </c>
      <c r="D3877" s="212">
        <f t="shared" si="95"/>
        <v>126669516</v>
      </c>
      <c r="E3877" s="208"/>
      <c r="F3877" s="208"/>
      <c r="G3877" s="208"/>
      <c r="H3877" s="208"/>
      <c r="I3877" t="s">
        <v>637</v>
      </c>
    </row>
    <row r="3878" spans="1:9" hidden="1" outlineLevel="1">
      <c r="A3878" s="222" t="s">
        <v>638</v>
      </c>
      <c r="B3878" s="134">
        <v>1121040883</v>
      </c>
      <c r="C3878" s="134"/>
      <c r="D3878" s="212">
        <f t="shared" si="95"/>
        <v>1121040883</v>
      </c>
      <c r="E3878" s="208"/>
      <c r="F3878" s="208"/>
      <c r="G3878" s="208"/>
      <c r="H3878" s="208"/>
      <c r="I3878" t="s">
        <v>639</v>
      </c>
    </row>
    <row r="3879" spans="1:9" hidden="1" outlineLevel="1">
      <c r="A3879" s="222" t="s">
        <v>640</v>
      </c>
      <c r="B3879" s="134">
        <v>261631985</v>
      </c>
      <c r="C3879" s="134"/>
      <c r="D3879" s="212">
        <f t="shared" si="95"/>
        <v>261631985</v>
      </c>
      <c r="E3879" s="208"/>
      <c r="F3879" s="208"/>
      <c r="G3879" s="208"/>
      <c r="H3879" s="208"/>
      <c r="I3879" t="s">
        <v>641</v>
      </c>
    </row>
    <row r="3880" spans="1:9" hidden="1" outlineLevel="1">
      <c r="A3880" s="222" t="s">
        <v>642</v>
      </c>
      <c r="B3880" s="134">
        <v>112688378</v>
      </c>
      <c r="C3880" s="134">
        <v>4032078</v>
      </c>
      <c r="D3880" s="212">
        <f t="shared" si="95"/>
        <v>116720456</v>
      </c>
      <c r="E3880" s="208"/>
      <c r="F3880" s="208"/>
      <c r="G3880" s="208"/>
      <c r="H3880" s="208"/>
      <c r="I3880" t="s">
        <v>643</v>
      </c>
    </row>
    <row r="3881" spans="1:9" hidden="1" outlineLevel="1">
      <c r="A3881" s="222" t="s">
        <v>644</v>
      </c>
      <c r="B3881" s="134">
        <v>51883402</v>
      </c>
      <c r="C3881" s="134"/>
      <c r="D3881" s="212">
        <f t="shared" si="95"/>
        <v>51883402</v>
      </c>
      <c r="E3881" s="208"/>
      <c r="F3881" s="208"/>
      <c r="G3881" s="208"/>
      <c r="H3881" s="208"/>
      <c r="I3881" t="s">
        <v>645</v>
      </c>
    </row>
    <row r="3882" spans="1:9" hidden="1" outlineLevel="1">
      <c r="A3882" s="222" t="s">
        <v>646</v>
      </c>
      <c r="B3882" s="134">
        <v>60635071</v>
      </c>
      <c r="C3882" s="134">
        <v>571785</v>
      </c>
      <c r="D3882" s="212">
        <f t="shared" si="95"/>
        <v>61206856</v>
      </c>
      <c r="E3882" s="208"/>
      <c r="F3882" s="208"/>
      <c r="G3882" s="208"/>
      <c r="H3882" s="208"/>
      <c r="I3882" t="s">
        <v>647</v>
      </c>
    </row>
    <row r="3883" spans="1:9" hidden="1" outlineLevel="1">
      <c r="A3883" s="222" t="s">
        <v>648</v>
      </c>
      <c r="B3883" s="134">
        <v>120537864</v>
      </c>
      <c r="C3883" s="134"/>
      <c r="D3883" s="212">
        <f t="shared" si="95"/>
        <v>120537864</v>
      </c>
      <c r="E3883" s="208"/>
      <c r="F3883" s="208"/>
      <c r="G3883" s="208"/>
      <c r="H3883" s="208"/>
      <c r="I3883" t="s">
        <v>649</v>
      </c>
    </row>
    <row r="3884" spans="1:9" hidden="1" outlineLevel="1">
      <c r="A3884" s="222" t="s">
        <v>650</v>
      </c>
      <c r="B3884" s="134">
        <v>1468677049</v>
      </c>
      <c r="C3884" s="134">
        <v>-1068059</v>
      </c>
      <c r="D3884" s="212">
        <f t="shared" si="95"/>
        <v>1467608990</v>
      </c>
      <c r="E3884" s="208"/>
      <c r="F3884" s="208"/>
      <c r="G3884" s="208"/>
      <c r="H3884" s="208"/>
      <c r="I3884" t="s">
        <v>651</v>
      </c>
    </row>
    <row r="3885" spans="1:9" hidden="1" outlineLevel="1">
      <c r="A3885" s="222" t="s">
        <v>277</v>
      </c>
      <c r="B3885" s="134">
        <v>30155108</v>
      </c>
      <c r="C3885" s="134"/>
      <c r="D3885" s="212">
        <f t="shared" si="95"/>
        <v>30155108</v>
      </c>
      <c r="E3885" s="208"/>
      <c r="F3885" s="208"/>
      <c r="G3885" s="208"/>
      <c r="H3885" s="208"/>
      <c r="I3885" t="s">
        <v>278</v>
      </c>
    </row>
    <row r="3886" spans="1:9" hidden="1" outlineLevel="1">
      <c r="A3886" s="222" t="s">
        <v>652</v>
      </c>
      <c r="B3886" s="134">
        <v>1118635929</v>
      </c>
      <c r="C3886" s="134">
        <v>-2440707</v>
      </c>
      <c r="D3886" s="212">
        <f t="shared" si="95"/>
        <v>1116195222</v>
      </c>
      <c r="E3886" s="208"/>
      <c r="F3886" s="208"/>
      <c r="G3886" s="208"/>
      <c r="H3886" s="208"/>
      <c r="I3886" t="s">
        <v>653</v>
      </c>
    </row>
    <row r="3887" spans="1:9" hidden="1" outlineLevel="1">
      <c r="A3887" s="222" t="s">
        <v>654</v>
      </c>
      <c r="B3887" s="134">
        <v>1894393318</v>
      </c>
      <c r="C3887" s="134">
        <v>576887</v>
      </c>
      <c r="D3887" s="212">
        <f t="shared" si="95"/>
        <v>1894970205</v>
      </c>
      <c r="E3887" s="208"/>
      <c r="F3887" s="208"/>
      <c r="G3887" s="208"/>
      <c r="H3887" s="208"/>
      <c r="I3887" t="s">
        <v>655</v>
      </c>
    </row>
    <row r="3888" spans="1:9" hidden="1" outlineLevel="1">
      <c r="A3888" s="222" t="s">
        <v>281</v>
      </c>
      <c r="B3888" s="134">
        <v>9440691</v>
      </c>
      <c r="C3888" s="134"/>
      <c r="D3888" s="212">
        <f t="shared" ref="D3888:D3929" si="96">B3888+C3888</f>
        <v>9440691</v>
      </c>
      <c r="E3888" s="208"/>
      <c r="F3888" s="208"/>
      <c r="G3888" s="208"/>
      <c r="H3888" s="208"/>
      <c r="I3888" t="s">
        <v>282</v>
      </c>
    </row>
    <row r="3889" spans="1:9" hidden="1" outlineLevel="1">
      <c r="A3889" s="222" t="s">
        <v>656</v>
      </c>
      <c r="B3889" s="134">
        <v>125245160</v>
      </c>
      <c r="C3889" s="134">
        <v>-450271</v>
      </c>
      <c r="D3889" s="212">
        <f t="shared" si="96"/>
        <v>124794889</v>
      </c>
      <c r="E3889" s="208"/>
      <c r="F3889" s="208"/>
      <c r="G3889" s="208"/>
      <c r="H3889" s="208"/>
      <c r="I3889" t="s">
        <v>657</v>
      </c>
    </row>
    <row r="3890" spans="1:9" hidden="1" outlineLevel="1">
      <c r="A3890" s="222" t="s">
        <v>658</v>
      </c>
      <c r="B3890" s="134">
        <v>213712907</v>
      </c>
      <c r="C3890" s="134">
        <v>2725532</v>
      </c>
      <c r="D3890" s="212">
        <f t="shared" si="96"/>
        <v>216438439</v>
      </c>
      <c r="E3890" s="208"/>
      <c r="F3890" s="208"/>
      <c r="G3890" s="208"/>
      <c r="H3890" s="208"/>
      <c r="I3890" t="s">
        <v>659</v>
      </c>
    </row>
    <row r="3891" spans="1:9" hidden="1" outlineLevel="1">
      <c r="A3891" s="222" t="s">
        <v>660</v>
      </c>
      <c r="B3891" s="134">
        <v>66732945</v>
      </c>
      <c r="C3891" s="134">
        <v>-166351</v>
      </c>
      <c r="D3891" s="212">
        <f t="shared" si="96"/>
        <v>66566594</v>
      </c>
      <c r="E3891" s="208"/>
      <c r="F3891" s="208"/>
      <c r="G3891" s="208"/>
      <c r="H3891" s="208"/>
      <c r="I3891" t="s">
        <v>661</v>
      </c>
    </row>
    <row r="3892" spans="1:9" hidden="1" outlineLevel="1">
      <c r="A3892" s="222" t="s">
        <v>662</v>
      </c>
      <c r="B3892" s="134">
        <v>454861842</v>
      </c>
      <c r="C3892" s="134">
        <v>-1955711</v>
      </c>
      <c r="D3892" s="212">
        <f t="shared" si="96"/>
        <v>452906131</v>
      </c>
      <c r="E3892" s="208"/>
      <c r="F3892" s="208"/>
      <c r="G3892" s="208"/>
      <c r="H3892" s="208"/>
      <c r="I3892" t="s">
        <v>663</v>
      </c>
    </row>
    <row r="3893" spans="1:9" hidden="1" outlineLevel="1">
      <c r="A3893" s="222" t="s">
        <v>664</v>
      </c>
      <c r="B3893" s="134">
        <v>150707007</v>
      </c>
      <c r="C3893" s="134">
        <v>-570026</v>
      </c>
      <c r="D3893" s="212">
        <f t="shared" si="96"/>
        <v>150136981</v>
      </c>
      <c r="E3893" s="208"/>
      <c r="F3893" s="208"/>
      <c r="G3893" s="208"/>
      <c r="H3893" s="208"/>
      <c r="I3893" t="s">
        <v>665</v>
      </c>
    </row>
    <row r="3894" spans="1:9" hidden="1" outlineLevel="1">
      <c r="A3894" s="222" t="s">
        <v>1578</v>
      </c>
      <c r="B3894" s="134">
        <v>2728735</v>
      </c>
      <c r="C3894" s="134"/>
      <c r="D3894" s="212">
        <f t="shared" si="96"/>
        <v>2728735</v>
      </c>
      <c r="E3894" s="208"/>
      <c r="F3894" s="208"/>
      <c r="G3894" s="208"/>
      <c r="H3894" s="208"/>
      <c r="I3894" t="s">
        <v>1579</v>
      </c>
    </row>
    <row r="3895" spans="1:9" hidden="1" outlineLevel="1">
      <c r="A3895" s="222" t="s">
        <v>666</v>
      </c>
      <c r="B3895" s="134">
        <v>93717465</v>
      </c>
      <c r="C3895" s="134">
        <v>18623732</v>
      </c>
      <c r="D3895" s="212">
        <f t="shared" si="96"/>
        <v>112341197</v>
      </c>
      <c r="E3895" s="208"/>
      <c r="F3895" s="208"/>
      <c r="G3895" s="208"/>
      <c r="H3895" s="208"/>
      <c r="I3895" t="s">
        <v>667</v>
      </c>
    </row>
    <row r="3896" spans="1:9" hidden="1" outlineLevel="1">
      <c r="A3896" s="222" t="s">
        <v>668</v>
      </c>
      <c r="B3896" s="134">
        <v>147808646</v>
      </c>
      <c r="C3896" s="134">
        <v>-378108</v>
      </c>
      <c r="D3896" s="212">
        <f t="shared" si="96"/>
        <v>147430538</v>
      </c>
      <c r="E3896" s="208"/>
      <c r="F3896" s="208"/>
      <c r="G3896" s="208"/>
      <c r="H3896" s="208"/>
      <c r="I3896" t="s">
        <v>669</v>
      </c>
    </row>
    <row r="3897" spans="1:9" hidden="1" outlineLevel="1">
      <c r="A3897" s="222" t="s">
        <v>670</v>
      </c>
      <c r="B3897" s="134">
        <v>161961425</v>
      </c>
      <c r="C3897" s="134">
        <v>-3349504</v>
      </c>
      <c r="D3897" s="212">
        <f t="shared" si="96"/>
        <v>158611921</v>
      </c>
      <c r="E3897" s="208"/>
      <c r="F3897" s="208"/>
      <c r="G3897" s="208"/>
      <c r="H3897" s="208"/>
      <c r="I3897" t="s">
        <v>671</v>
      </c>
    </row>
    <row r="3898" spans="1:9" hidden="1" outlineLevel="1">
      <c r="A3898" s="222" t="s">
        <v>672</v>
      </c>
      <c r="B3898" s="134">
        <v>36779856</v>
      </c>
      <c r="C3898" s="134">
        <v>-93824</v>
      </c>
      <c r="D3898" s="212">
        <f t="shared" si="96"/>
        <v>36686032</v>
      </c>
      <c r="E3898" s="208"/>
      <c r="F3898" s="208"/>
      <c r="G3898" s="208"/>
      <c r="H3898" s="208"/>
      <c r="I3898" t="s">
        <v>673</v>
      </c>
    </row>
    <row r="3899" spans="1:9" hidden="1" outlineLevel="1">
      <c r="A3899" s="222" t="s">
        <v>1724</v>
      </c>
      <c r="B3899" s="134">
        <v>17364838</v>
      </c>
      <c r="C3899" s="134"/>
      <c r="D3899" s="212">
        <f t="shared" si="96"/>
        <v>17364838</v>
      </c>
      <c r="E3899" s="208"/>
      <c r="F3899" s="208"/>
      <c r="G3899" s="208"/>
      <c r="H3899" s="208"/>
      <c r="I3899" t="s">
        <v>1725</v>
      </c>
    </row>
    <row r="3900" spans="1:9" hidden="1" outlineLevel="1">
      <c r="A3900" s="222" t="s">
        <v>1635</v>
      </c>
      <c r="B3900" s="134">
        <v>22778563</v>
      </c>
      <c r="C3900" s="134">
        <v>-15009</v>
      </c>
      <c r="D3900" s="212">
        <f t="shared" si="96"/>
        <v>22763554</v>
      </c>
      <c r="E3900" s="208"/>
      <c r="F3900" s="208"/>
      <c r="G3900" s="208"/>
      <c r="H3900" s="208"/>
      <c r="I3900" t="s">
        <v>1636</v>
      </c>
    </row>
    <row r="3901" spans="1:9" hidden="1" outlineLevel="1">
      <c r="A3901" s="222" t="s">
        <v>674</v>
      </c>
      <c r="B3901" s="134">
        <v>31134249</v>
      </c>
      <c r="C3901" s="134"/>
      <c r="D3901" s="212">
        <f t="shared" si="96"/>
        <v>31134249</v>
      </c>
      <c r="E3901" s="208"/>
      <c r="F3901" s="208"/>
      <c r="G3901" s="208"/>
      <c r="H3901" s="208"/>
      <c r="I3901" t="s">
        <v>675</v>
      </c>
    </row>
    <row r="3902" spans="1:9" hidden="1" outlineLevel="1">
      <c r="A3902" s="222" t="s">
        <v>1726</v>
      </c>
      <c r="B3902" s="134">
        <v>34813714</v>
      </c>
      <c r="C3902" s="134"/>
      <c r="D3902" s="212">
        <f t="shared" si="96"/>
        <v>34813714</v>
      </c>
      <c r="E3902" s="208"/>
      <c r="F3902" s="208"/>
      <c r="G3902" s="208"/>
      <c r="H3902" s="208"/>
      <c r="I3902" t="s">
        <v>1727</v>
      </c>
    </row>
    <row r="3903" spans="1:9" hidden="1" outlineLevel="1">
      <c r="A3903" s="222" t="s">
        <v>676</v>
      </c>
      <c r="B3903" s="134">
        <v>300377031</v>
      </c>
      <c r="C3903" s="134">
        <v>764560</v>
      </c>
      <c r="D3903" s="212">
        <f t="shared" si="96"/>
        <v>301141591</v>
      </c>
      <c r="E3903" s="208"/>
      <c r="F3903" s="208"/>
      <c r="G3903" s="208"/>
      <c r="H3903" s="208"/>
      <c r="I3903" t="s">
        <v>677</v>
      </c>
    </row>
    <row r="3904" spans="1:9" hidden="1" outlineLevel="1">
      <c r="A3904" s="222" t="s">
        <v>678</v>
      </c>
      <c r="B3904" s="134">
        <v>140839810</v>
      </c>
      <c r="C3904" s="134"/>
      <c r="D3904" s="212">
        <f t="shared" si="96"/>
        <v>140839810</v>
      </c>
      <c r="E3904" s="208"/>
      <c r="F3904" s="208"/>
      <c r="G3904" s="208"/>
      <c r="H3904" s="208"/>
      <c r="I3904" t="s">
        <v>679</v>
      </c>
    </row>
    <row r="3905" spans="1:9" hidden="1" outlineLevel="1">
      <c r="A3905" s="222" t="s">
        <v>680</v>
      </c>
      <c r="B3905" s="134">
        <v>835760028</v>
      </c>
      <c r="C3905" s="134">
        <v>1323718</v>
      </c>
      <c r="D3905" s="212">
        <f t="shared" si="96"/>
        <v>837083746</v>
      </c>
      <c r="E3905" s="208"/>
      <c r="F3905" s="208"/>
      <c r="G3905" s="208"/>
      <c r="H3905" s="208"/>
      <c r="I3905" t="s">
        <v>681</v>
      </c>
    </row>
    <row r="3906" spans="1:9" hidden="1" outlineLevel="1">
      <c r="A3906" s="222" t="s">
        <v>682</v>
      </c>
      <c r="B3906" s="134">
        <v>202201501</v>
      </c>
      <c r="C3906" s="134">
        <v>36357</v>
      </c>
      <c r="D3906" s="212">
        <f t="shared" si="96"/>
        <v>202237858</v>
      </c>
      <c r="E3906" s="208"/>
      <c r="F3906" s="208"/>
      <c r="G3906" s="208"/>
      <c r="H3906" s="208"/>
      <c r="I3906" t="s">
        <v>683</v>
      </c>
    </row>
    <row r="3907" spans="1:9" hidden="1" outlineLevel="1">
      <c r="A3907" s="222" t="s">
        <v>684</v>
      </c>
      <c r="B3907" s="134">
        <v>34298540</v>
      </c>
      <c r="C3907" s="134"/>
      <c r="D3907" s="212">
        <f t="shared" si="96"/>
        <v>34298540</v>
      </c>
      <c r="E3907" s="208"/>
      <c r="F3907" s="208"/>
      <c r="G3907" s="208"/>
      <c r="H3907" s="208"/>
      <c r="I3907" t="s">
        <v>685</v>
      </c>
    </row>
    <row r="3908" spans="1:9" hidden="1" outlineLevel="1">
      <c r="A3908" s="222" t="s">
        <v>686</v>
      </c>
      <c r="B3908" s="134">
        <v>74156631</v>
      </c>
      <c r="C3908" s="134"/>
      <c r="D3908" s="212">
        <f t="shared" si="96"/>
        <v>74156631</v>
      </c>
      <c r="E3908" s="208"/>
      <c r="F3908" s="208"/>
      <c r="G3908" s="208"/>
      <c r="H3908" s="208"/>
      <c r="I3908" t="s">
        <v>687</v>
      </c>
    </row>
    <row r="3909" spans="1:9" hidden="1" outlineLevel="1">
      <c r="A3909" s="222" t="s">
        <v>688</v>
      </c>
      <c r="B3909" s="134">
        <v>168907577</v>
      </c>
      <c r="C3909" s="134">
        <v>1469543</v>
      </c>
      <c r="D3909" s="212">
        <f t="shared" si="96"/>
        <v>170377120</v>
      </c>
      <c r="E3909" s="208"/>
      <c r="F3909" s="208"/>
      <c r="G3909" s="208"/>
      <c r="H3909" s="208"/>
      <c r="I3909" t="s">
        <v>689</v>
      </c>
    </row>
    <row r="3910" spans="1:9" hidden="1" outlineLevel="1">
      <c r="A3910" s="222" t="s">
        <v>690</v>
      </c>
      <c r="B3910" s="134">
        <v>10213677</v>
      </c>
      <c r="C3910" s="134"/>
      <c r="D3910" s="212">
        <f t="shared" si="96"/>
        <v>10213677</v>
      </c>
      <c r="E3910" s="208"/>
      <c r="F3910" s="208"/>
      <c r="G3910" s="208"/>
      <c r="H3910" s="208"/>
      <c r="I3910" t="s">
        <v>691</v>
      </c>
    </row>
    <row r="3911" spans="1:9" hidden="1" outlineLevel="1">
      <c r="A3911" s="222" t="s">
        <v>1728</v>
      </c>
      <c r="B3911" s="134">
        <v>726984605</v>
      </c>
      <c r="C3911" s="134"/>
      <c r="D3911" s="212">
        <f t="shared" si="96"/>
        <v>726984605</v>
      </c>
      <c r="E3911" s="208"/>
      <c r="F3911" s="208"/>
      <c r="G3911" s="208"/>
      <c r="H3911" s="208"/>
      <c r="I3911" t="s">
        <v>1729</v>
      </c>
    </row>
    <row r="3912" spans="1:9" hidden="1" outlineLevel="1">
      <c r="A3912" s="222" t="s">
        <v>692</v>
      </c>
      <c r="B3912" s="134">
        <v>27377239</v>
      </c>
      <c r="C3912" s="134">
        <v>-70444</v>
      </c>
      <c r="D3912" s="212">
        <f t="shared" si="96"/>
        <v>27306795</v>
      </c>
      <c r="E3912" s="208"/>
      <c r="F3912" s="208"/>
      <c r="G3912" s="208"/>
      <c r="H3912" s="208"/>
      <c r="I3912" t="s">
        <v>693</v>
      </c>
    </row>
    <row r="3913" spans="1:9" hidden="1" outlineLevel="1">
      <c r="A3913" s="222" t="s">
        <v>694</v>
      </c>
      <c r="B3913" s="134">
        <v>65726025</v>
      </c>
      <c r="C3913" s="134"/>
      <c r="D3913" s="212">
        <f t="shared" si="96"/>
        <v>65726025</v>
      </c>
      <c r="E3913" s="208"/>
      <c r="F3913" s="208"/>
      <c r="G3913" s="208"/>
      <c r="H3913" s="208"/>
      <c r="I3913" t="s">
        <v>695</v>
      </c>
    </row>
    <row r="3914" spans="1:9" hidden="1" outlineLevel="1">
      <c r="A3914" s="222" t="s">
        <v>696</v>
      </c>
      <c r="B3914" s="134">
        <v>31676687</v>
      </c>
      <c r="C3914" s="134">
        <v>-638717</v>
      </c>
      <c r="D3914" s="212">
        <f t="shared" si="96"/>
        <v>31037970</v>
      </c>
      <c r="E3914" s="208"/>
      <c r="F3914" s="208"/>
      <c r="G3914" s="208"/>
      <c r="H3914" s="208"/>
      <c r="I3914" t="s">
        <v>697</v>
      </c>
    </row>
    <row r="3915" spans="1:9" hidden="1" outlineLevel="1">
      <c r="A3915" s="222" t="s">
        <v>698</v>
      </c>
      <c r="B3915" s="134">
        <v>39497966</v>
      </c>
      <c r="C3915" s="134">
        <v>485550</v>
      </c>
      <c r="D3915" s="212">
        <f t="shared" si="96"/>
        <v>39983516</v>
      </c>
      <c r="E3915" s="208"/>
      <c r="F3915" s="208"/>
      <c r="G3915" s="208"/>
      <c r="H3915" s="208"/>
      <c r="I3915" t="s">
        <v>699</v>
      </c>
    </row>
    <row r="3916" spans="1:9" hidden="1" outlineLevel="1">
      <c r="A3916" s="222" t="s">
        <v>1730</v>
      </c>
      <c r="B3916" s="134">
        <v>1014419296</v>
      </c>
      <c r="C3916" s="134"/>
      <c r="D3916" s="212">
        <f t="shared" si="96"/>
        <v>1014419296</v>
      </c>
      <c r="E3916" s="208"/>
      <c r="F3916" s="208"/>
      <c r="G3916" s="208"/>
      <c r="H3916" s="208"/>
      <c r="I3916" t="s">
        <v>1731</v>
      </c>
    </row>
    <row r="3917" spans="1:9" hidden="1" outlineLevel="1">
      <c r="A3917" s="222" t="s">
        <v>700</v>
      </c>
      <c r="B3917" s="134">
        <v>96415215</v>
      </c>
      <c r="C3917" s="134">
        <v>4748042</v>
      </c>
      <c r="D3917" s="212">
        <f t="shared" si="96"/>
        <v>101163257</v>
      </c>
      <c r="E3917" s="208"/>
      <c r="F3917" s="208"/>
      <c r="G3917" s="208"/>
      <c r="H3917" s="208"/>
      <c r="I3917" t="s">
        <v>701</v>
      </c>
    </row>
    <row r="3918" spans="1:9" hidden="1" outlineLevel="1">
      <c r="A3918" s="222" t="s">
        <v>702</v>
      </c>
      <c r="B3918" s="134">
        <v>473786347</v>
      </c>
      <c r="C3918" s="134">
        <v>-14895499</v>
      </c>
      <c r="D3918" s="212">
        <f t="shared" si="96"/>
        <v>458890848</v>
      </c>
      <c r="E3918" s="208"/>
      <c r="F3918" s="208"/>
      <c r="G3918" s="208"/>
      <c r="H3918" s="208"/>
      <c r="I3918" t="s">
        <v>703</v>
      </c>
    </row>
    <row r="3919" spans="1:9" hidden="1" outlineLevel="1">
      <c r="A3919" s="222" t="s">
        <v>704</v>
      </c>
      <c r="B3919" s="134">
        <v>37760786</v>
      </c>
      <c r="C3919" s="134"/>
      <c r="D3919" s="212">
        <f t="shared" si="96"/>
        <v>37760786</v>
      </c>
      <c r="E3919" s="208"/>
      <c r="F3919" s="208"/>
      <c r="G3919" s="208"/>
      <c r="H3919" s="208"/>
      <c r="I3919" t="s">
        <v>705</v>
      </c>
    </row>
    <row r="3920" spans="1:9" hidden="1" outlineLevel="1">
      <c r="A3920" s="222" t="s">
        <v>706</v>
      </c>
      <c r="B3920" s="134">
        <v>3899770</v>
      </c>
      <c r="C3920" s="134"/>
      <c r="D3920" s="212">
        <f t="shared" si="96"/>
        <v>3899770</v>
      </c>
      <c r="E3920" s="208"/>
      <c r="F3920" s="208"/>
      <c r="G3920" s="208"/>
      <c r="H3920" s="208"/>
      <c r="I3920" t="s">
        <v>707</v>
      </c>
    </row>
    <row r="3921" spans="1:9" hidden="1" outlineLevel="1">
      <c r="A3921" s="222" t="s">
        <v>708</v>
      </c>
      <c r="B3921" s="134">
        <v>85181303</v>
      </c>
      <c r="C3921" s="134">
        <v>94974</v>
      </c>
      <c r="D3921" s="212">
        <f t="shared" si="96"/>
        <v>85276277</v>
      </c>
      <c r="E3921" s="208"/>
      <c r="F3921" s="208"/>
      <c r="G3921" s="208"/>
      <c r="H3921" s="208"/>
      <c r="I3921" t="s">
        <v>709</v>
      </c>
    </row>
    <row r="3922" spans="1:9" hidden="1" outlineLevel="1">
      <c r="A3922" s="222" t="s">
        <v>710</v>
      </c>
      <c r="B3922" s="134">
        <v>65268519</v>
      </c>
      <c r="C3922" s="134"/>
      <c r="D3922" s="212">
        <f t="shared" si="96"/>
        <v>65268519</v>
      </c>
      <c r="E3922" s="208"/>
      <c r="F3922" s="208"/>
      <c r="G3922" s="208"/>
      <c r="H3922" s="208"/>
      <c r="I3922" t="s">
        <v>711</v>
      </c>
    </row>
    <row r="3923" spans="1:9" hidden="1" outlineLevel="1">
      <c r="A3923" s="222" t="s">
        <v>712</v>
      </c>
      <c r="B3923" s="134">
        <v>633564854</v>
      </c>
      <c r="C3923" s="134"/>
      <c r="D3923" s="212">
        <f t="shared" si="96"/>
        <v>633564854</v>
      </c>
      <c r="E3923" s="208"/>
      <c r="F3923" s="208"/>
      <c r="G3923" s="208"/>
      <c r="H3923" s="208"/>
      <c r="I3923" t="s">
        <v>713</v>
      </c>
    </row>
    <row r="3924" spans="1:9" hidden="1" outlineLevel="1">
      <c r="A3924" s="222" t="s">
        <v>714</v>
      </c>
      <c r="B3924" s="134">
        <v>60917158</v>
      </c>
      <c r="C3924" s="134"/>
      <c r="D3924" s="212">
        <f t="shared" si="96"/>
        <v>60917158</v>
      </c>
      <c r="E3924" s="208"/>
      <c r="F3924" s="208"/>
      <c r="G3924" s="208"/>
      <c r="H3924" s="208"/>
      <c r="I3924" t="s">
        <v>715</v>
      </c>
    </row>
    <row r="3925" spans="1:9" hidden="1" outlineLevel="1">
      <c r="A3925" s="222" t="s">
        <v>716</v>
      </c>
      <c r="B3925" s="134">
        <v>121210469</v>
      </c>
      <c r="C3925" s="134"/>
      <c r="D3925" s="212">
        <f t="shared" si="96"/>
        <v>121210469</v>
      </c>
      <c r="E3925" s="208"/>
      <c r="F3925" s="208"/>
      <c r="G3925" s="208"/>
      <c r="H3925" s="208"/>
      <c r="I3925" t="s">
        <v>717</v>
      </c>
    </row>
    <row r="3926" spans="1:9" hidden="1" outlineLevel="1">
      <c r="A3926" s="222" t="s">
        <v>319</v>
      </c>
      <c r="B3926" s="134">
        <v>3498554</v>
      </c>
      <c r="C3926" s="134">
        <v>-7613</v>
      </c>
      <c r="D3926" s="212">
        <f t="shared" si="96"/>
        <v>3490941</v>
      </c>
      <c r="E3926" s="208"/>
      <c r="F3926" s="208"/>
      <c r="G3926" s="208"/>
      <c r="H3926" s="208"/>
      <c r="I3926" t="s">
        <v>320</v>
      </c>
    </row>
    <row r="3927" spans="1:9" hidden="1" outlineLevel="1">
      <c r="A3927" s="222" t="s">
        <v>1732</v>
      </c>
      <c r="B3927" s="134">
        <v>11714736</v>
      </c>
      <c r="C3927" s="134"/>
      <c r="D3927" s="212">
        <f t="shared" si="96"/>
        <v>11714736</v>
      </c>
      <c r="E3927" s="208"/>
      <c r="F3927" s="208"/>
      <c r="G3927" s="208"/>
      <c r="H3927" s="208"/>
      <c r="I3927" t="s">
        <v>1733</v>
      </c>
    </row>
    <row r="3928" spans="1:9" hidden="1" outlineLevel="1">
      <c r="A3928" s="222" t="s">
        <v>718</v>
      </c>
      <c r="B3928" s="134">
        <v>145148591</v>
      </c>
      <c r="C3928" s="134"/>
      <c r="D3928" s="212">
        <f t="shared" si="96"/>
        <v>145148591</v>
      </c>
      <c r="E3928" s="208"/>
      <c r="F3928" s="208"/>
      <c r="G3928" s="208"/>
      <c r="H3928" s="208"/>
      <c r="I3928" t="s">
        <v>719</v>
      </c>
    </row>
    <row r="3929" spans="1:9" hidden="1" outlineLevel="1">
      <c r="A3929" s="222" t="s">
        <v>1734</v>
      </c>
      <c r="B3929" s="134">
        <v>5984234</v>
      </c>
      <c r="C3929" s="134">
        <v>3505</v>
      </c>
      <c r="D3929" s="212">
        <f t="shared" si="96"/>
        <v>5987739</v>
      </c>
      <c r="E3929" s="208"/>
      <c r="F3929" s="208"/>
      <c r="G3929" s="208"/>
      <c r="H3929" s="208"/>
      <c r="I3929" t="s">
        <v>1735</v>
      </c>
    </row>
    <row r="3930" spans="1:9" collapsed="1">
      <c r="A3930" s="222" t="str">
        <f>A367</f>
        <v>Regelzone TenneT (gesamt)</v>
      </c>
      <c r="B3930" s="134">
        <f>SUM(B3931:B4311)</f>
        <v>112331109193.74799</v>
      </c>
      <c r="C3930" s="134">
        <f>SUM(C3931:C4311)-'Anlage 2b_Korrekturen'!D879-'Anlage 2b_Korrekturen'!D862-'Anlage 2b_Korrekturen'!D835-'Anlage 2b_Korrekturen'!D771-'Anlage 2b_Korrekturen'!D715</f>
        <v>-584753589.04000008</v>
      </c>
      <c r="D3930" s="212">
        <f t="shared" ref="D3930:D3993" si="97">B3930+C3930</f>
        <v>111746355604.70799</v>
      </c>
      <c r="E3930" s="208"/>
      <c r="F3930" s="208"/>
      <c r="G3930" s="208"/>
      <c r="H3930" s="208"/>
    </row>
    <row r="3931" spans="1:9" hidden="1" outlineLevel="1">
      <c r="A3931" s="222" t="s">
        <v>764</v>
      </c>
      <c r="B3931" s="134">
        <v>6087122.4100000001</v>
      </c>
      <c r="C3931" s="134">
        <v>0</v>
      </c>
      <c r="D3931" s="212">
        <f t="shared" si="97"/>
        <v>6087122.4100000001</v>
      </c>
      <c r="E3931" s="208"/>
      <c r="F3931" s="208"/>
      <c r="G3931" s="208"/>
      <c r="H3931" s="208"/>
      <c r="I3931" t="s">
        <v>765</v>
      </c>
    </row>
    <row r="3932" spans="1:9" hidden="1" outlineLevel="1">
      <c r="A3932" s="222" t="s">
        <v>862</v>
      </c>
      <c r="B3932" s="134">
        <v>17831144</v>
      </c>
      <c r="C3932" s="134">
        <v>0</v>
      </c>
      <c r="D3932" s="212">
        <f t="shared" si="97"/>
        <v>17831144</v>
      </c>
      <c r="E3932" s="208"/>
      <c r="F3932" s="208"/>
      <c r="G3932" s="208"/>
      <c r="H3932" s="208"/>
      <c r="I3932" t="s">
        <v>863</v>
      </c>
    </row>
    <row r="3933" spans="1:9" hidden="1" outlineLevel="1">
      <c r="A3933" s="222" t="s">
        <v>844</v>
      </c>
      <c r="B3933" s="134">
        <v>31562413</v>
      </c>
      <c r="C3933" s="134">
        <v>-14974</v>
      </c>
      <c r="D3933" s="212">
        <f t="shared" si="97"/>
        <v>31547439</v>
      </c>
      <c r="E3933" s="208"/>
      <c r="F3933" s="208"/>
      <c r="G3933" s="208"/>
      <c r="H3933" s="208"/>
      <c r="I3933" t="s">
        <v>845</v>
      </c>
    </row>
    <row r="3934" spans="1:9" hidden="1" outlineLevel="1">
      <c r="A3934" s="222" t="s">
        <v>894</v>
      </c>
      <c r="B3934" s="134">
        <v>53840406</v>
      </c>
      <c r="C3934" s="134">
        <v>0</v>
      </c>
      <c r="D3934" s="212">
        <f t="shared" si="97"/>
        <v>53840406</v>
      </c>
      <c r="E3934" s="208"/>
      <c r="F3934" s="208"/>
      <c r="G3934" s="208"/>
      <c r="H3934" s="208"/>
      <c r="I3934" t="s">
        <v>895</v>
      </c>
    </row>
    <row r="3935" spans="1:9" hidden="1" outlineLevel="1">
      <c r="A3935" s="222" t="s">
        <v>1027</v>
      </c>
      <c r="B3935" s="134">
        <v>23766352</v>
      </c>
      <c r="C3935" s="134">
        <v>0</v>
      </c>
      <c r="D3935" s="212">
        <f t="shared" si="97"/>
        <v>23766352</v>
      </c>
      <c r="E3935" s="208"/>
      <c r="F3935" s="208"/>
      <c r="G3935" s="208"/>
      <c r="H3935" s="208"/>
      <c r="I3935" t="s">
        <v>1028</v>
      </c>
    </row>
    <row r="3936" spans="1:9" hidden="1" outlineLevel="1">
      <c r="A3936" s="222" t="s">
        <v>991</v>
      </c>
      <c r="B3936" s="134">
        <v>33013006</v>
      </c>
      <c r="C3936" s="134">
        <v>1395695</v>
      </c>
      <c r="D3936" s="212">
        <f t="shared" si="97"/>
        <v>34408701</v>
      </c>
      <c r="E3936" s="208"/>
      <c r="F3936" s="208"/>
      <c r="G3936" s="208"/>
      <c r="H3936" s="208"/>
      <c r="I3936" t="s">
        <v>992</v>
      </c>
    </row>
    <row r="3937" spans="1:9" hidden="1" outlineLevel="1">
      <c r="A3937" s="222" t="s">
        <v>874</v>
      </c>
      <c r="B3937" s="134">
        <v>13749114</v>
      </c>
      <c r="C3937" s="134">
        <v>0</v>
      </c>
      <c r="D3937" s="212">
        <f t="shared" si="97"/>
        <v>13749114</v>
      </c>
      <c r="E3937" s="208"/>
      <c r="F3937" s="208"/>
      <c r="G3937" s="208"/>
      <c r="H3937" s="208"/>
      <c r="I3937" t="s">
        <v>875</v>
      </c>
    </row>
    <row r="3938" spans="1:9" hidden="1" outlineLevel="1">
      <c r="A3938" s="222" t="s">
        <v>1163</v>
      </c>
      <c r="B3938" s="134">
        <v>78884382</v>
      </c>
      <c r="C3938" s="134">
        <v>0</v>
      </c>
      <c r="D3938" s="212">
        <f t="shared" si="97"/>
        <v>78884382</v>
      </c>
      <c r="E3938" s="208"/>
      <c r="F3938" s="208"/>
      <c r="G3938" s="208"/>
      <c r="H3938" s="208"/>
      <c r="I3938" t="s">
        <v>1164</v>
      </c>
    </row>
    <row r="3939" spans="1:9" hidden="1" outlineLevel="1">
      <c r="A3939" s="222" t="s">
        <v>956</v>
      </c>
      <c r="B3939" s="134">
        <v>186244603</v>
      </c>
      <c r="C3939" s="134">
        <v>0</v>
      </c>
      <c r="D3939" s="212">
        <f t="shared" si="97"/>
        <v>186244603</v>
      </c>
      <c r="E3939" s="208"/>
      <c r="F3939" s="208"/>
      <c r="G3939" s="208"/>
      <c r="H3939" s="208"/>
      <c r="I3939" t="s">
        <v>957</v>
      </c>
    </row>
    <row r="3940" spans="1:9" hidden="1" outlineLevel="1">
      <c r="A3940" s="222" t="s">
        <v>975</v>
      </c>
      <c r="B3940" s="134">
        <v>25601150</v>
      </c>
      <c r="C3940" s="134">
        <v>0</v>
      </c>
      <c r="D3940" s="212">
        <f t="shared" si="97"/>
        <v>25601150</v>
      </c>
      <c r="E3940" s="208"/>
      <c r="F3940" s="208"/>
      <c r="G3940" s="208"/>
      <c r="H3940" s="208"/>
      <c r="I3940" t="s">
        <v>976</v>
      </c>
    </row>
    <row r="3941" spans="1:9" hidden="1" outlineLevel="1">
      <c r="A3941" s="222" t="s">
        <v>1213</v>
      </c>
      <c r="B3941" s="134">
        <v>486507375</v>
      </c>
      <c r="C3941" s="134">
        <v>0</v>
      </c>
      <c r="D3941" s="212">
        <f t="shared" si="97"/>
        <v>486507375</v>
      </c>
      <c r="E3941" s="208"/>
      <c r="F3941" s="208"/>
      <c r="G3941" s="208"/>
      <c r="H3941" s="208"/>
      <c r="I3941" t="s">
        <v>1214</v>
      </c>
    </row>
    <row r="3942" spans="1:9" hidden="1" outlineLevel="1">
      <c r="A3942" s="222" t="s">
        <v>888</v>
      </c>
      <c r="B3942" s="134">
        <v>10362024</v>
      </c>
      <c r="C3942" s="134">
        <v>43435</v>
      </c>
      <c r="D3942" s="212">
        <f t="shared" si="97"/>
        <v>10405459</v>
      </c>
      <c r="E3942" s="208"/>
      <c r="F3942" s="208"/>
      <c r="G3942" s="208"/>
      <c r="H3942" s="208"/>
      <c r="I3942" t="s">
        <v>889</v>
      </c>
    </row>
    <row r="3943" spans="1:9" hidden="1" outlineLevel="1">
      <c r="A3943" s="222" t="s">
        <v>1223</v>
      </c>
      <c r="B3943" s="134">
        <v>28297617</v>
      </c>
      <c r="C3943" s="134">
        <v>-82360</v>
      </c>
      <c r="D3943" s="212">
        <f t="shared" si="97"/>
        <v>28215257</v>
      </c>
      <c r="E3943" s="208"/>
      <c r="F3943" s="208"/>
      <c r="G3943" s="208"/>
      <c r="H3943" s="208"/>
      <c r="I3943" t="s">
        <v>1224</v>
      </c>
    </row>
    <row r="3944" spans="1:9" hidden="1" outlineLevel="1">
      <c r="A3944" s="222" t="s">
        <v>768</v>
      </c>
      <c r="B3944" s="134">
        <v>27931420</v>
      </c>
      <c r="C3944" s="134">
        <v>0</v>
      </c>
      <c r="D3944" s="212">
        <f t="shared" si="97"/>
        <v>27931420</v>
      </c>
      <c r="E3944" s="208"/>
      <c r="F3944" s="208"/>
      <c r="G3944" s="208"/>
      <c r="H3944" s="208"/>
      <c r="I3944" t="s">
        <v>769</v>
      </c>
    </row>
    <row r="3945" spans="1:9" hidden="1" outlineLevel="1">
      <c r="A3945" s="222" t="s">
        <v>243</v>
      </c>
      <c r="B3945" s="134">
        <v>42451312</v>
      </c>
      <c r="C3945" s="134">
        <v>0</v>
      </c>
      <c r="D3945" s="212">
        <f t="shared" si="97"/>
        <v>42451312</v>
      </c>
      <c r="E3945" s="208"/>
      <c r="F3945" s="208"/>
      <c r="G3945" s="208"/>
      <c r="H3945" s="208"/>
      <c r="I3945" t="s">
        <v>1346</v>
      </c>
    </row>
    <row r="3946" spans="1:9" hidden="1" outlineLevel="1">
      <c r="A3946" s="222" t="s">
        <v>983</v>
      </c>
      <c r="B3946" s="134">
        <v>54638925</v>
      </c>
      <c r="C3946" s="134">
        <v>32140</v>
      </c>
      <c r="D3946" s="212">
        <f t="shared" si="97"/>
        <v>54671065</v>
      </c>
      <c r="E3946" s="208"/>
      <c r="F3946" s="208"/>
      <c r="G3946" s="208"/>
      <c r="H3946" s="208"/>
      <c r="I3946" t="s">
        <v>984</v>
      </c>
    </row>
    <row r="3947" spans="1:9" hidden="1" outlineLevel="1">
      <c r="A3947" s="222" t="s">
        <v>1071</v>
      </c>
      <c r="B3947" s="134">
        <v>183808907</v>
      </c>
      <c r="C3947" s="134">
        <v>-198433</v>
      </c>
      <c r="D3947" s="212">
        <f t="shared" si="97"/>
        <v>183610474</v>
      </c>
      <c r="E3947" s="208"/>
      <c r="F3947" s="208"/>
      <c r="G3947" s="208"/>
      <c r="H3947" s="208"/>
      <c r="I3947" t="s">
        <v>1072</v>
      </c>
    </row>
    <row r="3948" spans="1:9" hidden="1" outlineLevel="1">
      <c r="A3948" s="222" t="s">
        <v>1334</v>
      </c>
      <c r="B3948" s="134">
        <v>199548796</v>
      </c>
      <c r="C3948" s="134">
        <v>1192200</v>
      </c>
      <c r="D3948" s="212">
        <f t="shared" si="97"/>
        <v>200740996</v>
      </c>
      <c r="E3948" s="208"/>
      <c r="F3948" s="208"/>
      <c r="G3948" s="208"/>
      <c r="H3948" s="208"/>
      <c r="I3948" t="s">
        <v>1335</v>
      </c>
    </row>
    <row r="3949" spans="1:9" hidden="1" outlineLevel="1">
      <c r="A3949" s="222" t="s">
        <v>1063</v>
      </c>
      <c r="B3949" s="134">
        <v>60576728</v>
      </c>
      <c r="C3949" s="134">
        <v>148375</v>
      </c>
      <c r="D3949" s="212">
        <f t="shared" si="97"/>
        <v>60725103</v>
      </c>
      <c r="E3949" s="208"/>
      <c r="F3949" s="208"/>
      <c r="G3949" s="208"/>
      <c r="H3949" s="208"/>
      <c r="I3949" t="s">
        <v>1064</v>
      </c>
    </row>
    <row r="3950" spans="1:9" hidden="1" outlineLevel="1">
      <c r="A3950" s="222" t="s">
        <v>1021</v>
      </c>
      <c r="B3950" s="134">
        <v>40440813</v>
      </c>
      <c r="C3950" s="134">
        <v>0</v>
      </c>
      <c r="D3950" s="212">
        <f t="shared" si="97"/>
        <v>40440813</v>
      </c>
      <c r="E3950" s="208"/>
      <c r="F3950" s="208"/>
      <c r="G3950" s="208"/>
      <c r="H3950" s="208"/>
      <c r="I3950" t="s">
        <v>1022</v>
      </c>
    </row>
    <row r="3951" spans="1:9" hidden="1" outlineLevel="1">
      <c r="A3951" s="222" t="s">
        <v>1332</v>
      </c>
      <c r="B3951" s="134">
        <v>177467511</v>
      </c>
      <c r="C3951" s="134">
        <v>-113083</v>
      </c>
      <c r="D3951" s="212">
        <f t="shared" si="97"/>
        <v>177354428</v>
      </c>
      <c r="E3951" s="208"/>
      <c r="F3951" s="208"/>
      <c r="G3951" s="208"/>
      <c r="H3951" s="208"/>
      <c r="I3951" t="s">
        <v>1333</v>
      </c>
    </row>
    <row r="3952" spans="1:9" hidden="1" outlineLevel="1">
      <c r="A3952" s="222" t="s">
        <v>896</v>
      </c>
      <c r="B3952" s="134">
        <v>7222615</v>
      </c>
      <c r="C3952" s="134">
        <v>74052</v>
      </c>
      <c r="D3952" s="212">
        <f t="shared" si="97"/>
        <v>7296667</v>
      </c>
      <c r="E3952" s="208"/>
      <c r="F3952" s="208"/>
      <c r="G3952" s="208"/>
      <c r="H3952" s="208"/>
      <c r="I3952" t="s">
        <v>897</v>
      </c>
    </row>
    <row r="3953" spans="1:9" hidden="1" outlineLevel="1">
      <c r="A3953" s="222" t="s">
        <v>914</v>
      </c>
      <c r="B3953" s="134">
        <v>96599966</v>
      </c>
      <c r="C3953" s="134">
        <v>0</v>
      </c>
      <c r="D3953" s="212">
        <f t="shared" si="97"/>
        <v>96599966</v>
      </c>
      <c r="E3953" s="208"/>
      <c r="F3953" s="208"/>
      <c r="G3953" s="208"/>
      <c r="H3953" s="208"/>
      <c r="I3953" t="s">
        <v>915</v>
      </c>
    </row>
    <row r="3954" spans="1:9" hidden="1" outlineLevel="1">
      <c r="A3954" s="222" t="s">
        <v>1277</v>
      </c>
      <c r="B3954" s="134">
        <v>127034148</v>
      </c>
      <c r="C3954" s="134">
        <v>982663</v>
      </c>
      <c r="D3954" s="212">
        <f t="shared" si="97"/>
        <v>128016811</v>
      </c>
      <c r="E3954" s="208"/>
      <c r="F3954" s="208"/>
      <c r="G3954" s="208"/>
      <c r="H3954" s="208"/>
      <c r="I3954" t="s">
        <v>1278</v>
      </c>
    </row>
    <row r="3955" spans="1:9" hidden="1" outlineLevel="1">
      <c r="A3955" s="222" t="s">
        <v>1736</v>
      </c>
      <c r="B3955" s="134">
        <v>31329455</v>
      </c>
      <c r="C3955" s="134">
        <v>0</v>
      </c>
      <c r="D3955" s="212">
        <f t="shared" si="97"/>
        <v>31329455</v>
      </c>
      <c r="E3955" s="208"/>
      <c r="F3955" s="208"/>
      <c r="G3955" s="208"/>
      <c r="H3955" s="208"/>
      <c r="I3955" t="s">
        <v>1737</v>
      </c>
    </row>
    <row r="3956" spans="1:9" hidden="1" outlineLevel="1">
      <c r="A3956" s="222" t="s">
        <v>1201</v>
      </c>
      <c r="B3956" s="134">
        <v>50807291</v>
      </c>
      <c r="C3956" s="134">
        <v>0</v>
      </c>
      <c r="D3956" s="212">
        <f t="shared" si="97"/>
        <v>50807291</v>
      </c>
      <c r="E3956" s="208"/>
      <c r="F3956" s="208"/>
      <c r="G3956" s="208"/>
      <c r="H3956" s="208"/>
      <c r="I3956" t="s">
        <v>1202</v>
      </c>
    </row>
    <row r="3957" spans="1:9" hidden="1" outlineLevel="1">
      <c r="A3957" s="222" t="s">
        <v>838</v>
      </c>
      <c r="B3957" s="134">
        <v>10385199</v>
      </c>
      <c r="C3957" s="134">
        <v>0</v>
      </c>
      <c r="D3957" s="212">
        <f t="shared" si="97"/>
        <v>10385199</v>
      </c>
      <c r="E3957" s="208"/>
      <c r="F3957" s="208"/>
      <c r="G3957" s="208"/>
      <c r="H3957" s="208"/>
      <c r="I3957" t="s">
        <v>839</v>
      </c>
    </row>
    <row r="3958" spans="1:9" hidden="1" outlineLevel="1">
      <c r="A3958" s="222" t="s">
        <v>1013</v>
      </c>
      <c r="B3958" s="134">
        <v>198663157</v>
      </c>
      <c r="C3958" s="134">
        <v>0</v>
      </c>
      <c r="D3958" s="212">
        <f t="shared" si="97"/>
        <v>198663157</v>
      </c>
      <c r="E3958" s="208"/>
      <c r="F3958" s="208"/>
      <c r="G3958" s="208"/>
      <c r="H3958" s="208"/>
      <c r="I3958" t="s">
        <v>1014</v>
      </c>
    </row>
    <row r="3959" spans="1:9" hidden="1" outlineLevel="1">
      <c r="A3959" s="222" t="s">
        <v>800</v>
      </c>
      <c r="B3959" s="134">
        <v>220947123</v>
      </c>
      <c r="C3959" s="134">
        <v>52020</v>
      </c>
      <c r="D3959" s="212">
        <f t="shared" si="97"/>
        <v>220999143</v>
      </c>
      <c r="E3959" s="208"/>
      <c r="F3959" s="208"/>
      <c r="G3959" s="208"/>
      <c r="H3959" s="208"/>
      <c r="I3959" t="s">
        <v>801</v>
      </c>
    </row>
    <row r="3960" spans="1:9" hidden="1" outlineLevel="1">
      <c r="A3960" s="222" t="s">
        <v>1197</v>
      </c>
      <c r="B3960" s="134">
        <v>87085514</v>
      </c>
      <c r="C3960" s="134">
        <v>0</v>
      </c>
      <c r="D3960" s="212">
        <f t="shared" si="97"/>
        <v>87085514</v>
      </c>
      <c r="E3960" s="208"/>
      <c r="F3960" s="208"/>
      <c r="G3960" s="208"/>
      <c r="H3960" s="208"/>
      <c r="I3960" t="s">
        <v>1198</v>
      </c>
    </row>
    <row r="3961" spans="1:9" hidden="1" outlineLevel="1">
      <c r="A3961" s="222" t="s">
        <v>796</v>
      </c>
      <c r="B3961" s="134">
        <v>146211882</v>
      </c>
      <c r="C3961" s="134">
        <v>0</v>
      </c>
      <c r="D3961" s="212">
        <f t="shared" si="97"/>
        <v>146211882</v>
      </c>
      <c r="E3961" s="208"/>
      <c r="F3961" s="208"/>
      <c r="G3961" s="208"/>
      <c r="H3961" s="208"/>
      <c r="I3961" t="s">
        <v>797</v>
      </c>
    </row>
    <row r="3962" spans="1:9" hidden="1" outlineLevel="1">
      <c r="A3962" s="222" t="s">
        <v>906</v>
      </c>
      <c r="B3962" s="134">
        <v>468764721</v>
      </c>
      <c r="C3962" s="134">
        <v>397628</v>
      </c>
      <c r="D3962" s="212">
        <f t="shared" si="97"/>
        <v>469162349</v>
      </c>
      <c r="E3962" s="208"/>
      <c r="F3962" s="208"/>
      <c r="G3962" s="208"/>
      <c r="H3962" s="208"/>
      <c r="I3962" t="s">
        <v>907</v>
      </c>
    </row>
    <row r="3963" spans="1:9" hidden="1" outlineLevel="1">
      <c r="A3963" s="222" t="s">
        <v>1279</v>
      </c>
      <c r="B3963" s="134">
        <v>16590462</v>
      </c>
      <c r="C3963" s="134">
        <v>0</v>
      </c>
      <c r="D3963" s="212">
        <f t="shared" si="97"/>
        <v>16590462</v>
      </c>
      <c r="E3963" s="208"/>
      <c r="F3963" s="208"/>
      <c r="G3963" s="208"/>
      <c r="H3963" s="208"/>
      <c r="I3963" t="s">
        <v>1280</v>
      </c>
    </row>
    <row r="3964" spans="1:9" hidden="1" outlineLevel="1">
      <c r="A3964" s="222" t="s">
        <v>1089</v>
      </c>
      <c r="B3964" s="134">
        <v>109116992</v>
      </c>
      <c r="C3964" s="134">
        <v>0</v>
      </c>
      <c r="D3964" s="212">
        <f t="shared" si="97"/>
        <v>109116992</v>
      </c>
      <c r="E3964" s="208"/>
      <c r="F3964" s="208"/>
      <c r="G3964" s="208"/>
      <c r="H3964" s="208"/>
      <c r="I3964" t="s">
        <v>1090</v>
      </c>
    </row>
    <row r="3965" spans="1:9" hidden="1" outlineLevel="1">
      <c r="A3965" s="222" t="s">
        <v>1105</v>
      </c>
      <c r="B3965" s="134">
        <v>13339917</v>
      </c>
      <c r="C3965" s="134">
        <v>0</v>
      </c>
      <c r="D3965" s="212">
        <f t="shared" si="97"/>
        <v>13339917</v>
      </c>
      <c r="E3965" s="208"/>
      <c r="F3965" s="208"/>
      <c r="G3965" s="208"/>
      <c r="H3965" s="208"/>
      <c r="I3965" t="s">
        <v>1106</v>
      </c>
    </row>
    <row r="3966" spans="1:9" hidden="1" outlineLevel="1">
      <c r="A3966" s="222" t="s">
        <v>1073</v>
      </c>
      <c r="B3966" s="134">
        <v>137872942</v>
      </c>
      <c r="C3966" s="134">
        <v>0</v>
      </c>
      <c r="D3966" s="212">
        <f t="shared" si="97"/>
        <v>137872942</v>
      </c>
      <c r="E3966" s="208"/>
      <c r="F3966" s="208"/>
      <c r="G3966" s="208"/>
      <c r="H3966" s="208"/>
      <c r="I3966" t="s">
        <v>1074</v>
      </c>
    </row>
    <row r="3967" spans="1:9" hidden="1" outlineLevel="1">
      <c r="A3967" s="222" t="s">
        <v>1025</v>
      </c>
      <c r="B3967" s="134">
        <v>505243485.21799999</v>
      </c>
      <c r="C3967" s="134">
        <v>0</v>
      </c>
      <c r="D3967" s="212">
        <f t="shared" si="97"/>
        <v>505243485.21799999</v>
      </c>
      <c r="E3967" s="208"/>
      <c r="F3967" s="208"/>
      <c r="G3967" s="208"/>
      <c r="H3967" s="208"/>
      <c r="I3967" t="s">
        <v>1026</v>
      </c>
    </row>
    <row r="3968" spans="1:9" hidden="1" outlineLevel="1">
      <c r="A3968" s="222" t="s">
        <v>756</v>
      </c>
      <c r="B3968" s="134">
        <v>11086403</v>
      </c>
      <c r="C3968" s="134">
        <v>0</v>
      </c>
      <c r="D3968" s="212">
        <f t="shared" si="97"/>
        <v>11086403</v>
      </c>
      <c r="E3968" s="208"/>
      <c r="F3968" s="208"/>
      <c r="G3968" s="208"/>
      <c r="H3968" s="208"/>
      <c r="I3968" t="s">
        <v>757</v>
      </c>
    </row>
    <row r="3969" spans="1:9" hidden="1" outlineLevel="1">
      <c r="A3969" s="222" t="s">
        <v>967</v>
      </c>
      <c r="B3969" s="134">
        <v>2422671</v>
      </c>
      <c r="C3969" s="134">
        <v>0</v>
      </c>
      <c r="D3969" s="212">
        <f t="shared" si="97"/>
        <v>2422671</v>
      </c>
      <c r="E3969" s="208"/>
      <c r="F3969" s="208"/>
      <c r="G3969" s="208"/>
      <c r="H3969" s="208"/>
      <c r="I3969" t="s">
        <v>968</v>
      </c>
    </row>
    <row r="3970" spans="1:9" hidden="1" outlineLevel="1">
      <c r="A3970" s="222" t="s">
        <v>1738</v>
      </c>
      <c r="B3970" s="134">
        <v>6859811</v>
      </c>
      <c r="C3970" s="134">
        <v>0</v>
      </c>
      <c r="D3970" s="212">
        <f t="shared" si="97"/>
        <v>6859811</v>
      </c>
      <c r="E3970" s="208"/>
      <c r="F3970" s="208"/>
      <c r="G3970" s="208"/>
      <c r="H3970" s="208"/>
      <c r="I3970" t="s">
        <v>1739</v>
      </c>
    </row>
    <row r="3971" spans="1:9" hidden="1" outlineLevel="1">
      <c r="A3971" s="222" t="s">
        <v>1109</v>
      </c>
      <c r="B3971" s="134">
        <v>227703878</v>
      </c>
      <c r="C3971" s="134">
        <v>-2472210</v>
      </c>
      <c r="D3971" s="212">
        <f t="shared" si="97"/>
        <v>225231668</v>
      </c>
      <c r="E3971" s="208"/>
      <c r="F3971" s="208"/>
      <c r="G3971" s="208"/>
      <c r="H3971" s="208"/>
      <c r="I3971" t="s">
        <v>1110</v>
      </c>
    </row>
    <row r="3972" spans="1:9" hidden="1" outlineLevel="1">
      <c r="A3972" s="222" t="s">
        <v>936</v>
      </c>
      <c r="B3972" s="134">
        <v>101175446.78</v>
      </c>
      <c r="C3972" s="134">
        <v>0</v>
      </c>
      <c r="D3972" s="212">
        <f t="shared" si="97"/>
        <v>101175446.78</v>
      </c>
      <c r="E3972" s="208"/>
      <c r="F3972" s="208"/>
      <c r="G3972" s="208"/>
      <c r="H3972" s="208"/>
      <c r="I3972" t="s">
        <v>937</v>
      </c>
    </row>
    <row r="3973" spans="1:9" hidden="1" outlineLevel="1">
      <c r="A3973" s="222" t="s">
        <v>987</v>
      </c>
      <c r="B3973" s="134">
        <v>211437717</v>
      </c>
      <c r="C3973" s="134">
        <v>0</v>
      </c>
      <c r="D3973" s="212">
        <f t="shared" si="97"/>
        <v>211437717</v>
      </c>
      <c r="E3973" s="208"/>
      <c r="F3973" s="208"/>
      <c r="G3973" s="208"/>
      <c r="H3973" s="208"/>
      <c r="I3973" t="s">
        <v>988</v>
      </c>
    </row>
    <row r="3974" spans="1:9" hidden="1" outlineLevel="1">
      <c r="A3974" s="222" t="s">
        <v>1023</v>
      </c>
      <c r="B3974" s="134">
        <v>21619749</v>
      </c>
      <c r="C3974" s="134">
        <v>-160577</v>
      </c>
      <c r="D3974" s="212">
        <f t="shared" si="97"/>
        <v>21459172</v>
      </c>
      <c r="E3974" s="208"/>
      <c r="F3974" s="208"/>
      <c r="G3974" s="208"/>
      <c r="H3974" s="208"/>
      <c r="I3974" t="s">
        <v>1024</v>
      </c>
    </row>
    <row r="3975" spans="1:9" hidden="1" outlineLevel="1">
      <c r="A3975" s="222" t="s">
        <v>1328</v>
      </c>
      <c r="B3975" s="134">
        <v>1304968608.4000001</v>
      </c>
      <c r="C3975" s="134">
        <v>0</v>
      </c>
      <c r="D3975" s="212">
        <f t="shared" si="97"/>
        <v>1304968608.4000001</v>
      </c>
      <c r="E3975" s="208"/>
      <c r="F3975" s="208"/>
      <c r="G3975" s="208"/>
      <c r="H3975" s="208"/>
      <c r="I3975" t="s">
        <v>1329</v>
      </c>
    </row>
    <row r="3976" spans="1:9" hidden="1" outlineLevel="1">
      <c r="A3976" s="222" t="s">
        <v>944</v>
      </c>
      <c r="B3976" s="134">
        <v>625611778.49800003</v>
      </c>
      <c r="C3976" s="134">
        <v>0</v>
      </c>
      <c r="D3976" s="212">
        <f t="shared" si="97"/>
        <v>625611778.49800003</v>
      </c>
      <c r="E3976" s="208"/>
      <c r="F3976" s="208"/>
      <c r="G3976" s="208"/>
      <c r="H3976" s="208"/>
      <c r="I3976" t="s">
        <v>945</v>
      </c>
    </row>
    <row r="3977" spans="1:9" hidden="1" outlineLevel="1">
      <c r="A3977" s="222" t="s">
        <v>766</v>
      </c>
      <c r="B3977" s="134">
        <v>32757589</v>
      </c>
      <c r="C3977" s="134">
        <v>-8970</v>
      </c>
      <c r="D3977" s="212">
        <f t="shared" si="97"/>
        <v>32748619</v>
      </c>
      <c r="E3977" s="208"/>
      <c r="F3977" s="208"/>
      <c r="G3977" s="208"/>
      <c r="H3977" s="208"/>
      <c r="I3977" t="s">
        <v>767</v>
      </c>
    </row>
    <row r="3978" spans="1:9" hidden="1" outlineLevel="1">
      <c r="A3978" s="222" t="s">
        <v>1153</v>
      </c>
      <c r="B3978" s="134">
        <v>46784347</v>
      </c>
      <c r="C3978" s="134">
        <v>0</v>
      </c>
      <c r="D3978" s="212">
        <f t="shared" si="97"/>
        <v>46784347</v>
      </c>
      <c r="E3978" s="208"/>
      <c r="F3978" s="208"/>
      <c r="G3978" s="208"/>
      <c r="H3978" s="208"/>
      <c r="I3978" t="s">
        <v>1154</v>
      </c>
    </row>
    <row r="3979" spans="1:9" hidden="1" outlineLevel="1">
      <c r="A3979" s="222" t="s">
        <v>1351</v>
      </c>
      <c r="B3979" s="134">
        <v>15714177</v>
      </c>
      <c r="C3979" s="134">
        <v>0</v>
      </c>
      <c r="D3979" s="212">
        <f t="shared" si="97"/>
        <v>15714177</v>
      </c>
      <c r="E3979" s="208"/>
      <c r="F3979" s="208"/>
      <c r="G3979" s="208"/>
      <c r="H3979" s="208"/>
      <c r="I3979" t="s">
        <v>1352</v>
      </c>
    </row>
    <row r="3980" spans="1:9" hidden="1" outlineLevel="1">
      <c r="A3980" s="222" t="s">
        <v>131</v>
      </c>
      <c r="B3980" s="134">
        <v>285129268</v>
      </c>
      <c r="C3980" s="134">
        <v>0</v>
      </c>
      <c r="D3980" s="212">
        <f t="shared" si="97"/>
        <v>285129268</v>
      </c>
      <c r="E3980" s="208"/>
      <c r="F3980" s="208"/>
      <c r="G3980" s="208"/>
      <c r="H3980" s="208"/>
      <c r="I3980" t="s">
        <v>132</v>
      </c>
    </row>
    <row r="3981" spans="1:9" hidden="1" outlineLevel="1">
      <c r="A3981" s="222" t="s">
        <v>1243</v>
      </c>
      <c r="B3981" s="134">
        <v>124965449</v>
      </c>
      <c r="C3981" s="134">
        <v>4573</v>
      </c>
      <c r="D3981" s="212">
        <f t="shared" si="97"/>
        <v>124970022</v>
      </c>
      <c r="E3981" s="208"/>
      <c r="F3981" s="208"/>
      <c r="G3981" s="208"/>
      <c r="H3981" s="208"/>
      <c r="I3981" t="s">
        <v>1244</v>
      </c>
    </row>
    <row r="3982" spans="1:9" hidden="1" outlineLevel="1">
      <c r="A3982" s="222" t="s">
        <v>1155</v>
      </c>
      <c r="B3982" s="134">
        <v>34060470</v>
      </c>
      <c r="C3982" s="134">
        <v>0</v>
      </c>
      <c r="D3982" s="212">
        <f t="shared" si="97"/>
        <v>34060470</v>
      </c>
      <c r="E3982" s="208"/>
      <c r="F3982" s="208"/>
      <c r="G3982" s="208"/>
      <c r="H3982" s="208"/>
      <c r="I3982" t="s">
        <v>1156</v>
      </c>
    </row>
    <row r="3983" spans="1:9" hidden="1" outlineLevel="1">
      <c r="A3983" s="222" t="s">
        <v>1203</v>
      </c>
      <c r="B3983" s="134">
        <v>11650766</v>
      </c>
      <c r="C3983" s="134">
        <v>-82636</v>
      </c>
      <c r="D3983" s="212">
        <f t="shared" si="97"/>
        <v>11568130</v>
      </c>
      <c r="E3983" s="208"/>
      <c r="F3983" s="208"/>
      <c r="G3983" s="208"/>
      <c r="H3983" s="208"/>
      <c r="I3983" t="s">
        <v>1204</v>
      </c>
    </row>
    <row r="3984" spans="1:9" hidden="1" outlineLevel="1">
      <c r="A3984" s="222" t="s">
        <v>1167</v>
      </c>
      <c r="B3984" s="134">
        <v>22488945</v>
      </c>
      <c r="C3984" s="134">
        <v>-220034</v>
      </c>
      <c r="D3984" s="212">
        <f t="shared" si="97"/>
        <v>22268911</v>
      </c>
      <c r="E3984" s="208"/>
      <c r="F3984" s="208"/>
      <c r="G3984" s="208"/>
      <c r="H3984" s="208"/>
      <c r="I3984" t="s">
        <v>1168</v>
      </c>
    </row>
    <row r="3985" spans="1:9" hidden="1" outlineLevel="1">
      <c r="A3985" s="222" t="s">
        <v>1317</v>
      </c>
      <c r="B3985" s="134">
        <v>68265011</v>
      </c>
      <c r="C3985" s="134">
        <v>0</v>
      </c>
      <c r="D3985" s="212">
        <f t="shared" si="97"/>
        <v>68265011</v>
      </c>
      <c r="E3985" s="208"/>
      <c r="F3985" s="208"/>
      <c r="G3985" s="208"/>
      <c r="H3985" s="208"/>
      <c r="I3985" t="s">
        <v>1318</v>
      </c>
    </row>
    <row r="3986" spans="1:9" hidden="1" outlineLevel="1">
      <c r="A3986" s="222" t="s">
        <v>1189</v>
      </c>
      <c r="B3986" s="134">
        <v>119522312</v>
      </c>
      <c r="C3986" s="134">
        <v>0</v>
      </c>
      <c r="D3986" s="212">
        <f t="shared" si="97"/>
        <v>119522312</v>
      </c>
      <c r="E3986" s="208"/>
      <c r="F3986" s="208"/>
      <c r="G3986" s="208"/>
      <c r="H3986" s="208"/>
      <c r="I3986" t="s">
        <v>1190</v>
      </c>
    </row>
    <row r="3987" spans="1:9" hidden="1" outlineLevel="1">
      <c r="A3987" s="222" t="s">
        <v>890</v>
      </c>
      <c r="B3987" s="134">
        <v>38761227</v>
      </c>
      <c r="C3987" s="134">
        <v>0</v>
      </c>
      <c r="D3987" s="212">
        <f t="shared" si="97"/>
        <v>38761227</v>
      </c>
      <c r="E3987" s="208"/>
      <c r="F3987" s="208"/>
      <c r="G3987" s="208"/>
      <c r="H3987" s="208"/>
      <c r="I3987" t="s">
        <v>891</v>
      </c>
    </row>
    <row r="3988" spans="1:9" hidden="1" outlineLevel="1">
      <c r="A3988" s="222" t="s">
        <v>1191</v>
      </c>
      <c r="B3988" s="134">
        <v>100442170</v>
      </c>
      <c r="C3988" s="134">
        <v>-146489</v>
      </c>
      <c r="D3988" s="212">
        <f t="shared" si="97"/>
        <v>100295681</v>
      </c>
      <c r="E3988" s="208"/>
      <c r="F3988" s="208"/>
      <c r="G3988" s="208"/>
      <c r="H3988" s="208"/>
      <c r="I3988" t="s">
        <v>1192</v>
      </c>
    </row>
    <row r="3989" spans="1:9" hidden="1" outlineLevel="1">
      <c r="A3989" s="222" t="s">
        <v>1035</v>
      </c>
      <c r="B3989" s="134">
        <v>109003437</v>
      </c>
      <c r="C3989" s="134">
        <v>0</v>
      </c>
      <c r="D3989" s="212">
        <f t="shared" si="97"/>
        <v>109003437</v>
      </c>
      <c r="E3989" s="208"/>
      <c r="F3989" s="208"/>
      <c r="G3989" s="208"/>
      <c r="H3989" s="208"/>
      <c r="I3989" t="s">
        <v>1036</v>
      </c>
    </row>
    <row r="3990" spans="1:9" hidden="1" outlineLevel="1">
      <c r="A3990" s="222" t="s">
        <v>1137</v>
      </c>
      <c r="B3990" s="134">
        <v>153843432</v>
      </c>
      <c r="C3990" s="134">
        <v>718515</v>
      </c>
      <c r="D3990" s="212">
        <f t="shared" si="97"/>
        <v>154561947</v>
      </c>
      <c r="E3990" s="208"/>
      <c r="F3990" s="208"/>
      <c r="G3990" s="208"/>
      <c r="H3990" s="208"/>
      <c r="I3990" t="s">
        <v>1138</v>
      </c>
    </row>
    <row r="3991" spans="1:9" hidden="1" outlineLevel="1">
      <c r="A3991" s="222" t="s">
        <v>1740</v>
      </c>
      <c r="B3991" s="134">
        <v>4504421.72</v>
      </c>
      <c r="C3991" s="134">
        <v>0</v>
      </c>
      <c r="D3991" s="212">
        <f t="shared" si="97"/>
        <v>4504421.72</v>
      </c>
      <c r="E3991" s="208"/>
      <c r="F3991" s="208"/>
      <c r="G3991" s="208"/>
      <c r="H3991" s="208"/>
      <c r="I3991" t="s">
        <v>1741</v>
      </c>
    </row>
    <row r="3992" spans="1:9" hidden="1" outlineLevel="1">
      <c r="A3992" s="222" t="s">
        <v>1177</v>
      </c>
      <c r="B3992" s="134">
        <v>283894643</v>
      </c>
      <c r="C3992" s="134">
        <v>0</v>
      </c>
      <c r="D3992" s="212">
        <f t="shared" si="97"/>
        <v>283894643</v>
      </c>
      <c r="E3992" s="208"/>
      <c r="F3992" s="208"/>
      <c r="G3992" s="208"/>
      <c r="H3992" s="208"/>
      <c r="I3992" t="s">
        <v>1178</v>
      </c>
    </row>
    <row r="3993" spans="1:9" hidden="1" outlineLevel="1">
      <c r="A3993" s="222" t="s">
        <v>826</v>
      </c>
      <c r="B3993" s="134">
        <v>4381720</v>
      </c>
      <c r="C3993" s="134">
        <v>0</v>
      </c>
      <c r="D3993" s="212">
        <f t="shared" si="97"/>
        <v>4381720</v>
      </c>
      <c r="E3993" s="208"/>
      <c r="F3993" s="208"/>
      <c r="G3993" s="208"/>
      <c r="H3993" s="208"/>
      <c r="I3993" t="s">
        <v>827</v>
      </c>
    </row>
    <row r="3994" spans="1:9" hidden="1" outlineLevel="1">
      <c r="A3994" s="222" t="s">
        <v>852</v>
      </c>
      <c r="B3994" s="134">
        <v>16180256</v>
      </c>
      <c r="C3994" s="134">
        <v>38882</v>
      </c>
      <c r="D3994" s="212">
        <f t="shared" ref="D3994:D4057" si="98">B3994+C3994</f>
        <v>16219138</v>
      </c>
      <c r="E3994" s="208"/>
      <c r="F3994" s="208"/>
      <c r="G3994" s="208"/>
      <c r="H3994" s="208"/>
      <c r="I3994" t="s">
        <v>853</v>
      </c>
    </row>
    <row r="3995" spans="1:9" hidden="1" outlineLevel="1">
      <c r="A3995" s="222" t="s">
        <v>832</v>
      </c>
      <c r="B3995" s="134">
        <v>44946051</v>
      </c>
      <c r="C3995" s="134">
        <v>0</v>
      </c>
      <c r="D3995" s="212">
        <f t="shared" si="98"/>
        <v>44946051</v>
      </c>
      <c r="E3995" s="208"/>
      <c r="F3995" s="208"/>
      <c r="G3995" s="208"/>
      <c r="H3995" s="208"/>
      <c r="I3995" t="s">
        <v>833</v>
      </c>
    </row>
    <row r="3996" spans="1:9" hidden="1" outlineLevel="1">
      <c r="A3996" s="222" t="s">
        <v>1742</v>
      </c>
      <c r="B3996" s="134">
        <v>6226472</v>
      </c>
      <c r="C3996" s="134">
        <v>0</v>
      </c>
      <c r="D3996" s="212">
        <f t="shared" si="98"/>
        <v>6226472</v>
      </c>
      <c r="E3996" s="208"/>
      <c r="F3996" s="208"/>
      <c r="G3996" s="208"/>
      <c r="H3996" s="208"/>
      <c r="I3996" t="s">
        <v>1743</v>
      </c>
    </row>
    <row r="3997" spans="1:9" hidden="1" outlineLevel="1">
      <c r="A3997" s="222" t="s">
        <v>860</v>
      </c>
      <c r="B3997" s="134">
        <v>25362283</v>
      </c>
      <c r="C3997" s="134">
        <v>0</v>
      </c>
      <c r="D3997" s="212">
        <f t="shared" si="98"/>
        <v>25362283</v>
      </c>
      <c r="E3997" s="208"/>
      <c r="F3997" s="208"/>
      <c r="G3997" s="208"/>
      <c r="H3997" s="208"/>
      <c r="I3997" t="s">
        <v>861</v>
      </c>
    </row>
    <row r="3998" spans="1:9" hidden="1" outlineLevel="1">
      <c r="A3998" s="222" t="s">
        <v>1117</v>
      </c>
      <c r="B3998" s="134">
        <v>502576115</v>
      </c>
      <c r="C3998" s="134">
        <v>0</v>
      </c>
      <c r="D3998" s="212">
        <f t="shared" si="98"/>
        <v>502576115</v>
      </c>
      <c r="E3998" s="208"/>
      <c r="F3998" s="208"/>
      <c r="G3998" s="208"/>
      <c r="H3998" s="208"/>
      <c r="I3998" t="s">
        <v>1118</v>
      </c>
    </row>
    <row r="3999" spans="1:9" hidden="1" outlineLevel="1">
      <c r="A3999" s="222" t="s">
        <v>961</v>
      </c>
      <c r="B3999" s="134">
        <v>1180634738</v>
      </c>
      <c r="C3999" s="134">
        <v>0</v>
      </c>
      <c r="D3999" s="212">
        <f t="shared" si="98"/>
        <v>1180634738</v>
      </c>
      <c r="E3999" s="208"/>
      <c r="F3999" s="208"/>
      <c r="G3999" s="208"/>
      <c r="H3999" s="208"/>
      <c r="I3999" t="s">
        <v>962</v>
      </c>
    </row>
    <row r="4000" spans="1:9" hidden="1" outlineLevel="1">
      <c r="A4000" s="222" t="s">
        <v>790</v>
      </c>
      <c r="B4000" s="134">
        <v>110313017</v>
      </c>
      <c r="C4000" s="134">
        <v>1599261</v>
      </c>
      <c r="D4000" s="212">
        <f t="shared" si="98"/>
        <v>111912278</v>
      </c>
      <c r="E4000" s="208"/>
      <c r="F4000" s="208"/>
      <c r="G4000" s="208"/>
      <c r="H4000" s="208"/>
      <c r="I4000" t="s">
        <v>791</v>
      </c>
    </row>
    <row r="4001" spans="1:9" hidden="1" outlineLevel="1">
      <c r="A4001" s="222" t="s">
        <v>1183</v>
      </c>
      <c r="B4001" s="134">
        <v>146554772</v>
      </c>
      <c r="C4001" s="134">
        <v>-1061409</v>
      </c>
      <c r="D4001" s="212">
        <f t="shared" si="98"/>
        <v>145493363</v>
      </c>
      <c r="E4001" s="208"/>
      <c r="F4001" s="208"/>
      <c r="G4001" s="208"/>
      <c r="H4001" s="208"/>
      <c r="I4001" t="s">
        <v>1184</v>
      </c>
    </row>
    <row r="4002" spans="1:9" hidden="1" outlineLevel="1">
      <c r="A4002" s="222" t="s">
        <v>1141</v>
      </c>
      <c r="B4002" s="134">
        <v>282922831</v>
      </c>
      <c r="C4002" s="134">
        <v>0</v>
      </c>
      <c r="D4002" s="212">
        <f t="shared" si="98"/>
        <v>282922831</v>
      </c>
      <c r="E4002" s="208"/>
      <c r="F4002" s="208"/>
      <c r="G4002" s="208"/>
      <c r="H4002" s="208"/>
      <c r="I4002" t="s">
        <v>1142</v>
      </c>
    </row>
    <row r="4003" spans="1:9" hidden="1" outlineLevel="1">
      <c r="A4003" s="222" t="s">
        <v>1175</v>
      </c>
      <c r="B4003" s="134">
        <v>25160493</v>
      </c>
      <c r="C4003" s="134">
        <v>8012</v>
      </c>
      <c r="D4003" s="212">
        <f t="shared" si="98"/>
        <v>25168505</v>
      </c>
      <c r="E4003" s="208"/>
      <c r="F4003" s="208"/>
      <c r="G4003" s="208"/>
      <c r="H4003" s="208"/>
      <c r="I4003" t="s">
        <v>1176</v>
      </c>
    </row>
    <row r="4004" spans="1:9" hidden="1" outlineLevel="1">
      <c r="A4004" s="222" t="s">
        <v>902</v>
      </c>
      <c r="B4004" s="134">
        <v>161387908</v>
      </c>
      <c r="C4004" s="134">
        <v>-100688</v>
      </c>
      <c r="D4004" s="212">
        <f t="shared" si="98"/>
        <v>161287220</v>
      </c>
      <c r="E4004" s="208"/>
      <c r="F4004" s="208"/>
      <c r="G4004" s="208"/>
      <c r="H4004" s="208"/>
      <c r="I4004" t="s">
        <v>903</v>
      </c>
    </row>
    <row r="4005" spans="1:9" hidden="1" outlineLevel="1">
      <c r="A4005" s="222" t="s">
        <v>1061</v>
      </c>
      <c r="B4005" s="134">
        <v>50941437</v>
      </c>
      <c r="C4005" s="134">
        <v>194093</v>
      </c>
      <c r="D4005" s="212">
        <f t="shared" si="98"/>
        <v>51135530</v>
      </c>
      <c r="E4005" s="208"/>
      <c r="F4005" s="208"/>
      <c r="G4005" s="208"/>
      <c r="H4005" s="208"/>
      <c r="I4005" t="s">
        <v>1062</v>
      </c>
    </row>
    <row r="4006" spans="1:9" hidden="1" outlineLevel="1">
      <c r="A4006" s="222" t="s">
        <v>985</v>
      </c>
      <c r="B4006" s="134">
        <v>204224943</v>
      </c>
      <c r="C4006" s="134">
        <v>0</v>
      </c>
      <c r="D4006" s="212">
        <f t="shared" si="98"/>
        <v>204224943</v>
      </c>
      <c r="E4006" s="208"/>
      <c r="F4006" s="208"/>
      <c r="G4006" s="208"/>
      <c r="H4006" s="208"/>
      <c r="I4006" t="s">
        <v>986</v>
      </c>
    </row>
    <row r="4007" spans="1:9" hidden="1" outlineLevel="1">
      <c r="A4007" s="222" t="s">
        <v>1181</v>
      </c>
      <c r="B4007" s="134">
        <v>40339667</v>
      </c>
      <c r="C4007" s="134">
        <v>0</v>
      </c>
      <c r="D4007" s="212">
        <f t="shared" si="98"/>
        <v>40339667</v>
      </c>
      <c r="E4007" s="208"/>
      <c r="F4007" s="208"/>
      <c r="G4007" s="208"/>
      <c r="H4007" s="208"/>
      <c r="I4007" t="s">
        <v>1182</v>
      </c>
    </row>
    <row r="4008" spans="1:9" hidden="1" outlineLevel="1">
      <c r="A4008" s="222" t="s">
        <v>1093</v>
      </c>
      <c r="B4008" s="134">
        <v>63093720</v>
      </c>
      <c r="C4008" s="134">
        <v>0</v>
      </c>
      <c r="D4008" s="212">
        <f t="shared" si="98"/>
        <v>63093720</v>
      </c>
      <c r="E4008" s="208"/>
      <c r="F4008" s="208"/>
      <c r="G4008" s="208"/>
      <c r="H4008" s="208"/>
      <c r="I4008" t="s">
        <v>1094</v>
      </c>
    </row>
    <row r="4009" spans="1:9" hidden="1" outlineLevel="1">
      <c r="A4009" s="222" t="s">
        <v>854</v>
      </c>
      <c r="B4009" s="134">
        <v>37803444</v>
      </c>
      <c r="C4009" s="134">
        <v>0</v>
      </c>
      <c r="D4009" s="212">
        <f t="shared" si="98"/>
        <v>37803444</v>
      </c>
      <c r="E4009" s="208"/>
      <c r="F4009" s="208"/>
      <c r="G4009" s="208"/>
      <c r="H4009" s="208"/>
      <c r="I4009" t="s">
        <v>855</v>
      </c>
    </row>
    <row r="4010" spans="1:9" hidden="1" outlineLevel="1">
      <c r="A4010" s="222" t="s">
        <v>1055</v>
      </c>
      <c r="B4010" s="134">
        <v>13682377</v>
      </c>
      <c r="C4010" s="134">
        <v>0</v>
      </c>
      <c r="D4010" s="212">
        <f t="shared" si="98"/>
        <v>13682377</v>
      </c>
      <c r="E4010" s="208"/>
      <c r="F4010" s="208"/>
      <c r="G4010" s="208"/>
      <c r="H4010" s="208"/>
      <c r="I4010" t="s">
        <v>1056</v>
      </c>
    </row>
    <row r="4011" spans="1:9" hidden="1" outlineLevel="1">
      <c r="A4011" s="222" t="s">
        <v>1269</v>
      </c>
      <c r="B4011" s="134">
        <v>11695355</v>
      </c>
      <c r="C4011" s="134">
        <v>-593175</v>
      </c>
      <c r="D4011" s="212">
        <f t="shared" si="98"/>
        <v>11102180</v>
      </c>
      <c r="E4011" s="208"/>
      <c r="F4011" s="208"/>
      <c r="G4011" s="208"/>
      <c r="H4011" s="208"/>
      <c r="I4011" t="s">
        <v>1270</v>
      </c>
    </row>
    <row r="4012" spans="1:9" hidden="1" outlineLevel="1">
      <c r="A4012" s="222" t="s">
        <v>993</v>
      </c>
      <c r="B4012" s="134">
        <v>20870385</v>
      </c>
      <c r="C4012" s="134">
        <v>0</v>
      </c>
      <c r="D4012" s="212">
        <f t="shared" si="98"/>
        <v>20870385</v>
      </c>
      <c r="E4012" s="208"/>
      <c r="F4012" s="208"/>
      <c r="G4012" s="208"/>
      <c r="H4012" s="208"/>
      <c r="I4012" t="s">
        <v>994</v>
      </c>
    </row>
    <row r="4013" spans="1:9" hidden="1" outlineLevel="1">
      <c r="A4013" s="222" t="s">
        <v>1261</v>
      </c>
      <c r="B4013" s="134">
        <v>93127715.017000005</v>
      </c>
      <c r="C4013" s="134">
        <v>-564542.85</v>
      </c>
      <c r="D4013" s="212">
        <f t="shared" si="98"/>
        <v>92563172.167000011</v>
      </c>
      <c r="E4013" s="208"/>
      <c r="F4013" s="208"/>
      <c r="G4013" s="208"/>
      <c r="H4013" s="208"/>
      <c r="I4013" t="s">
        <v>1262</v>
      </c>
    </row>
    <row r="4014" spans="1:9" hidden="1" outlineLevel="1">
      <c r="A4014" s="222" t="s">
        <v>776</v>
      </c>
      <c r="B4014" s="134">
        <v>44719979</v>
      </c>
      <c r="C4014" s="134">
        <v>0</v>
      </c>
      <c r="D4014" s="212">
        <f t="shared" si="98"/>
        <v>44719979</v>
      </c>
      <c r="E4014" s="208"/>
      <c r="F4014" s="208"/>
      <c r="G4014" s="208"/>
      <c r="H4014" s="208"/>
      <c r="I4014" t="s">
        <v>777</v>
      </c>
    </row>
    <row r="4015" spans="1:9" hidden="1" outlineLevel="1">
      <c r="A4015" s="222" t="s">
        <v>1245</v>
      </c>
      <c r="B4015" s="134">
        <v>53539719</v>
      </c>
      <c r="C4015" s="134">
        <v>-12</v>
      </c>
      <c r="D4015" s="212">
        <f t="shared" si="98"/>
        <v>53539707</v>
      </c>
      <c r="E4015" s="208"/>
      <c r="F4015" s="208"/>
      <c r="G4015" s="208"/>
      <c r="H4015" s="208"/>
      <c r="I4015" t="s">
        <v>1246</v>
      </c>
    </row>
    <row r="4016" spans="1:9" hidden="1" outlineLevel="1">
      <c r="A4016" s="222" t="s">
        <v>1255</v>
      </c>
      <c r="B4016" s="134">
        <v>14056632</v>
      </c>
      <c r="C4016" s="134">
        <v>-7588</v>
      </c>
      <c r="D4016" s="212">
        <f t="shared" si="98"/>
        <v>14049044</v>
      </c>
      <c r="E4016" s="208"/>
      <c r="F4016" s="208"/>
      <c r="G4016" s="208"/>
      <c r="H4016" s="208"/>
      <c r="I4016" t="s">
        <v>1256</v>
      </c>
    </row>
    <row r="4017" spans="1:9" hidden="1" outlineLevel="1">
      <c r="A4017" s="222" t="s">
        <v>856</v>
      </c>
      <c r="B4017" s="134">
        <v>17082064</v>
      </c>
      <c r="C4017" s="134">
        <v>0</v>
      </c>
      <c r="D4017" s="212">
        <f t="shared" si="98"/>
        <v>17082064</v>
      </c>
      <c r="E4017" s="208"/>
      <c r="F4017" s="208"/>
      <c r="G4017" s="208"/>
      <c r="H4017" s="208"/>
      <c r="I4017" t="s">
        <v>857</v>
      </c>
    </row>
    <row r="4018" spans="1:9" hidden="1" outlineLevel="1">
      <c r="A4018" s="222" t="s">
        <v>866</v>
      </c>
      <c r="B4018" s="134">
        <v>5953625</v>
      </c>
      <c r="C4018" s="134">
        <v>0</v>
      </c>
      <c r="D4018" s="212">
        <f t="shared" si="98"/>
        <v>5953625</v>
      </c>
      <c r="E4018" s="208"/>
      <c r="F4018" s="208"/>
      <c r="G4018" s="208"/>
      <c r="H4018" s="208"/>
      <c r="I4018" t="s">
        <v>867</v>
      </c>
    </row>
    <row r="4019" spans="1:9" hidden="1" outlineLevel="1">
      <c r="A4019" s="222" t="s">
        <v>1123</v>
      </c>
      <c r="B4019" s="134">
        <v>51506664</v>
      </c>
      <c r="C4019" s="134">
        <v>452339</v>
      </c>
      <c r="D4019" s="212">
        <f t="shared" si="98"/>
        <v>51959003</v>
      </c>
      <c r="E4019" s="208"/>
      <c r="F4019" s="208"/>
      <c r="G4019" s="208"/>
      <c r="H4019" s="208"/>
      <c r="I4019" t="s">
        <v>1124</v>
      </c>
    </row>
    <row r="4020" spans="1:9" hidden="1" outlineLevel="1">
      <c r="A4020" s="222" t="s">
        <v>864</v>
      </c>
      <c r="B4020" s="134">
        <v>7395653</v>
      </c>
      <c r="C4020" s="134">
        <v>0</v>
      </c>
      <c r="D4020" s="212">
        <f t="shared" si="98"/>
        <v>7395653</v>
      </c>
      <c r="E4020" s="208"/>
      <c r="F4020" s="208"/>
      <c r="G4020" s="208"/>
      <c r="H4020" s="208"/>
      <c r="I4020" t="s">
        <v>865</v>
      </c>
    </row>
    <row r="4021" spans="1:9" hidden="1" outlineLevel="1">
      <c r="A4021" s="222" t="s">
        <v>1101</v>
      </c>
      <c r="B4021" s="134">
        <v>76510952</v>
      </c>
      <c r="C4021" s="134">
        <v>0</v>
      </c>
      <c r="D4021" s="212">
        <f t="shared" si="98"/>
        <v>76510952</v>
      </c>
      <c r="E4021" s="208"/>
      <c r="F4021" s="208"/>
      <c r="G4021" s="208"/>
      <c r="H4021" s="208"/>
      <c r="I4021" t="s">
        <v>1102</v>
      </c>
    </row>
    <row r="4022" spans="1:9" hidden="1" outlineLevel="1">
      <c r="A4022" s="222" t="s">
        <v>930</v>
      </c>
      <c r="B4022" s="134">
        <v>88346649</v>
      </c>
      <c r="C4022" s="134">
        <v>0</v>
      </c>
      <c r="D4022" s="212">
        <f t="shared" si="98"/>
        <v>88346649</v>
      </c>
      <c r="E4022" s="208"/>
      <c r="F4022" s="208"/>
      <c r="G4022" s="208"/>
      <c r="H4022" s="208"/>
      <c r="I4022" t="s">
        <v>931</v>
      </c>
    </row>
    <row r="4023" spans="1:9" hidden="1" outlineLevel="1">
      <c r="A4023" s="222" t="s">
        <v>1085</v>
      </c>
      <c r="B4023" s="134">
        <v>235125272</v>
      </c>
      <c r="C4023" s="134">
        <v>647250</v>
      </c>
      <c r="D4023" s="212">
        <f t="shared" si="98"/>
        <v>235772522</v>
      </c>
      <c r="E4023" s="208"/>
      <c r="F4023" s="208"/>
      <c r="G4023" s="208"/>
      <c r="H4023" s="208"/>
      <c r="I4023" t="s">
        <v>1086</v>
      </c>
    </row>
    <row r="4024" spans="1:9" hidden="1" outlineLevel="1">
      <c r="A4024" s="222" t="s">
        <v>977</v>
      </c>
      <c r="B4024" s="134">
        <v>818578416.41700006</v>
      </c>
      <c r="C4024" s="134">
        <v>-1711896.85</v>
      </c>
      <c r="D4024" s="212">
        <f t="shared" si="98"/>
        <v>816866519.56700003</v>
      </c>
      <c r="E4024" s="208"/>
      <c r="F4024" s="208"/>
      <c r="G4024" s="208"/>
      <c r="H4024" s="208"/>
      <c r="I4024" t="s">
        <v>978</v>
      </c>
    </row>
    <row r="4025" spans="1:9" hidden="1" outlineLevel="1">
      <c r="A4025" s="222" t="s">
        <v>1001</v>
      </c>
      <c r="B4025" s="134">
        <v>81260661.385000005</v>
      </c>
      <c r="C4025" s="134">
        <v>0</v>
      </c>
      <c r="D4025" s="212">
        <f t="shared" si="98"/>
        <v>81260661.385000005</v>
      </c>
      <c r="E4025" s="208"/>
      <c r="F4025" s="208"/>
      <c r="G4025" s="208"/>
      <c r="H4025" s="208"/>
      <c r="I4025" t="s">
        <v>1002</v>
      </c>
    </row>
    <row r="4026" spans="1:9" hidden="1" outlineLevel="1">
      <c r="A4026" s="222" t="s">
        <v>910</v>
      </c>
      <c r="B4026" s="134">
        <v>17791318</v>
      </c>
      <c r="C4026" s="134">
        <v>0</v>
      </c>
      <c r="D4026" s="212">
        <f t="shared" si="98"/>
        <v>17791318</v>
      </c>
      <c r="E4026" s="208"/>
      <c r="F4026" s="208"/>
      <c r="G4026" s="208"/>
      <c r="H4026" s="208"/>
      <c r="I4026" t="s">
        <v>911</v>
      </c>
    </row>
    <row r="4027" spans="1:9" hidden="1" outlineLevel="1">
      <c r="A4027" s="222" t="s">
        <v>784</v>
      </c>
      <c r="B4027" s="134">
        <v>655759521</v>
      </c>
      <c r="C4027" s="134">
        <v>-107874111</v>
      </c>
      <c r="D4027" s="212">
        <f t="shared" si="98"/>
        <v>547885410</v>
      </c>
      <c r="E4027" s="208"/>
      <c r="F4027" s="208"/>
      <c r="G4027" s="208"/>
      <c r="H4027" s="208"/>
      <c r="I4027" t="s">
        <v>785</v>
      </c>
    </row>
    <row r="4028" spans="1:9" hidden="1" outlineLevel="1">
      <c r="A4028" s="222" t="s">
        <v>942</v>
      </c>
      <c r="B4028" s="134">
        <v>9880344</v>
      </c>
      <c r="C4028" s="134">
        <v>0</v>
      </c>
      <c r="D4028" s="212">
        <f t="shared" si="98"/>
        <v>9880344</v>
      </c>
      <c r="E4028" s="208"/>
      <c r="F4028" s="208"/>
      <c r="G4028" s="208"/>
      <c r="H4028" s="208"/>
      <c r="I4028" t="s">
        <v>943</v>
      </c>
    </row>
    <row r="4029" spans="1:9" hidden="1" outlineLevel="1">
      <c r="A4029" s="222" t="s">
        <v>840</v>
      </c>
      <c r="B4029" s="134">
        <v>7869965</v>
      </c>
      <c r="C4029" s="134">
        <v>-354</v>
      </c>
      <c r="D4029" s="212">
        <f t="shared" si="98"/>
        <v>7869611</v>
      </c>
      <c r="E4029" s="208"/>
      <c r="F4029" s="208"/>
      <c r="G4029" s="208"/>
      <c r="H4029" s="208"/>
      <c r="I4029" t="s">
        <v>841</v>
      </c>
    </row>
    <row r="4030" spans="1:9" hidden="1" outlineLevel="1">
      <c r="A4030" s="222" t="s">
        <v>1231</v>
      </c>
      <c r="B4030" s="134">
        <v>90568769</v>
      </c>
      <c r="C4030" s="134">
        <v>0</v>
      </c>
      <c r="D4030" s="212">
        <f t="shared" si="98"/>
        <v>90568769</v>
      </c>
      <c r="E4030" s="208"/>
      <c r="F4030" s="208"/>
      <c r="G4030" s="208"/>
      <c r="H4030" s="208"/>
      <c r="I4030" t="s">
        <v>1232</v>
      </c>
    </row>
    <row r="4031" spans="1:9" hidden="1" outlineLevel="1">
      <c r="A4031" s="222" t="s">
        <v>965</v>
      </c>
      <c r="B4031" s="134">
        <v>21978177</v>
      </c>
      <c r="C4031" s="134">
        <v>0</v>
      </c>
      <c r="D4031" s="212">
        <f t="shared" si="98"/>
        <v>21978177</v>
      </c>
      <c r="E4031" s="208"/>
      <c r="F4031" s="208"/>
      <c r="G4031" s="208"/>
      <c r="H4031" s="208"/>
      <c r="I4031" t="s">
        <v>966</v>
      </c>
    </row>
    <row r="4032" spans="1:9" hidden="1" outlineLevel="1">
      <c r="A4032" s="222" t="s">
        <v>762</v>
      </c>
      <c r="B4032" s="134">
        <v>44353926</v>
      </c>
      <c r="C4032" s="134">
        <v>0</v>
      </c>
      <c r="D4032" s="212">
        <f t="shared" si="98"/>
        <v>44353926</v>
      </c>
      <c r="E4032" s="208"/>
      <c r="F4032" s="208"/>
      <c r="G4032" s="208"/>
      <c r="H4032" s="208"/>
      <c r="I4032" t="s">
        <v>763</v>
      </c>
    </row>
    <row r="4033" spans="1:9" hidden="1" outlineLevel="1">
      <c r="A4033" s="222" t="s">
        <v>1087</v>
      </c>
      <c r="B4033" s="134">
        <v>25304425</v>
      </c>
      <c r="C4033" s="134">
        <v>0</v>
      </c>
      <c r="D4033" s="212">
        <f t="shared" si="98"/>
        <v>25304425</v>
      </c>
      <c r="E4033" s="208"/>
      <c r="F4033" s="208"/>
      <c r="G4033" s="208"/>
      <c r="H4033" s="208"/>
      <c r="I4033" t="s">
        <v>1088</v>
      </c>
    </row>
    <row r="4034" spans="1:9" hidden="1" outlineLevel="1">
      <c r="A4034" s="222" t="s">
        <v>742</v>
      </c>
      <c r="B4034" s="134">
        <v>43364805</v>
      </c>
      <c r="C4034" s="134">
        <v>0</v>
      </c>
      <c r="D4034" s="212">
        <f t="shared" si="98"/>
        <v>43364805</v>
      </c>
      <c r="E4034" s="208"/>
      <c r="F4034" s="208"/>
      <c r="G4034" s="208"/>
      <c r="H4034" s="208"/>
      <c r="I4034" t="s">
        <v>743</v>
      </c>
    </row>
    <row r="4035" spans="1:9" hidden="1" outlineLevel="1">
      <c r="A4035" s="222" t="s">
        <v>876</v>
      </c>
      <c r="B4035" s="134">
        <v>23209447</v>
      </c>
      <c r="C4035" s="134">
        <v>-62591</v>
      </c>
      <c r="D4035" s="212">
        <f t="shared" si="98"/>
        <v>23146856</v>
      </c>
      <c r="E4035" s="208"/>
      <c r="F4035" s="208"/>
      <c r="G4035" s="208"/>
      <c r="H4035" s="208"/>
      <c r="I4035" t="s">
        <v>877</v>
      </c>
    </row>
    <row r="4036" spans="1:9" hidden="1" outlineLevel="1">
      <c r="A4036" s="222" t="s">
        <v>820</v>
      </c>
      <c r="B4036" s="134">
        <v>39415030</v>
      </c>
      <c r="C4036" s="134">
        <v>0</v>
      </c>
      <c r="D4036" s="212">
        <f t="shared" si="98"/>
        <v>39415030</v>
      </c>
      <c r="E4036" s="208"/>
      <c r="F4036" s="208"/>
      <c r="G4036" s="208"/>
      <c r="H4036" s="208"/>
      <c r="I4036" t="s">
        <v>821</v>
      </c>
    </row>
    <row r="4037" spans="1:9" hidden="1" outlineLevel="1">
      <c r="A4037" s="222" t="s">
        <v>1107</v>
      </c>
      <c r="B4037" s="134">
        <v>58036379</v>
      </c>
      <c r="C4037" s="134">
        <v>0</v>
      </c>
      <c r="D4037" s="212">
        <f t="shared" si="98"/>
        <v>58036379</v>
      </c>
      <c r="E4037" s="208"/>
      <c r="F4037" s="208"/>
      <c r="G4037" s="208"/>
      <c r="H4037" s="208"/>
      <c r="I4037" t="s">
        <v>1108</v>
      </c>
    </row>
    <row r="4038" spans="1:9" hidden="1" outlineLevel="1">
      <c r="A4038" s="222" t="s">
        <v>1321</v>
      </c>
      <c r="B4038" s="134">
        <v>93983856</v>
      </c>
      <c r="C4038" s="134">
        <v>0</v>
      </c>
      <c r="D4038" s="212">
        <f t="shared" si="98"/>
        <v>93983856</v>
      </c>
      <c r="E4038" s="208"/>
      <c r="F4038" s="208"/>
      <c r="G4038" s="208"/>
      <c r="H4038" s="208"/>
      <c r="I4038" t="s">
        <v>1322</v>
      </c>
    </row>
    <row r="4039" spans="1:9" hidden="1" outlineLevel="1">
      <c r="A4039" s="222" t="s">
        <v>1179</v>
      </c>
      <c r="B4039" s="134">
        <v>177525265</v>
      </c>
      <c r="C4039" s="134">
        <v>-2821206</v>
      </c>
      <c r="D4039" s="212">
        <f t="shared" si="98"/>
        <v>174704059</v>
      </c>
      <c r="E4039" s="208"/>
      <c r="F4039" s="208"/>
      <c r="G4039" s="208"/>
      <c r="H4039" s="208"/>
      <c r="I4039" t="s">
        <v>1180</v>
      </c>
    </row>
    <row r="4040" spans="1:9" hidden="1" outlineLevel="1">
      <c r="A4040" s="222" t="s">
        <v>1129</v>
      </c>
      <c r="B4040" s="134">
        <v>26170034</v>
      </c>
      <c r="C4040" s="134">
        <v>0</v>
      </c>
      <c r="D4040" s="212">
        <f t="shared" si="98"/>
        <v>26170034</v>
      </c>
      <c r="E4040" s="208"/>
      <c r="F4040" s="208"/>
      <c r="G4040" s="208"/>
      <c r="H4040" s="208"/>
      <c r="I4040" t="s">
        <v>1130</v>
      </c>
    </row>
    <row r="4041" spans="1:9" hidden="1" outlineLevel="1">
      <c r="A4041" s="222" t="s">
        <v>1083</v>
      </c>
      <c r="B4041" s="134">
        <v>165428920</v>
      </c>
      <c r="C4041" s="134">
        <v>-177176</v>
      </c>
      <c r="D4041" s="212">
        <f t="shared" si="98"/>
        <v>165251744</v>
      </c>
      <c r="E4041" s="208"/>
      <c r="F4041" s="208"/>
      <c r="G4041" s="208"/>
      <c r="H4041" s="208"/>
      <c r="I4041" t="s">
        <v>1084</v>
      </c>
    </row>
    <row r="4042" spans="1:9" hidden="1" outlineLevel="1">
      <c r="A4042" s="222" t="s">
        <v>1273</v>
      </c>
      <c r="B4042" s="134">
        <v>117399638</v>
      </c>
      <c r="C4042" s="134">
        <v>0</v>
      </c>
      <c r="D4042" s="212">
        <f t="shared" si="98"/>
        <v>117399638</v>
      </c>
      <c r="E4042" s="208"/>
      <c r="F4042" s="208"/>
      <c r="G4042" s="208"/>
      <c r="H4042" s="208"/>
      <c r="I4042" t="s">
        <v>1274</v>
      </c>
    </row>
    <row r="4043" spans="1:9" hidden="1" outlineLevel="1">
      <c r="A4043" s="222" t="s">
        <v>1253</v>
      </c>
      <c r="B4043" s="134">
        <v>117059355</v>
      </c>
      <c r="C4043" s="134">
        <v>0</v>
      </c>
      <c r="D4043" s="212">
        <f t="shared" si="98"/>
        <v>117059355</v>
      </c>
      <c r="E4043" s="208"/>
      <c r="F4043" s="208"/>
      <c r="G4043" s="208"/>
      <c r="H4043" s="208"/>
      <c r="I4043" t="s">
        <v>1254</v>
      </c>
    </row>
    <row r="4044" spans="1:9" hidden="1" outlineLevel="1">
      <c r="A4044" s="222" t="s">
        <v>1209</v>
      </c>
      <c r="B4044" s="134">
        <v>145285079</v>
      </c>
      <c r="C4044" s="134">
        <v>269890</v>
      </c>
      <c r="D4044" s="212">
        <f t="shared" si="98"/>
        <v>145554969</v>
      </c>
      <c r="E4044" s="208"/>
      <c r="F4044" s="208"/>
      <c r="G4044" s="208"/>
      <c r="H4044" s="208"/>
      <c r="I4044" t="s">
        <v>1210</v>
      </c>
    </row>
    <row r="4045" spans="1:9" hidden="1" outlineLevel="1">
      <c r="A4045" s="222" t="s">
        <v>1111</v>
      </c>
      <c r="B4045" s="134">
        <v>8006043</v>
      </c>
      <c r="C4045" s="134">
        <v>-25939</v>
      </c>
      <c r="D4045" s="212">
        <f t="shared" si="98"/>
        <v>7980104</v>
      </c>
      <c r="E4045" s="208"/>
      <c r="F4045" s="208"/>
      <c r="G4045" s="208"/>
      <c r="H4045" s="208"/>
      <c r="I4045" t="s">
        <v>1112</v>
      </c>
    </row>
    <row r="4046" spans="1:9" hidden="1" outlineLevel="1">
      <c r="A4046" s="222" t="s">
        <v>1217</v>
      </c>
      <c r="B4046" s="134">
        <v>114304830</v>
      </c>
      <c r="C4046" s="134">
        <v>0</v>
      </c>
      <c r="D4046" s="212">
        <f t="shared" si="98"/>
        <v>114304830</v>
      </c>
      <c r="E4046" s="208"/>
      <c r="F4046" s="208"/>
      <c r="G4046" s="208"/>
      <c r="H4046" s="208"/>
      <c r="I4046" t="s">
        <v>1218</v>
      </c>
    </row>
    <row r="4047" spans="1:9" hidden="1" outlineLevel="1">
      <c r="A4047" s="222" t="s">
        <v>1207</v>
      </c>
      <c r="B4047" s="134">
        <v>77120105</v>
      </c>
      <c r="C4047" s="134">
        <v>343153</v>
      </c>
      <c r="D4047" s="212">
        <f t="shared" si="98"/>
        <v>77463258</v>
      </c>
      <c r="E4047" s="208"/>
      <c r="F4047" s="208"/>
      <c r="G4047" s="208"/>
      <c r="H4047" s="208"/>
      <c r="I4047" t="s">
        <v>1208</v>
      </c>
    </row>
    <row r="4048" spans="1:9" hidden="1" outlineLevel="1">
      <c r="A4048" s="222" t="s">
        <v>1125</v>
      </c>
      <c r="B4048" s="134">
        <v>60549547</v>
      </c>
      <c r="C4048" s="134">
        <v>0</v>
      </c>
      <c r="D4048" s="212">
        <f t="shared" si="98"/>
        <v>60549547</v>
      </c>
      <c r="E4048" s="208"/>
      <c r="F4048" s="208"/>
      <c r="G4048" s="208"/>
      <c r="H4048" s="208"/>
      <c r="I4048" t="s">
        <v>1126</v>
      </c>
    </row>
    <row r="4049" spans="1:9" hidden="1" outlineLevel="1">
      <c r="A4049" s="222" t="s">
        <v>1053</v>
      </c>
      <c r="B4049" s="134">
        <v>240183253</v>
      </c>
      <c r="C4049" s="134">
        <v>-429199</v>
      </c>
      <c r="D4049" s="212">
        <f t="shared" si="98"/>
        <v>239754054</v>
      </c>
      <c r="E4049" s="208"/>
      <c r="F4049" s="208"/>
      <c r="G4049" s="208"/>
      <c r="H4049" s="208"/>
      <c r="I4049" t="s">
        <v>1054</v>
      </c>
    </row>
    <row r="4050" spans="1:9" hidden="1" outlineLevel="1">
      <c r="A4050" s="222" t="s">
        <v>904</v>
      </c>
      <c r="B4050" s="134">
        <v>37660422</v>
      </c>
      <c r="C4050" s="134">
        <v>0</v>
      </c>
      <c r="D4050" s="212">
        <f t="shared" si="98"/>
        <v>37660422</v>
      </c>
      <c r="E4050" s="208"/>
      <c r="F4050" s="208"/>
      <c r="G4050" s="208"/>
      <c r="H4050" s="208"/>
      <c r="I4050" t="s">
        <v>905</v>
      </c>
    </row>
    <row r="4051" spans="1:9" hidden="1" outlineLevel="1">
      <c r="A4051" s="222" t="s">
        <v>792</v>
      </c>
      <c r="B4051" s="134">
        <v>59058201</v>
      </c>
      <c r="C4051" s="134">
        <v>0</v>
      </c>
      <c r="D4051" s="212">
        <f t="shared" si="98"/>
        <v>59058201</v>
      </c>
      <c r="E4051" s="208"/>
      <c r="F4051" s="208"/>
      <c r="G4051" s="208"/>
      <c r="H4051" s="208"/>
      <c r="I4051" t="s">
        <v>793</v>
      </c>
    </row>
    <row r="4052" spans="1:9" hidden="1" outlineLevel="1">
      <c r="A4052" s="222" t="s">
        <v>1039</v>
      </c>
      <c r="B4052" s="134">
        <v>105930969</v>
      </c>
      <c r="C4052" s="134">
        <v>0</v>
      </c>
      <c r="D4052" s="212">
        <f t="shared" si="98"/>
        <v>105930969</v>
      </c>
      <c r="E4052" s="208"/>
      <c r="F4052" s="208"/>
      <c r="G4052" s="208"/>
      <c r="H4052" s="208"/>
      <c r="I4052" t="s">
        <v>1040</v>
      </c>
    </row>
    <row r="4053" spans="1:9" hidden="1" outlineLevel="1">
      <c r="A4053" s="222" t="s">
        <v>1031</v>
      </c>
      <c r="B4053" s="134">
        <v>40841650</v>
      </c>
      <c r="C4053" s="134">
        <v>0</v>
      </c>
      <c r="D4053" s="212">
        <f t="shared" si="98"/>
        <v>40841650</v>
      </c>
      <c r="E4053" s="208"/>
      <c r="F4053" s="208"/>
      <c r="G4053" s="208"/>
      <c r="H4053" s="208"/>
      <c r="I4053" t="s">
        <v>1032</v>
      </c>
    </row>
    <row r="4054" spans="1:9" hidden="1" outlineLevel="1">
      <c r="A4054" s="222" t="s">
        <v>999</v>
      </c>
      <c r="B4054" s="134">
        <v>72903545</v>
      </c>
      <c r="C4054" s="134">
        <v>337570</v>
      </c>
      <c r="D4054" s="212">
        <f t="shared" si="98"/>
        <v>73241115</v>
      </c>
      <c r="E4054" s="208"/>
      <c r="F4054" s="208"/>
      <c r="G4054" s="208"/>
      <c r="H4054" s="208"/>
      <c r="I4054" t="s">
        <v>1000</v>
      </c>
    </row>
    <row r="4055" spans="1:9" hidden="1" outlineLevel="1">
      <c r="A4055" s="222" t="s">
        <v>1019</v>
      </c>
      <c r="B4055" s="134">
        <v>104845592</v>
      </c>
      <c r="C4055" s="134">
        <v>-975001</v>
      </c>
      <c r="D4055" s="212">
        <f t="shared" si="98"/>
        <v>103870591</v>
      </c>
      <c r="E4055" s="208"/>
      <c r="F4055" s="208"/>
      <c r="G4055" s="208"/>
      <c r="H4055" s="208"/>
      <c r="I4055" t="s">
        <v>1020</v>
      </c>
    </row>
    <row r="4056" spans="1:9" hidden="1" outlineLevel="1">
      <c r="A4056" s="222" t="s">
        <v>1075</v>
      </c>
      <c r="B4056" s="134">
        <v>103530675</v>
      </c>
      <c r="C4056" s="134">
        <v>0</v>
      </c>
      <c r="D4056" s="212">
        <f t="shared" si="98"/>
        <v>103530675</v>
      </c>
      <c r="E4056" s="208"/>
      <c r="F4056" s="208"/>
      <c r="G4056" s="208"/>
      <c r="H4056" s="208"/>
      <c r="I4056" t="s">
        <v>1076</v>
      </c>
    </row>
    <row r="4057" spans="1:9" hidden="1" outlineLevel="1">
      <c r="A4057" s="222" t="s">
        <v>979</v>
      </c>
      <c r="B4057" s="134">
        <v>67384352.866999999</v>
      </c>
      <c r="C4057" s="134">
        <v>0</v>
      </c>
      <c r="D4057" s="212">
        <f t="shared" si="98"/>
        <v>67384352.866999999</v>
      </c>
      <c r="E4057" s="208"/>
      <c r="F4057" s="208"/>
      <c r="G4057" s="208"/>
      <c r="H4057" s="208"/>
      <c r="I4057" t="s">
        <v>980</v>
      </c>
    </row>
    <row r="4058" spans="1:9" hidden="1" outlineLevel="1">
      <c r="A4058" s="222" t="s">
        <v>1195</v>
      </c>
      <c r="B4058" s="134">
        <v>92699549</v>
      </c>
      <c r="C4058" s="134">
        <v>0</v>
      </c>
      <c r="D4058" s="212">
        <f t="shared" ref="D4058:D4121" si="99">B4058+C4058</f>
        <v>92699549</v>
      </c>
      <c r="E4058" s="208"/>
      <c r="F4058" s="208"/>
      <c r="G4058" s="208"/>
      <c r="H4058" s="208"/>
      <c r="I4058" t="s">
        <v>1196</v>
      </c>
    </row>
    <row r="4059" spans="1:9" hidden="1" outlineLevel="1">
      <c r="A4059" s="222" t="s">
        <v>1067</v>
      </c>
      <c r="B4059" s="134">
        <v>122859905</v>
      </c>
      <c r="C4059" s="134">
        <v>0</v>
      </c>
      <c r="D4059" s="212">
        <f t="shared" si="99"/>
        <v>122859905</v>
      </c>
      <c r="E4059" s="208"/>
      <c r="F4059" s="208"/>
      <c r="G4059" s="208"/>
      <c r="H4059" s="208"/>
      <c r="I4059" t="s">
        <v>1068</v>
      </c>
    </row>
    <row r="4060" spans="1:9" hidden="1" outlineLevel="1">
      <c r="A4060" s="222" t="s">
        <v>1113</v>
      </c>
      <c r="B4060" s="134">
        <v>74646728</v>
      </c>
      <c r="C4060" s="134">
        <v>0</v>
      </c>
      <c r="D4060" s="212">
        <f t="shared" si="99"/>
        <v>74646728</v>
      </c>
      <c r="E4060" s="208"/>
      <c r="F4060" s="208"/>
      <c r="G4060" s="208"/>
      <c r="H4060" s="208"/>
      <c r="I4060" t="s">
        <v>1114</v>
      </c>
    </row>
    <row r="4061" spans="1:9" hidden="1" outlineLevel="1">
      <c r="A4061" s="222" t="s">
        <v>842</v>
      </c>
      <c r="B4061" s="134">
        <v>29030962</v>
      </c>
      <c r="C4061" s="134">
        <v>-2829</v>
      </c>
      <c r="D4061" s="212">
        <f t="shared" si="99"/>
        <v>29028133</v>
      </c>
      <c r="E4061" s="208"/>
      <c r="F4061" s="208"/>
      <c r="G4061" s="208"/>
      <c r="H4061" s="208"/>
      <c r="I4061" t="s">
        <v>843</v>
      </c>
    </row>
    <row r="4062" spans="1:9" hidden="1" outlineLevel="1">
      <c r="A4062" s="222" t="s">
        <v>1344</v>
      </c>
      <c r="B4062" s="134">
        <v>23512885</v>
      </c>
      <c r="C4062" s="134">
        <v>0</v>
      </c>
      <c r="D4062" s="212">
        <f t="shared" si="99"/>
        <v>23512885</v>
      </c>
      <c r="E4062" s="208"/>
      <c r="F4062" s="208"/>
      <c r="G4062" s="208"/>
      <c r="H4062" s="208"/>
      <c r="I4062" t="s">
        <v>1345</v>
      </c>
    </row>
    <row r="4063" spans="1:9" hidden="1" outlineLevel="1">
      <c r="A4063" s="222" t="s">
        <v>1330</v>
      </c>
      <c r="B4063" s="134">
        <v>1039247106.2539999</v>
      </c>
      <c r="C4063" s="134">
        <v>0</v>
      </c>
      <c r="D4063" s="212">
        <f t="shared" si="99"/>
        <v>1039247106.2539999</v>
      </c>
      <c r="E4063" s="208"/>
      <c r="F4063" s="208"/>
      <c r="G4063" s="208"/>
      <c r="H4063" s="208"/>
      <c r="I4063" t="s">
        <v>1331</v>
      </c>
    </row>
    <row r="4064" spans="1:9" hidden="1" outlineLevel="1">
      <c r="A4064" s="222" t="s">
        <v>432</v>
      </c>
      <c r="B4064" s="134">
        <v>21413020</v>
      </c>
      <c r="C4064" s="134">
        <v>0</v>
      </c>
      <c r="D4064" s="212">
        <f t="shared" si="99"/>
        <v>21413020</v>
      </c>
      <c r="E4064" s="208"/>
      <c r="F4064" s="208"/>
      <c r="G4064" s="208"/>
      <c r="H4064" s="208"/>
      <c r="I4064" t="s">
        <v>433</v>
      </c>
    </row>
    <row r="4065" spans="1:9" hidden="1" outlineLevel="1">
      <c r="A4065" s="222" t="s">
        <v>1059</v>
      </c>
      <c r="B4065" s="134">
        <v>34822035</v>
      </c>
      <c r="C4065" s="134">
        <v>-201992</v>
      </c>
      <c r="D4065" s="212">
        <f t="shared" si="99"/>
        <v>34620043</v>
      </c>
      <c r="E4065" s="208"/>
      <c r="F4065" s="208"/>
      <c r="G4065" s="208"/>
      <c r="H4065" s="208"/>
      <c r="I4065" t="s">
        <v>1060</v>
      </c>
    </row>
    <row r="4066" spans="1:9" hidden="1" outlineLevel="1">
      <c r="A4066" s="222" t="s">
        <v>1143</v>
      </c>
      <c r="B4066" s="134">
        <v>32912156</v>
      </c>
      <c r="C4066" s="134">
        <v>0</v>
      </c>
      <c r="D4066" s="212">
        <f t="shared" si="99"/>
        <v>32912156</v>
      </c>
      <c r="E4066" s="208"/>
      <c r="F4066" s="208"/>
      <c r="G4066" s="208"/>
      <c r="H4066" s="208"/>
      <c r="I4066" t="s">
        <v>1144</v>
      </c>
    </row>
    <row r="4067" spans="1:9" hidden="1" outlineLevel="1">
      <c r="A4067" s="222" t="s">
        <v>969</v>
      </c>
      <c r="B4067" s="134">
        <v>78350807</v>
      </c>
      <c r="C4067" s="134">
        <v>-378746</v>
      </c>
      <c r="D4067" s="212">
        <f t="shared" si="99"/>
        <v>77972061</v>
      </c>
      <c r="E4067" s="208"/>
      <c r="F4067" s="208"/>
      <c r="G4067" s="208"/>
      <c r="H4067" s="208"/>
      <c r="I4067" t="s">
        <v>970</v>
      </c>
    </row>
    <row r="4068" spans="1:9" hidden="1" outlineLevel="1">
      <c r="A4068" s="222" t="s">
        <v>1259</v>
      </c>
      <c r="B4068" s="134">
        <v>49463502</v>
      </c>
      <c r="C4068" s="134">
        <v>0</v>
      </c>
      <c r="D4068" s="212">
        <f t="shared" si="99"/>
        <v>49463502</v>
      </c>
      <c r="E4068" s="208"/>
      <c r="F4068" s="208"/>
      <c r="G4068" s="208"/>
      <c r="H4068" s="208"/>
      <c r="I4068" t="s">
        <v>1260</v>
      </c>
    </row>
    <row r="4069" spans="1:9" hidden="1" outlineLevel="1">
      <c r="A4069" s="222" t="s">
        <v>997</v>
      </c>
      <c r="B4069" s="134">
        <v>120772803</v>
      </c>
      <c r="C4069" s="134">
        <v>0</v>
      </c>
      <c r="D4069" s="212">
        <f t="shared" si="99"/>
        <v>120772803</v>
      </c>
      <c r="E4069" s="208"/>
      <c r="F4069" s="208"/>
      <c r="G4069" s="208"/>
      <c r="H4069" s="208"/>
      <c r="I4069" t="s">
        <v>998</v>
      </c>
    </row>
    <row r="4070" spans="1:9" hidden="1" outlineLevel="1">
      <c r="A4070" s="222" t="s">
        <v>1187</v>
      </c>
      <c r="B4070" s="134">
        <v>74357143</v>
      </c>
      <c r="C4070" s="134">
        <v>0</v>
      </c>
      <c r="D4070" s="212">
        <f t="shared" si="99"/>
        <v>74357143</v>
      </c>
      <c r="E4070" s="208"/>
      <c r="F4070" s="208"/>
      <c r="G4070" s="208"/>
      <c r="H4070" s="208"/>
      <c r="I4070" t="s">
        <v>1188</v>
      </c>
    </row>
    <row r="4071" spans="1:9" hidden="1" outlineLevel="1">
      <c r="A4071" s="222" t="s">
        <v>1007</v>
      </c>
      <c r="B4071" s="134">
        <v>60683065</v>
      </c>
      <c r="C4071" s="134">
        <v>-22433</v>
      </c>
      <c r="D4071" s="212">
        <f t="shared" si="99"/>
        <v>60660632</v>
      </c>
      <c r="E4071" s="208"/>
      <c r="F4071" s="208"/>
      <c r="G4071" s="208"/>
      <c r="H4071" s="208"/>
      <c r="I4071" t="s">
        <v>1008</v>
      </c>
    </row>
    <row r="4072" spans="1:9" hidden="1" outlineLevel="1">
      <c r="A4072" s="222" t="s">
        <v>1049</v>
      </c>
      <c r="B4072" s="134">
        <v>141453386</v>
      </c>
      <c r="C4072" s="134">
        <v>0</v>
      </c>
      <c r="D4072" s="212">
        <f t="shared" si="99"/>
        <v>141453386</v>
      </c>
      <c r="E4072" s="208"/>
      <c r="F4072" s="208"/>
      <c r="G4072" s="208"/>
      <c r="H4072" s="208"/>
      <c r="I4072" t="s">
        <v>1050</v>
      </c>
    </row>
    <row r="4073" spans="1:9" hidden="1" outlineLevel="1">
      <c r="A4073" s="222" t="s">
        <v>1251</v>
      </c>
      <c r="B4073" s="134">
        <v>16685898</v>
      </c>
      <c r="C4073" s="134">
        <v>0</v>
      </c>
      <c r="D4073" s="212">
        <f t="shared" si="99"/>
        <v>16685898</v>
      </c>
      <c r="E4073" s="208"/>
      <c r="F4073" s="208"/>
      <c r="G4073" s="208"/>
      <c r="H4073" s="208"/>
      <c r="I4073" t="s">
        <v>1252</v>
      </c>
    </row>
    <row r="4074" spans="1:9" hidden="1" outlineLevel="1">
      <c r="A4074" s="222" t="s">
        <v>780</v>
      </c>
      <c r="B4074" s="134">
        <v>2744220925</v>
      </c>
      <c r="C4074" s="134">
        <v>0</v>
      </c>
      <c r="D4074" s="212">
        <f t="shared" si="99"/>
        <v>2744220925</v>
      </c>
      <c r="E4074" s="208"/>
      <c r="F4074" s="208"/>
      <c r="G4074" s="208"/>
      <c r="H4074" s="208"/>
      <c r="I4074" t="s">
        <v>781</v>
      </c>
    </row>
    <row r="4075" spans="1:9" hidden="1" outlineLevel="1">
      <c r="A4075" s="222" t="s">
        <v>818</v>
      </c>
      <c r="B4075" s="134">
        <v>282891446</v>
      </c>
      <c r="C4075" s="134">
        <v>0</v>
      </c>
      <c r="D4075" s="212">
        <f t="shared" si="99"/>
        <v>282891446</v>
      </c>
      <c r="E4075" s="208"/>
      <c r="F4075" s="208"/>
      <c r="G4075" s="208"/>
      <c r="H4075" s="208"/>
      <c r="I4075" t="s">
        <v>819</v>
      </c>
    </row>
    <row r="4076" spans="1:9" hidden="1" outlineLevel="1">
      <c r="A4076" s="222" t="s">
        <v>1744</v>
      </c>
      <c r="B4076" s="134">
        <v>2351133</v>
      </c>
      <c r="C4076" s="134">
        <v>0</v>
      </c>
      <c r="D4076" s="212">
        <f t="shared" si="99"/>
        <v>2351133</v>
      </c>
      <c r="E4076" s="208"/>
      <c r="F4076" s="208"/>
      <c r="G4076" s="208"/>
      <c r="H4076" s="208"/>
      <c r="I4076" t="s">
        <v>1745</v>
      </c>
    </row>
    <row r="4077" spans="1:9" hidden="1" outlineLevel="1">
      <c r="A4077" s="222" t="s">
        <v>752</v>
      </c>
      <c r="B4077" s="134">
        <v>67501129</v>
      </c>
      <c r="C4077" s="134">
        <v>0</v>
      </c>
      <c r="D4077" s="212">
        <f t="shared" si="99"/>
        <v>67501129</v>
      </c>
      <c r="E4077" s="208"/>
      <c r="F4077" s="208"/>
      <c r="G4077" s="208"/>
      <c r="H4077" s="208"/>
      <c r="I4077" t="s">
        <v>753</v>
      </c>
    </row>
    <row r="4078" spans="1:9" hidden="1" outlineLevel="1">
      <c r="A4078" s="222" t="s">
        <v>1145</v>
      </c>
      <c r="B4078" s="134">
        <v>100091064.8</v>
      </c>
      <c r="C4078" s="134">
        <v>0</v>
      </c>
      <c r="D4078" s="212">
        <f t="shared" si="99"/>
        <v>100091064.8</v>
      </c>
      <c r="E4078" s="208"/>
      <c r="F4078" s="208"/>
      <c r="G4078" s="208"/>
      <c r="H4078" s="208"/>
      <c r="I4078" t="s">
        <v>1146</v>
      </c>
    </row>
    <row r="4079" spans="1:9" hidden="1" outlineLevel="1">
      <c r="A4079" s="222" t="s">
        <v>794</v>
      </c>
      <c r="B4079" s="134">
        <v>26072482</v>
      </c>
      <c r="C4079" s="134">
        <v>0</v>
      </c>
      <c r="D4079" s="212">
        <f t="shared" si="99"/>
        <v>26072482</v>
      </c>
      <c r="E4079" s="208"/>
      <c r="F4079" s="208"/>
      <c r="G4079" s="208"/>
      <c r="H4079" s="208"/>
      <c r="I4079" t="s">
        <v>795</v>
      </c>
    </row>
    <row r="4080" spans="1:9" hidden="1" outlineLevel="1">
      <c r="A4080" s="222" t="s">
        <v>1237</v>
      </c>
      <c r="B4080" s="134">
        <v>136448891</v>
      </c>
      <c r="C4080" s="134">
        <v>-425652</v>
      </c>
      <c r="D4080" s="212">
        <f t="shared" si="99"/>
        <v>136023239</v>
      </c>
      <c r="E4080" s="208"/>
      <c r="F4080" s="208"/>
      <c r="G4080" s="208"/>
      <c r="H4080" s="208"/>
      <c r="I4080" t="s">
        <v>1238</v>
      </c>
    </row>
    <row r="4081" spans="1:9" hidden="1" outlineLevel="1">
      <c r="A4081" s="222" t="s">
        <v>1267</v>
      </c>
      <c r="B4081" s="134">
        <v>20487530</v>
      </c>
      <c r="C4081" s="134">
        <v>0</v>
      </c>
      <c r="D4081" s="212">
        <f t="shared" si="99"/>
        <v>20487530</v>
      </c>
      <c r="E4081" s="208"/>
      <c r="F4081" s="208"/>
      <c r="G4081" s="208"/>
      <c r="H4081" s="208"/>
      <c r="I4081" t="s">
        <v>1268</v>
      </c>
    </row>
    <row r="4082" spans="1:9" hidden="1" outlineLevel="1">
      <c r="A4082" s="222" t="s">
        <v>1185</v>
      </c>
      <c r="B4082" s="134">
        <v>94686381</v>
      </c>
      <c r="C4082" s="134">
        <v>-64803</v>
      </c>
      <c r="D4082" s="212">
        <f t="shared" si="99"/>
        <v>94621578</v>
      </c>
      <c r="E4082" s="208"/>
      <c r="F4082" s="208"/>
      <c r="G4082" s="208"/>
      <c r="H4082" s="208"/>
      <c r="I4082" t="s">
        <v>1186</v>
      </c>
    </row>
    <row r="4083" spans="1:9" hidden="1" outlineLevel="1">
      <c r="A4083" s="222" t="s">
        <v>736</v>
      </c>
      <c r="B4083" s="134">
        <v>16667154</v>
      </c>
      <c r="C4083" s="134">
        <v>0</v>
      </c>
      <c r="D4083" s="212">
        <f t="shared" si="99"/>
        <v>16667154</v>
      </c>
      <c r="E4083" s="208"/>
      <c r="F4083" s="208"/>
      <c r="G4083" s="208"/>
      <c r="H4083" s="208"/>
      <c r="I4083" t="s">
        <v>737</v>
      </c>
    </row>
    <row r="4084" spans="1:9" hidden="1" outlineLevel="1">
      <c r="A4084" s="222" t="s">
        <v>822</v>
      </c>
      <c r="B4084" s="134">
        <v>10223613</v>
      </c>
      <c r="C4084" s="134">
        <v>-52242</v>
      </c>
      <c r="D4084" s="212">
        <f t="shared" si="99"/>
        <v>10171371</v>
      </c>
      <c r="E4084" s="208"/>
      <c r="F4084" s="208"/>
      <c r="G4084" s="208"/>
      <c r="H4084" s="208"/>
      <c r="I4084" t="s">
        <v>1746</v>
      </c>
    </row>
    <row r="4085" spans="1:9" hidden="1" outlineLevel="1">
      <c r="A4085" s="222" t="s">
        <v>1221</v>
      </c>
      <c r="B4085" s="134">
        <v>182477102</v>
      </c>
      <c r="C4085" s="134">
        <v>0</v>
      </c>
      <c r="D4085" s="212">
        <f t="shared" si="99"/>
        <v>182477102</v>
      </c>
      <c r="E4085" s="208"/>
      <c r="F4085" s="208"/>
      <c r="G4085" s="208"/>
      <c r="H4085" s="208"/>
      <c r="I4085" t="s">
        <v>1222</v>
      </c>
    </row>
    <row r="4086" spans="1:9" hidden="1" outlineLevel="1">
      <c r="A4086" s="222" t="s">
        <v>1285</v>
      </c>
      <c r="B4086" s="134">
        <v>30647771</v>
      </c>
      <c r="C4086" s="134">
        <v>0</v>
      </c>
      <c r="D4086" s="212">
        <f t="shared" si="99"/>
        <v>30647771</v>
      </c>
      <c r="E4086" s="208"/>
      <c r="F4086" s="208"/>
      <c r="G4086" s="208"/>
      <c r="H4086" s="208"/>
      <c r="I4086" t="s">
        <v>1286</v>
      </c>
    </row>
    <row r="4087" spans="1:9" hidden="1" outlineLevel="1">
      <c r="A4087" s="222" t="s">
        <v>1103</v>
      </c>
      <c r="B4087" s="134">
        <v>38051948</v>
      </c>
      <c r="C4087" s="134">
        <v>0</v>
      </c>
      <c r="D4087" s="212">
        <f t="shared" si="99"/>
        <v>38051948</v>
      </c>
      <c r="E4087" s="208"/>
      <c r="F4087" s="208"/>
      <c r="G4087" s="208"/>
      <c r="H4087" s="208"/>
      <c r="I4087" t="s">
        <v>1104</v>
      </c>
    </row>
    <row r="4088" spans="1:9" hidden="1" outlineLevel="1">
      <c r="A4088" s="222" t="s">
        <v>1011</v>
      </c>
      <c r="B4088" s="134">
        <v>16842823</v>
      </c>
      <c r="C4088" s="134">
        <v>0</v>
      </c>
      <c r="D4088" s="212">
        <f t="shared" si="99"/>
        <v>16842823</v>
      </c>
      <c r="E4088" s="208"/>
      <c r="F4088" s="208"/>
      <c r="G4088" s="208"/>
      <c r="H4088" s="208"/>
      <c r="I4088" t="s">
        <v>1012</v>
      </c>
    </row>
    <row r="4089" spans="1:9" hidden="1" outlineLevel="1">
      <c r="A4089" s="222" t="s">
        <v>744</v>
      </c>
      <c r="B4089" s="134">
        <v>6206047</v>
      </c>
      <c r="C4089" s="134">
        <v>0</v>
      </c>
      <c r="D4089" s="212">
        <f t="shared" si="99"/>
        <v>6206047</v>
      </c>
      <c r="E4089" s="208"/>
      <c r="F4089" s="208"/>
      <c r="G4089" s="208"/>
      <c r="H4089" s="208"/>
      <c r="I4089" t="s">
        <v>745</v>
      </c>
    </row>
    <row r="4090" spans="1:9" hidden="1" outlineLevel="1">
      <c r="A4090" s="222" t="s">
        <v>1091</v>
      </c>
      <c r="B4090" s="134">
        <v>32246037</v>
      </c>
      <c r="C4090" s="134">
        <v>-118637</v>
      </c>
      <c r="D4090" s="212">
        <f t="shared" si="99"/>
        <v>32127400</v>
      </c>
      <c r="E4090" s="208"/>
      <c r="F4090" s="208"/>
      <c r="G4090" s="208"/>
      <c r="H4090" s="208"/>
      <c r="I4090" t="s">
        <v>1092</v>
      </c>
    </row>
    <row r="4091" spans="1:9" hidden="1" outlineLevel="1">
      <c r="A4091" s="222" t="s">
        <v>1099</v>
      </c>
      <c r="B4091" s="134">
        <v>17320472</v>
      </c>
      <c r="C4091" s="134">
        <v>0</v>
      </c>
      <c r="D4091" s="212">
        <f t="shared" si="99"/>
        <v>17320472</v>
      </c>
      <c r="E4091" s="208"/>
      <c r="F4091" s="208"/>
      <c r="G4091" s="208"/>
      <c r="H4091" s="208"/>
      <c r="I4091" t="s">
        <v>1100</v>
      </c>
    </row>
    <row r="4092" spans="1:9" hidden="1" outlineLevel="1">
      <c r="A4092" s="222" t="s">
        <v>918</v>
      </c>
      <c r="B4092" s="134">
        <v>8206976</v>
      </c>
      <c r="C4092" s="134">
        <v>0</v>
      </c>
      <c r="D4092" s="212">
        <f t="shared" si="99"/>
        <v>8206976</v>
      </c>
      <c r="E4092" s="208"/>
      <c r="F4092" s="208"/>
      <c r="G4092" s="208"/>
      <c r="H4092" s="208"/>
      <c r="I4092" t="s">
        <v>919</v>
      </c>
    </row>
    <row r="4093" spans="1:9" hidden="1" outlineLevel="1">
      <c r="A4093" s="222" t="s">
        <v>1227</v>
      </c>
      <c r="B4093" s="134">
        <v>30007024</v>
      </c>
      <c r="C4093" s="134">
        <v>-68640</v>
      </c>
      <c r="D4093" s="212">
        <f t="shared" si="99"/>
        <v>29938384</v>
      </c>
      <c r="E4093" s="208"/>
      <c r="F4093" s="208"/>
      <c r="G4093" s="208"/>
      <c r="H4093" s="208"/>
      <c r="I4093" t="s">
        <v>1228</v>
      </c>
    </row>
    <row r="4094" spans="1:9" hidden="1" outlineLevel="1">
      <c r="A4094" s="222" t="s">
        <v>1241</v>
      </c>
      <c r="B4094" s="134">
        <v>20860628</v>
      </c>
      <c r="C4094" s="134">
        <v>0</v>
      </c>
      <c r="D4094" s="212">
        <f t="shared" si="99"/>
        <v>20860628</v>
      </c>
      <c r="E4094" s="208"/>
      <c r="F4094" s="208"/>
      <c r="G4094" s="208"/>
      <c r="H4094" s="208"/>
      <c r="I4094" t="s">
        <v>1242</v>
      </c>
    </row>
    <row r="4095" spans="1:9" hidden="1" outlineLevel="1">
      <c r="A4095" s="222" t="s">
        <v>1081</v>
      </c>
      <c r="B4095" s="134">
        <v>374930168</v>
      </c>
      <c r="C4095" s="134">
        <v>-523090</v>
      </c>
      <c r="D4095" s="212">
        <f t="shared" si="99"/>
        <v>374407078</v>
      </c>
      <c r="E4095" s="208"/>
      <c r="F4095" s="208"/>
      <c r="G4095" s="208"/>
      <c r="H4095" s="208"/>
      <c r="I4095" t="s">
        <v>1082</v>
      </c>
    </row>
    <row r="4096" spans="1:9" hidden="1" outlineLevel="1">
      <c r="A4096" s="222" t="s">
        <v>1347</v>
      </c>
      <c r="B4096" s="134">
        <v>83467286</v>
      </c>
      <c r="C4096" s="134">
        <v>0</v>
      </c>
      <c r="D4096" s="212">
        <f t="shared" si="99"/>
        <v>83467286</v>
      </c>
      <c r="E4096" s="208"/>
      <c r="F4096" s="208"/>
      <c r="G4096" s="208"/>
      <c r="H4096" s="208"/>
      <c r="I4096" t="s">
        <v>1348</v>
      </c>
    </row>
    <row r="4097" spans="1:9" hidden="1" outlineLevel="1">
      <c r="A4097" s="222" t="s">
        <v>1119</v>
      </c>
      <c r="B4097" s="134">
        <v>182968008</v>
      </c>
      <c r="C4097" s="134">
        <v>-386982</v>
      </c>
      <c r="D4097" s="212">
        <f t="shared" si="99"/>
        <v>182581026</v>
      </c>
      <c r="E4097" s="208"/>
      <c r="F4097" s="208"/>
      <c r="G4097" s="208"/>
      <c r="H4097" s="208"/>
      <c r="I4097" t="s">
        <v>1120</v>
      </c>
    </row>
    <row r="4098" spans="1:9" hidden="1" outlineLevel="1">
      <c r="A4098" s="222" t="s">
        <v>1747</v>
      </c>
      <c r="B4098" s="134">
        <v>3353656</v>
      </c>
      <c r="C4098" s="134">
        <v>0</v>
      </c>
      <c r="D4098" s="212">
        <f t="shared" si="99"/>
        <v>3353656</v>
      </c>
      <c r="E4098" s="208"/>
      <c r="F4098" s="208"/>
      <c r="G4098" s="208"/>
      <c r="H4098" s="208"/>
      <c r="I4098" t="s">
        <v>1748</v>
      </c>
    </row>
    <row r="4099" spans="1:9" hidden="1" outlineLevel="1">
      <c r="A4099" s="222" t="s">
        <v>1003</v>
      </c>
      <c r="B4099" s="134">
        <v>29119073</v>
      </c>
      <c r="C4099" s="134">
        <v>0</v>
      </c>
      <c r="D4099" s="212">
        <f t="shared" si="99"/>
        <v>29119073</v>
      </c>
      <c r="E4099" s="208"/>
      <c r="F4099" s="208"/>
      <c r="G4099" s="208"/>
      <c r="H4099" s="208"/>
      <c r="I4099" t="s">
        <v>1004</v>
      </c>
    </row>
    <row r="4100" spans="1:9" hidden="1" outlineLevel="1">
      <c r="A4100" s="222" t="s">
        <v>1247</v>
      </c>
      <c r="B4100" s="134">
        <v>55224044</v>
      </c>
      <c r="C4100" s="134">
        <v>0</v>
      </c>
      <c r="D4100" s="212">
        <f t="shared" si="99"/>
        <v>55224044</v>
      </c>
      <c r="E4100" s="208"/>
      <c r="F4100" s="208"/>
      <c r="G4100" s="208"/>
      <c r="H4100" s="208"/>
      <c r="I4100" t="s">
        <v>1248</v>
      </c>
    </row>
    <row r="4101" spans="1:9" hidden="1" outlineLevel="1">
      <c r="A4101" s="222" t="s">
        <v>850</v>
      </c>
      <c r="B4101" s="134">
        <v>38120916</v>
      </c>
      <c r="C4101" s="134">
        <v>0</v>
      </c>
      <c r="D4101" s="212">
        <f t="shared" si="99"/>
        <v>38120916</v>
      </c>
      <c r="E4101" s="208"/>
      <c r="F4101" s="208"/>
      <c r="G4101" s="208"/>
      <c r="H4101" s="208"/>
      <c r="I4101" t="s">
        <v>851</v>
      </c>
    </row>
    <row r="4102" spans="1:9" hidden="1" outlineLevel="1">
      <c r="A4102" s="222" t="s">
        <v>1161</v>
      </c>
      <c r="B4102" s="134">
        <v>340812894</v>
      </c>
      <c r="C4102" s="134">
        <v>-135734</v>
      </c>
      <c r="D4102" s="212">
        <f t="shared" si="99"/>
        <v>340677160</v>
      </c>
      <c r="E4102" s="208"/>
      <c r="F4102" s="208"/>
      <c r="G4102" s="208"/>
      <c r="H4102" s="208"/>
      <c r="I4102" t="s">
        <v>1162</v>
      </c>
    </row>
    <row r="4103" spans="1:9" hidden="1" outlineLevel="1">
      <c r="A4103" s="222" t="s">
        <v>1029</v>
      </c>
      <c r="B4103" s="134">
        <v>393215155</v>
      </c>
      <c r="C4103" s="134">
        <v>-1395709</v>
      </c>
      <c r="D4103" s="212">
        <f t="shared" si="99"/>
        <v>391819446</v>
      </c>
      <c r="E4103" s="208"/>
      <c r="F4103" s="208"/>
      <c r="G4103" s="208"/>
      <c r="H4103" s="208"/>
      <c r="I4103" t="s">
        <v>1030</v>
      </c>
    </row>
    <row r="4104" spans="1:9" hidden="1" outlineLevel="1">
      <c r="A4104" s="222" t="s">
        <v>786</v>
      </c>
      <c r="B4104" s="134">
        <v>18154327</v>
      </c>
      <c r="C4104" s="134">
        <v>-92420</v>
      </c>
      <c r="D4104" s="212">
        <f t="shared" si="99"/>
        <v>18061907</v>
      </c>
      <c r="E4104" s="208"/>
      <c r="F4104" s="208"/>
      <c r="G4104" s="208"/>
      <c r="H4104" s="208"/>
      <c r="I4104" t="s">
        <v>787</v>
      </c>
    </row>
    <row r="4105" spans="1:9" hidden="1" outlineLevel="1">
      <c r="A4105" s="222" t="s">
        <v>740</v>
      </c>
      <c r="B4105" s="134">
        <v>3115957.66</v>
      </c>
      <c r="C4105" s="134">
        <v>0</v>
      </c>
      <c r="D4105" s="212">
        <f t="shared" si="99"/>
        <v>3115957.66</v>
      </c>
      <c r="E4105" s="208"/>
      <c r="F4105" s="208"/>
      <c r="G4105" s="208"/>
      <c r="H4105" s="208"/>
      <c r="I4105" t="s">
        <v>741</v>
      </c>
    </row>
    <row r="4106" spans="1:9" hidden="1" outlineLevel="1">
      <c r="A4106" s="222" t="s">
        <v>1293</v>
      </c>
      <c r="B4106" s="134">
        <v>16287863</v>
      </c>
      <c r="C4106" s="134">
        <v>0</v>
      </c>
      <c r="D4106" s="212">
        <f t="shared" si="99"/>
        <v>16287863</v>
      </c>
      <c r="E4106" s="208"/>
      <c r="F4106" s="208"/>
      <c r="G4106" s="208"/>
      <c r="H4106" s="208"/>
      <c r="I4106" t="s">
        <v>1294</v>
      </c>
    </row>
    <row r="4107" spans="1:9" hidden="1" outlineLevel="1">
      <c r="A4107" s="222" t="s">
        <v>1015</v>
      </c>
      <c r="B4107" s="134">
        <v>21691155</v>
      </c>
      <c r="C4107" s="134">
        <v>-9248</v>
      </c>
      <c r="D4107" s="212">
        <f t="shared" si="99"/>
        <v>21681907</v>
      </c>
      <c r="E4107" s="208"/>
      <c r="F4107" s="208"/>
      <c r="G4107" s="208"/>
      <c r="H4107" s="208"/>
      <c r="I4107" t="s">
        <v>1016</v>
      </c>
    </row>
    <row r="4108" spans="1:9" hidden="1" outlineLevel="1">
      <c r="A4108" s="222" t="s">
        <v>1051</v>
      </c>
      <c r="B4108" s="134">
        <v>146175407</v>
      </c>
      <c r="C4108" s="134">
        <v>0</v>
      </c>
      <c r="D4108" s="212">
        <f t="shared" si="99"/>
        <v>146175407</v>
      </c>
      <c r="E4108" s="208"/>
      <c r="F4108" s="208"/>
      <c r="G4108" s="208"/>
      <c r="H4108" s="208"/>
      <c r="I4108" t="s">
        <v>1052</v>
      </c>
    </row>
    <row r="4109" spans="1:9" hidden="1" outlineLevel="1">
      <c r="A4109" s="222" t="s">
        <v>1165</v>
      </c>
      <c r="B4109" s="134">
        <v>104368914</v>
      </c>
      <c r="C4109" s="134">
        <v>42719</v>
      </c>
      <c r="D4109" s="212">
        <f t="shared" si="99"/>
        <v>104411633</v>
      </c>
      <c r="E4109" s="208"/>
      <c r="F4109" s="208"/>
      <c r="G4109" s="208"/>
      <c r="H4109" s="208"/>
      <c r="I4109" t="s">
        <v>1166</v>
      </c>
    </row>
    <row r="4110" spans="1:9" hidden="1" outlineLevel="1">
      <c r="A4110" s="222" t="s">
        <v>1199</v>
      </c>
      <c r="B4110" s="134">
        <v>24053754</v>
      </c>
      <c r="C4110" s="134">
        <v>0</v>
      </c>
      <c r="D4110" s="212">
        <f t="shared" si="99"/>
        <v>24053754</v>
      </c>
      <c r="E4110" s="208"/>
      <c r="F4110" s="208"/>
      <c r="G4110" s="208"/>
      <c r="H4110" s="208"/>
      <c r="I4110" t="s">
        <v>1200</v>
      </c>
    </row>
    <row r="4111" spans="1:9" hidden="1" outlineLevel="1">
      <c r="A4111" s="222" t="s">
        <v>924</v>
      </c>
      <c r="B4111" s="134">
        <v>88779379.900000006</v>
      </c>
      <c r="C4111" s="134">
        <v>-448908.58</v>
      </c>
      <c r="D4111" s="212">
        <f t="shared" si="99"/>
        <v>88330471.320000008</v>
      </c>
      <c r="E4111" s="208"/>
      <c r="F4111" s="208"/>
      <c r="G4111" s="208"/>
      <c r="H4111" s="208"/>
      <c r="I4111" t="s">
        <v>925</v>
      </c>
    </row>
    <row r="4112" spans="1:9" hidden="1" outlineLevel="1">
      <c r="A4112" s="222" t="s">
        <v>834</v>
      </c>
      <c r="B4112" s="134">
        <v>112646802</v>
      </c>
      <c r="C4112" s="134">
        <v>0</v>
      </c>
      <c r="D4112" s="212">
        <f t="shared" si="99"/>
        <v>112646802</v>
      </c>
      <c r="E4112" s="208"/>
      <c r="F4112" s="208"/>
      <c r="G4112" s="208"/>
      <c r="H4112" s="208"/>
      <c r="I4112" t="s">
        <v>835</v>
      </c>
    </row>
    <row r="4113" spans="1:9" hidden="1" outlineLevel="1">
      <c r="A4113" s="222" t="s">
        <v>884</v>
      </c>
      <c r="B4113" s="134">
        <v>45582460</v>
      </c>
      <c r="C4113" s="134">
        <v>-574863</v>
      </c>
      <c r="D4113" s="212">
        <f t="shared" si="99"/>
        <v>45007597</v>
      </c>
      <c r="E4113" s="208"/>
      <c r="F4113" s="208"/>
      <c r="G4113" s="208"/>
      <c r="H4113" s="208"/>
      <c r="I4113" t="s">
        <v>885</v>
      </c>
    </row>
    <row r="4114" spans="1:9" hidden="1" outlineLevel="1">
      <c r="A4114" s="222" t="s">
        <v>770</v>
      </c>
      <c r="B4114" s="134">
        <v>96935834</v>
      </c>
      <c r="C4114" s="134">
        <v>0</v>
      </c>
      <c r="D4114" s="212">
        <f t="shared" si="99"/>
        <v>96935834</v>
      </c>
      <c r="E4114" s="208"/>
      <c r="F4114" s="208"/>
      <c r="G4114" s="208"/>
      <c r="H4114" s="208"/>
      <c r="I4114" t="s">
        <v>771</v>
      </c>
    </row>
    <row r="4115" spans="1:9" hidden="1" outlineLevel="1">
      <c r="A4115" s="222" t="s">
        <v>1355</v>
      </c>
      <c r="B4115" s="134">
        <v>2095682788</v>
      </c>
      <c r="C4115" s="134">
        <v>0</v>
      </c>
      <c r="D4115" s="212">
        <f t="shared" si="99"/>
        <v>2095682788</v>
      </c>
      <c r="E4115" s="208"/>
      <c r="F4115" s="208"/>
      <c r="G4115" s="208"/>
      <c r="H4115" s="208"/>
      <c r="I4115" t="s">
        <v>1356</v>
      </c>
    </row>
    <row r="4116" spans="1:9" hidden="1" outlineLevel="1">
      <c r="A4116" s="222" t="s">
        <v>1225</v>
      </c>
      <c r="B4116" s="134">
        <v>239392381</v>
      </c>
      <c r="C4116" s="134">
        <v>-255218</v>
      </c>
      <c r="D4116" s="212">
        <f t="shared" si="99"/>
        <v>239137163</v>
      </c>
      <c r="E4116" s="208"/>
      <c r="F4116" s="208"/>
      <c r="G4116" s="208"/>
      <c r="H4116" s="208"/>
      <c r="I4116" t="s">
        <v>1226</v>
      </c>
    </row>
    <row r="4117" spans="1:9" hidden="1" outlineLevel="1">
      <c r="A4117" s="222" t="s">
        <v>1205</v>
      </c>
      <c r="B4117" s="134">
        <v>21115136</v>
      </c>
      <c r="C4117" s="134">
        <v>0</v>
      </c>
      <c r="D4117" s="212">
        <f t="shared" si="99"/>
        <v>21115136</v>
      </c>
      <c r="E4117" s="208"/>
      <c r="F4117" s="208"/>
      <c r="G4117" s="208"/>
      <c r="H4117" s="208"/>
      <c r="I4117" t="s">
        <v>1206</v>
      </c>
    </row>
    <row r="4118" spans="1:9" hidden="1" outlineLevel="1">
      <c r="A4118" s="222" t="s">
        <v>1319</v>
      </c>
      <c r="B4118" s="134">
        <v>6357761605</v>
      </c>
      <c r="C4118" s="134">
        <v>127481814</v>
      </c>
      <c r="D4118" s="212">
        <f t="shared" si="99"/>
        <v>6485243419</v>
      </c>
      <c r="E4118" s="208"/>
      <c r="F4118" s="208"/>
      <c r="G4118" s="208"/>
      <c r="H4118" s="208"/>
      <c r="I4118" t="s">
        <v>1320</v>
      </c>
    </row>
    <row r="4119" spans="1:9" hidden="1" outlineLevel="1">
      <c r="A4119" s="222" t="s">
        <v>1229</v>
      </c>
      <c r="B4119" s="134">
        <v>53905415</v>
      </c>
      <c r="C4119" s="134">
        <v>1811079</v>
      </c>
      <c r="D4119" s="212">
        <f t="shared" si="99"/>
        <v>55716494</v>
      </c>
      <c r="E4119" s="208"/>
      <c r="F4119" s="208"/>
      <c r="G4119" s="208"/>
      <c r="H4119" s="208"/>
      <c r="I4119" t="s">
        <v>1230</v>
      </c>
    </row>
    <row r="4120" spans="1:9" hidden="1" outlineLevel="1">
      <c r="A4120" s="222" t="s">
        <v>1169</v>
      </c>
      <c r="B4120" s="134">
        <v>55300927</v>
      </c>
      <c r="C4120" s="134">
        <v>0</v>
      </c>
      <c r="D4120" s="212">
        <f t="shared" si="99"/>
        <v>55300927</v>
      </c>
      <c r="E4120" s="208"/>
      <c r="F4120" s="208"/>
      <c r="G4120" s="208"/>
      <c r="H4120" s="208"/>
      <c r="I4120" t="s">
        <v>1170</v>
      </c>
    </row>
    <row r="4121" spans="1:9" hidden="1" outlineLevel="1">
      <c r="A4121" s="222" t="s">
        <v>730</v>
      </c>
      <c r="B4121" s="134">
        <v>1023278357</v>
      </c>
      <c r="C4121" s="134">
        <v>0</v>
      </c>
      <c r="D4121" s="212">
        <f t="shared" si="99"/>
        <v>1023278357</v>
      </c>
      <c r="E4121" s="208"/>
      <c r="F4121" s="208"/>
      <c r="G4121" s="208"/>
      <c r="H4121" s="208"/>
      <c r="I4121" t="s">
        <v>731</v>
      </c>
    </row>
    <row r="4122" spans="1:9" hidden="1" outlineLevel="1">
      <c r="A4122" s="222" t="s">
        <v>995</v>
      </c>
      <c r="B4122" s="134">
        <v>65184548</v>
      </c>
      <c r="C4122" s="134">
        <v>-151137</v>
      </c>
      <c r="D4122" s="212">
        <f t="shared" ref="D4122:D4185" si="100">B4122+C4122</f>
        <v>65033411</v>
      </c>
      <c r="E4122" s="208"/>
      <c r="F4122" s="208"/>
      <c r="G4122" s="208"/>
      <c r="H4122" s="208"/>
      <c r="I4122" t="s">
        <v>996</v>
      </c>
    </row>
    <row r="4123" spans="1:9" hidden="1" outlineLevel="1">
      <c r="A4123" s="222" t="s">
        <v>1349</v>
      </c>
      <c r="B4123" s="134">
        <v>26494369</v>
      </c>
      <c r="C4123" s="134">
        <v>0</v>
      </c>
      <c r="D4123" s="212">
        <f t="shared" si="100"/>
        <v>26494369</v>
      </c>
      <c r="E4123" s="208"/>
      <c r="F4123" s="208"/>
      <c r="G4123" s="208"/>
      <c r="H4123" s="208"/>
      <c r="I4123" t="s">
        <v>1350</v>
      </c>
    </row>
    <row r="4124" spans="1:9" hidden="1" outlineLevel="1">
      <c r="A4124" s="222" t="s">
        <v>908</v>
      </c>
      <c r="B4124" s="134">
        <v>37173750</v>
      </c>
      <c r="C4124" s="134">
        <v>440532</v>
      </c>
      <c r="D4124" s="212">
        <f t="shared" si="100"/>
        <v>37614282</v>
      </c>
      <c r="E4124" s="208"/>
      <c r="F4124" s="208"/>
      <c r="G4124" s="208"/>
      <c r="H4124" s="208"/>
      <c r="I4124" t="s">
        <v>909</v>
      </c>
    </row>
    <row r="4125" spans="1:9" hidden="1" outlineLevel="1">
      <c r="A4125" s="222" t="s">
        <v>1360</v>
      </c>
      <c r="B4125" s="134">
        <v>58652949</v>
      </c>
      <c r="C4125" s="134">
        <v>0</v>
      </c>
      <c r="D4125" s="212">
        <f t="shared" si="100"/>
        <v>58652949</v>
      </c>
      <c r="E4125" s="208"/>
      <c r="F4125" s="208"/>
      <c r="G4125" s="208"/>
      <c r="H4125" s="208"/>
      <c r="I4125" t="s">
        <v>1361</v>
      </c>
    </row>
    <row r="4126" spans="1:9" hidden="1" outlineLevel="1">
      <c r="A4126" s="222" t="s">
        <v>1057</v>
      </c>
      <c r="B4126" s="134">
        <v>62445727</v>
      </c>
      <c r="C4126" s="134">
        <v>0</v>
      </c>
      <c r="D4126" s="212">
        <f t="shared" si="100"/>
        <v>62445727</v>
      </c>
      <c r="E4126" s="208"/>
      <c r="F4126" s="208"/>
      <c r="G4126" s="208"/>
      <c r="H4126" s="208"/>
      <c r="I4126" t="s">
        <v>1058</v>
      </c>
    </row>
    <row r="4127" spans="1:9" hidden="1" outlineLevel="1">
      <c r="A4127" s="222" t="s">
        <v>1193</v>
      </c>
      <c r="B4127" s="134">
        <v>238273714.051</v>
      </c>
      <c r="C4127" s="134">
        <v>585817</v>
      </c>
      <c r="D4127" s="212">
        <f t="shared" si="100"/>
        <v>238859531.051</v>
      </c>
      <c r="E4127" s="208"/>
      <c r="F4127" s="208"/>
      <c r="G4127" s="208"/>
      <c r="H4127" s="208"/>
      <c r="I4127" t="s">
        <v>1194</v>
      </c>
    </row>
    <row r="4128" spans="1:9" hidden="1" outlineLevel="1">
      <c r="A4128" s="222" t="s">
        <v>1151</v>
      </c>
      <c r="B4128" s="134">
        <v>38713620</v>
      </c>
      <c r="C4128" s="134">
        <v>0</v>
      </c>
      <c r="D4128" s="212">
        <f t="shared" si="100"/>
        <v>38713620</v>
      </c>
      <c r="E4128" s="208"/>
      <c r="F4128" s="208"/>
      <c r="G4128" s="208"/>
      <c r="H4128" s="208"/>
      <c r="I4128" t="s">
        <v>1152</v>
      </c>
    </row>
    <row r="4129" spans="1:9" hidden="1" outlineLevel="1">
      <c r="A4129" s="222" t="s">
        <v>989</v>
      </c>
      <c r="B4129" s="134">
        <v>60297734</v>
      </c>
      <c r="C4129" s="134">
        <v>0</v>
      </c>
      <c r="D4129" s="212">
        <f t="shared" si="100"/>
        <v>60297734</v>
      </c>
      <c r="E4129" s="208"/>
      <c r="F4129" s="208"/>
      <c r="G4129" s="208"/>
      <c r="H4129" s="208"/>
      <c r="I4129" t="s">
        <v>990</v>
      </c>
    </row>
    <row r="4130" spans="1:9" hidden="1" outlineLevel="1">
      <c r="A4130" s="222" t="s">
        <v>1309</v>
      </c>
      <c r="B4130" s="134">
        <v>56150758</v>
      </c>
      <c r="C4130" s="134">
        <v>0</v>
      </c>
      <c r="D4130" s="212">
        <f t="shared" si="100"/>
        <v>56150758</v>
      </c>
      <c r="E4130" s="208"/>
      <c r="F4130" s="208"/>
      <c r="G4130" s="208"/>
      <c r="H4130" s="208"/>
      <c r="I4130" t="s">
        <v>1310</v>
      </c>
    </row>
    <row r="4131" spans="1:9" hidden="1" outlineLevel="1">
      <c r="A4131" s="222" t="s">
        <v>1149</v>
      </c>
      <c r="B4131" s="134">
        <v>146857647</v>
      </c>
      <c r="C4131" s="134">
        <v>-220358</v>
      </c>
      <c r="D4131" s="212">
        <f t="shared" si="100"/>
        <v>146637289</v>
      </c>
      <c r="E4131" s="208"/>
      <c r="F4131" s="208"/>
      <c r="G4131" s="208"/>
      <c r="H4131" s="208"/>
      <c r="I4131" t="s">
        <v>1150</v>
      </c>
    </row>
    <row r="4132" spans="1:9" hidden="1" outlineLevel="1">
      <c r="A4132" s="222" t="s">
        <v>928</v>
      </c>
      <c r="B4132" s="134">
        <v>50127405</v>
      </c>
      <c r="C4132" s="134">
        <v>-3496</v>
      </c>
      <c r="D4132" s="212">
        <f t="shared" si="100"/>
        <v>50123909</v>
      </c>
      <c r="E4132" s="208"/>
      <c r="F4132" s="208"/>
      <c r="G4132" s="208"/>
      <c r="H4132" s="208"/>
      <c r="I4132" t="s">
        <v>929</v>
      </c>
    </row>
    <row r="4133" spans="1:9" hidden="1" outlineLevel="1">
      <c r="A4133" s="222" t="s">
        <v>1303</v>
      </c>
      <c r="B4133" s="134">
        <v>31701528</v>
      </c>
      <c r="C4133" s="134">
        <v>0</v>
      </c>
      <c r="D4133" s="212">
        <f t="shared" si="100"/>
        <v>31701528</v>
      </c>
      <c r="E4133" s="208"/>
      <c r="F4133" s="208"/>
      <c r="G4133" s="208"/>
      <c r="H4133" s="208"/>
      <c r="I4133" t="s">
        <v>1304</v>
      </c>
    </row>
    <row r="4134" spans="1:9" hidden="1" outlineLevel="1">
      <c r="A4134" s="222" t="s">
        <v>1299</v>
      </c>
      <c r="B4134" s="134">
        <v>46394113.049999997</v>
      </c>
      <c r="C4134" s="134">
        <v>0</v>
      </c>
      <c r="D4134" s="212">
        <f t="shared" si="100"/>
        <v>46394113.049999997</v>
      </c>
      <c r="E4134" s="208"/>
      <c r="F4134" s="208"/>
      <c r="G4134" s="208"/>
      <c r="H4134" s="208"/>
      <c r="I4134" t="s">
        <v>1300</v>
      </c>
    </row>
    <row r="4135" spans="1:9" hidden="1" outlineLevel="1">
      <c r="A4135" s="222" t="s">
        <v>1157</v>
      </c>
      <c r="B4135" s="134">
        <v>53544257</v>
      </c>
      <c r="C4135" s="134">
        <v>0</v>
      </c>
      <c r="D4135" s="212">
        <f t="shared" si="100"/>
        <v>53544257</v>
      </c>
      <c r="E4135" s="208"/>
      <c r="F4135" s="208"/>
      <c r="G4135" s="208"/>
      <c r="H4135" s="208"/>
      <c r="I4135" t="s">
        <v>1158</v>
      </c>
    </row>
    <row r="4136" spans="1:9" hidden="1" outlineLevel="1">
      <c r="A4136" s="222" t="s">
        <v>1313</v>
      </c>
      <c r="B4136" s="134">
        <v>944185215.00600004</v>
      </c>
      <c r="C4136" s="134">
        <v>474060</v>
      </c>
      <c r="D4136" s="212">
        <f t="shared" si="100"/>
        <v>944659275.00600004</v>
      </c>
      <c r="E4136" s="208"/>
      <c r="F4136" s="208"/>
      <c r="G4136" s="208"/>
      <c r="H4136" s="208"/>
      <c r="I4136" t="s">
        <v>1314</v>
      </c>
    </row>
    <row r="4137" spans="1:9" hidden="1" outlineLevel="1">
      <c r="A4137" s="222" t="s">
        <v>1637</v>
      </c>
      <c r="B4137" s="134">
        <v>6256219</v>
      </c>
      <c r="C4137" s="134">
        <v>0</v>
      </c>
      <c r="D4137" s="212">
        <f t="shared" si="100"/>
        <v>6256219</v>
      </c>
      <c r="E4137" s="208"/>
      <c r="F4137" s="208"/>
      <c r="G4137" s="208"/>
      <c r="H4137" s="208"/>
      <c r="I4137" t="s">
        <v>1638</v>
      </c>
    </row>
    <row r="4138" spans="1:9" hidden="1" outlineLevel="1">
      <c r="A4138" s="222" t="s">
        <v>868</v>
      </c>
      <c r="B4138" s="134">
        <v>18706725</v>
      </c>
      <c r="C4138" s="134">
        <v>-28616</v>
      </c>
      <c r="D4138" s="212">
        <f t="shared" si="100"/>
        <v>18678109</v>
      </c>
      <c r="E4138" s="208"/>
      <c r="F4138" s="208"/>
      <c r="G4138" s="208"/>
      <c r="H4138" s="208"/>
      <c r="I4138" t="s">
        <v>869</v>
      </c>
    </row>
    <row r="4139" spans="1:9" hidden="1" outlineLevel="1">
      <c r="A4139" s="222" t="s">
        <v>981</v>
      </c>
      <c r="B4139" s="134">
        <v>174878852</v>
      </c>
      <c r="C4139" s="134">
        <v>0</v>
      </c>
      <c r="D4139" s="212">
        <f t="shared" si="100"/>
        <v>174878852</v>
      </c>
      <c r="E4139" s="208"/>
      <c r="F4139" s="208"/>
      <c r="G4139" s="208"/>
      <c r="H4139" s="208"/>
      <c r="I4139" t="s">
        <v>982</v>
      </c>
    </row>
    <row r="4140" spans="1:9" hidden="1" outlineLevel="1">
      <c r="A4140" s="222" t="s">
        <v>1239</v>
      </c>
      <c r="B4140" s="134">
        <v>16286681</v>
      </c>
      <c r="C4140" s="134">
        <v>-74531</v>
      </c>
      <c r="D4140" s="212">
        <f t="shared" si="100"/>
        <v>16212150</v>
      </c>
      <c r="E4140" s="208"/>
      <c r="F4140" s="208"/>
      <c r="G4140" s="208"/>
      <c r="H4140" s="208"/>
      <c r="I4140" t="s">
        <v>1240</v>
      </c>
    </row>
    <row r="4141" spans="1:9" hidden="1" outlineLevel="1">
      <c r="A4141" s="222" t="s">
        <v>1147</v>
      </c>
      <c r="B4141" s="134">
        <v>125422365</v>
      </c>
      <c r="C4141" s="134">
        <v>1914313</v>
      </c>
      <c r="D4141" s="212">
        <f t="shared" si="100"/>
        <v>127336678</v>
      </c>
      <c r="E4141" s="208"/>
      <c r="F4141" s="208"/>
      <c r="G4141" s="208"/>
      <c r="H4141" s="208"/>
      <c r="I4141" t="s">
        <v>1148</v>
      </c>
    </row>
    <row r="4142" spans="1:9" hidden="1" outlineLevel="1">
      <c r="A4142" s="222" t="s">
        <v>872</v>
      </c>
      <c r="B4142" s="134">
        <v>14324414</v>
      </c>
      <c r="C4142" s="134">
        <v>0</v>
      </c>
      <c r="D4142" s="212">
        <f t="shared" si="100"/>
        <v>14324414</v>
      </c>
      <c r="E4142" s="208"/>
      <c r="F4142" s="208"/>
      <c r="G4142" s="208"/>
      <c r="H4142" s="208"/>
      <c r="I4142" t="s">
        <v>873</v>
      </c>
    </row>
    <row r="4143" spans="1:9" hidden="1" outlineLevel="1">
      <c r="A4143" s="222" t="s">
        <v>1127</v>
      </c>
      <c r="B4143" s="134">
        <v>365787403</v>
      </c>
      <c r="C4143" s="134">
        <v>-31053210</v>
      </c>
      <c r="D4143" s="212">
        <f t="shared" si="100"/>
        <v>334734193</v>
      </c>
      <c r="E4143" s="208"/>
      <c r="F4143" s="208"/>
      <c r="G4143" s="208"/>
      <c r="H4143" s="208"/>
      <c r="I4143" t="s">
        <v>1128</v>
      </c>
    </row>
    <row r="4144" spans="1:9" hidden="1" outlineLevel="1">
      <c r="A4144" s="222" t="s">
        <v>1065</v>
      </c>
      <c r="B4144" s="134">
        <v>46980149</v>
      </c>
      <c r="C4144" s="134">
        <v>0</v>
      </c>
      <c r="D4144" s="212">
        <f t="shared" si="100"/>
        <v>46980149</v>
      </c>
      <c r="E4144" s="208"/>
      <c r="F4144" s="208"/>
      <c r="G4144" s="208"/>
      <c r="H4144" s="208"/>
      <c r="I4144" t="s">
        <v>1066</v>
      </c>
    </row>
    <row r="4145" spans="1:9" hidden="1" outlineLevel="1">
      <c r="A4145" s="222" t="s">
        <v>1305</v>
      </c>
      <c r="B4145" s="134">
        <v>104897727</v>
      </c>
      <c r="C4145" s="134">
        <v>-12139</v>
      </c>
      <c r="D4145" s="212">
        <f t="shared" si="100"/>
        <v>104885588</v>
      </c>
      <c r="E4145" s="208"/>
      <c r="F4145" s="208"/>
      <c r="G4145" s="208"/>
      <c r="H4145" s="208"/>
      <c r="I4145" t="s">
        <v>1306</v>
      </c>
    </row>
    <row r="4146" spans="1:9" hidden="1" outlineLevel="1">
      <c r="A4146" s="222" t="s">
        <v>1295</v>
      </c>
      <c r="B4146" s="134">
        <v>17504105</v>
      </c>
      <c r="C4146" s="134">
        <v>-8444</v>
      </c>
      <c r="D4146" s="212">
        <f t="shared" si="100"/>
        <v>17495661</v>
      </c>
      <c r="E4146" s="208"/>
      <c r="F4146" s="208"/>
      <c r="G4146" s="208"/>
      <c r="H4146" s="208"/>
      <c r="I4146" t="s">
        <v>1296</v>
      </c>
    </row>
    <row r="4147" spans="1:9" hidden="1" outlineLevel="1">
      <c r="A4147" s="222" t="s">
        <v>1342</v>
      </c>
      <c r="B4147" s="134">
        <v>18224603</v>
      </c>
      <c r="C4147" s="134">
        <v>0</v>
      </c>
      <c r="D4147" s="212">
        <f t="shared" si="100"/>
        <v>18224603</v>
      </c>
      <c r="E4147" s="208"/>
      <c r="F4147" s="208"/>
      <c r="G4147" s="208"/>
      <c r="H4147" s="208"/>
      <c r="I4147" t="s">
        <v>1343</v>
      </c>
    </row>
    <row r="4148" spans="1:9" hidden="1" outlineLevel="1">
      <c r="A4148" s="222" t="s">
        <v>726</v>
      </c>
      <c r="B4148" s="134">
        <v>1170617245</v>
      </c>
      <c r="C4148" s="134">
        <v>-2403951</v>
      </c>
      <c r="D4148" s="212">
        <f t="shared" si="100"/>
        <v>1168213294</v>
      </c>
      <c r="E4148" s="208"/>
      <c r="F4148" s="208"/>
      <c r="G4148" s="208"/>
      <c r="H4148" s="208"/>
      <c r="I4148" t="s">
        <v>727</v>
      </c>
    </row>
    <row r="4149" spans="1:9" hidden="1" outlineLevel="1">
      <c r="A4149" s="222" t="s">
        <v>1043</v>
      </c>
      <c r="B4149" s="134">
        <v>159358218</v>
      </c>
      <c r="C4149" s="134">
        <v>0</v>
      </c>
      <c r="D4149" s="212">
        <f t="shared" si="100"/>
        <v>159358218</v>
      </c>
      <c r="E4149" s="208"/>
      <c r="F4149" s="208"/>
      <c r="G4149" s="208"/>
      <c r="H4149" s="208"/>
      <c r="I4149" t="s">
        <v>1044</v>
      </c>
    </row>
    <row r="4150" spans="1:9" hidden="1" outlineLevel="1">
      <c r="A4150" s="222" t="s">
        <v>1749</v>
      </c>
      <c r="B4150" s="134">
        <v>1689923</v>
      </c>
      <c r="C4150" s="134">
        <v>0</v>
      </c>
      <c r="D4150" s="212">
        <f t="shared" si="100"/>
        <v>1689923</v>
      </c>
      <c r="E4150" s="208"/>
      <c r="F4150" s="208"/>
      <c r="G4150" s="208"/>
      <c r="H4150" s="208"/>
      <c r="I4150" t="s">
        <v>1750</v>
      </c>
    </row>
    <row r="4151" spans="1:9" hidden="1" outlineLevel="1">
      <c r="A4151" s="222" t="s">
        <v>1751</v>
      </c>
      <c r="B4151" s="134">
        <v>22275895</v>
      </c>
      <c r="C4151" s="134">
        <v>0</v>
      </c>
      <c r="D4151" s="212">
        <f t="shared" si="100"/>
        <v>22275895</v>
      </c>
      <c r="E4151" s="208"/>
      <c r="F4151" s="208"/>
      <c r="G4151" s="208"/>
      <c r="H4151" s="208"/>
      <c r="I4151" t="s">
        <v>1752</v>
      </c>
    </row>
    <row r="4152" spans="1:9" hidden="1" outlineLevel="1">
      <c r="A4152" s="222" t="s">
        <v>748</v>
      </c>
      <c r="B4152" s="134">
        <v>21341809</v>
      </c>
      <c r="C4152" s="134">
        <v>0</v>
      </c>
      <c r="D4152" s="212">
        <f t="shared" si="100"/>
        <v>21341809</v>
      </c>
      <c r="E4152" s="208"/>
      <c r="F4152" s="208"/>
      <c r="G4152" s="208"/>
      <c r="H4152" s="208"/>
      <c r="I4152" t="s">
        <v>749</v>
      </c>
    </row>
    <row r="4153" spans="1:9" hidden="1" outlineLevel="1">
      <c r="A4153" s="222" t="s">
        <v>1265</v>
      </c>
      <c r="B4153" s="134">
        <v>88047183</v>
      </c>
      <c r="C4153" s="134">
        <v>0</v>
      </c>
      <c r="D4153" s="212">
        <f t="shared" si="100"/>
        <v>88047183</v>
      </c>
      <c r="E4153" s="208"/>
      <c r="F4153" s="208"/>
      <c r="G4153" s="208"/>
      <c r="H4153" s="208"/>
      <c r="I4153" t="s">
        <v>1266</v>
      </c>
    </row>
    <row r="4154" spans="1:9" hidden="1" outlineLevel="1">
      <c r="A4154" s="222" t="s">
        <v>732</v>
      </c>
      <c r="B4154" s="134">
        <v>45532626.983000003</v>
      </c>
      <c r="C4154" s="134">
        <v>0</v>
      </c>
      <c r="D4154" s="212">
        <f t="shared" si="100"/>
        <v>45532626.983000003</v>
      </c>
      <c r="E4154" s="208"/>
      <c r="F4154" s="208"/>
      <c r="G4154" s="208"/>
      <c r="H4154" s="208"/>
      <c r="I4154" t="s">
        <v>733</v>
      </c>
    </row>
    <row r="4155" spans="1:9" hidden="1" outlineLevel="1">
      <c r="A4155" s="222" t="s">
        <v>734</v>
      </c>
      <c r="B4155" s="134">
        <v>844885090</v>
      </c>
      <c r="C4155" s="134">
        <v>0</v>
      </c>
      <c r="D4155" s="212">
        <f t="shared" si="100"/>
        <v>844885090</v>
      </c>
      <c r="E4155" s="208"/>
      <c r="F4155" s="208"/>
      <c r="G4155" s="208"/>
      <c r="H4155" s="208"/>
      <c r="I4155" t="s">
        <v>735</v>
      </c>
    </row>
    <row r="4156" spans="1:9" hidden="1" outlineLevel="1">
      <c r="A4156" s="222" t="s">
        <v>1283</v>
      </c>
      <c r="B4156" s="134">
        <v>67748043</v>
      </c>
      <c r="C4156" s="134">
        <v>0</v>
      </c>
      <c r="D4156" s="212">
        <f t="shared" si="100"/>
        <v>67748043</v>
      </c>
      <c r="E4156" s="208"/>
      <c r="F4156" s="208"/>
      <c r="G4156" s="208"/>
      <c r="H4156" s="208"/>
      <c r="I4156" t="s">
        <v>1284</v>
      </c>
    </row>
    <row r="4157" spans="1:9" hidden="1" outlineLevel="1">
      <c r="A4157" s="222" t="s">
        <v>1047</v>
      </c>
      <c r="B4157" s="134">
        <v>35153528</v>
      </c>
      <c r="C4157" s="134">
        <v>-201008</v>
      </c>
      <c r="D4157" s="212">
        <f t="shared" si="100"/>
        <v>34952520</v>
      </c>
      <c r="E4157" s="208"/>
      <c r="F4157" s="208"/>
      <c r="G4157" s="208"/>
      <c r="H4157" s="208"/>
      <c r="I4157" t="s">
        <v>1048</v>
      </c>
    </row>
    <row r="4158" spans="1:9" hidden="1" outlineLevel="1">
      <c r="A4158" s="222" t="s">
        <v>802</v>
      </c>
      <c r="B4158" s="134">
        <v>138202714</v>
      </c>
      <c r="C4158" s="134">
        <v>-4502010</v>
      </c>
      <c r="D4158" s="212">
        <f t="shared" si="100"/>
        <v>133700704</v>
      </c>
      <c r="E4158" s="208"/>
      <c r="F4158" s="208"/>
      <c r="G4158" s="208"/>
      <c r="H4158" s="208"/>
      <c r="I4158" t="s">
        <v>803</v>
      </c>
    </row>
    <row r="4159" spans="1:9" hidden="1" outlineLevel="1">
      <c r="A4159" s="222" t="s">
        <v>828</v>
      </c>
      <c r="B4159" s="134">
        <v>66645853</v>
      </c>
      <c r="C4159" s="134">
        <v>1131496</v>
      </c>
      <c r="D4159" s="212">
        <f t="shared" si="100"/>
        <v>67777349</v>
      </c>
      <c r="E4159" s="208"/>
      <c r="F4159" s="208"/>
      <c r="G4159" s="208"/>
      <c r="H4159" s="208"/>
      <c r="I4159" t="s">
        <v>829</v>
      </c>
    </row>
    <row r="4160" spans="1:9" hidden="1" outlineLevel="1">
      <c r="A4160" s="222" t="s">
        <v>812</v>
      </c>
      <c r="B4160" s="134">
        <v>32110334</v>
      </c>
      <c r="C4160" s="134">
        <v>0</v>
      </c>
      <c r="D4160" s="212">
        <f t="shared" si="100"/>
        <v>32110334</v>
      </c>
      <c r="E4160" s="208"/>
      <c r="F4160" s="208"/>
      <c r="G4160" s="208"/>
      <c r="H4160" s="208"/>
      <c r="I4160" t="s">
        <v>1753</v>
      </c>
    </row>
    <row r="4161" spans="1:9" hidden="1" outlineLevel="1">
      <c r="A4161" s="222" t="s">
        <v>1754</v>
      </c>
      <c r="B4161" s="134">
        <v>10994558</v>
      </c>
      <c r="C4161" s="134">
        <v>0</v>
      </c>
      <c r="D4161" s="212">
        <f t="shared" si="100"/>
        <v>10994558</v>
      </c>
      <c r="E4161" s="208"/>
      <c r="F4161" s="208"/>
      <c r="G4161" s="208"/>
      <c r="H4161" s="208"/>
      <c r="I4161" t="s">
        <v>1755</v>
      </c>
    </row>
    <row r="4162" spans="1:9" hidden="1" outlineLevel="1">
      <c r="A4162" s="222" t="s">
        <v>1233</v>
      </c>
      <c r="B4162" s="134">
        <v>47032799</v>
      </c>
      <c r="C4162" s="134">
        <v>-37392</v>
      </c>
      <c r="D4162" s="212">
        <f t="shared" si="100"/>
        <v>46995407</v>
      </c>
      <c r="E4162" s="208"/>
      <c r="F4162" s="208"/>
      <c r="G4162" s="208"/>
      <c r="H4162" s="208"/>
      <c r="I4162" t="s">
        <v>1234</v>
      </c>
    </row>
    <row r="4163" spans="1:9" hidden="1" outlineLevel="1">
      <c r="A4163" s="222" t="s">
        <v>952</v>
      </c>
      <c r="B4163" s="134">
        <v>4587357365</v>
      </c>
      <c r="C4163" s="134">
        <v>0</v>
      </c>
      <c r="D4163" s="212">
        <f t="shared" si="100"/>
        <v>4587357365</v>
      </c>
      <c r="E4163" s="208"/>
      <c r="F4163" s="208"/>
      <c r="G4163" s="208"/>
      <c r="H4163" s="208"/>
      <c r="I4163" t="s">
        <v>953</v>
      </c>
    </row>
    <row r="4164" spans="1:9" hidden="1" outlineLevel="1">
      <c r="A4164" s="222" t="s">
        <v>1095</v>
      </c>
      <c r="B4164" s="134">
        <v>39545765</v>
      </c>
      <c r="C4164" s="134">
        <v>2460</v>
      </c>
      <c r="D4164" s="212">
        <f t="shared" si="100"/>
        <v>39548225</v>
      </c>
      <c r="E4164" s="208"/>
      <c r="F4164" s="208"/>
      <c r="G4164" s="208"/>
      <c r="H4164" s="208"/>
      <c r="I4164" t="s">
        <v>1096</v>
      </c>
    </row>
    <row r="4165" spans="1:9" hidden="1" outlineLevel="1">
      <c r="A4165" s="222" t="s">
        <v>782</v>
      </c>
      <c r="B4165" s="134">
        <v>194490668</v>
      </c>
      <c r="C4165" s="134">
        <v>16650</v>
      </c>
      <c r="D4165" s="212">
        <f t="shared" si="100"/>
        <v>194507318</v>
      </c>
      <c r="E4165" s="208"/>
      <c r="F4165" s="208"/>
      <c r="G4165" s="208"/>
      <c r="H4165" s="208"/>
      <c r="I4165" t="s">
        <v>1756</v>
      </c>
    </row>
    <row r="4166" spans="1:9" hidden="1" outlineLevel="1">
      <c r="A4166" s="222" t="s">
        <v>772</v>
      </c>
      <c r="B4166" s="134">
        <v>6577066</v>
      </c>
      <c r="C4166" s="134">
        <v>0</v>
      </c>
      <c r="D4166" s="212">
        <f t="shared" si="100"/>
        <v>6577066</v>
      </c>
      <c r="E4166" s="208"/>
      <c r="F4166" s="208"/>
      <c r="G4166" s="208"/>
      <c r="H4166" s="208"/>
      <c r="I4166" t="s">
        <v>773</v>
      </c>
    </row>
    <row r="4167" spans="1:9" hidden="1" outlineLevel="1">
      <c r="A4167" s="222" t="s">
        <v>932</v>
      </c>
      <c r="B4167" s="134">
        <v>1102621569</v>
      </c>
      <c r="C4167" s="134">
        <v>-8262481</v>
      </c>
      <c r="D4167" s="212">
        <f t="shared" si="100"/>
        <v>1094359088</v>
      </c>
      <c r="E4167" s="208"/>
      <c r="F4167" s="208"/>
      <c r="G4167" s="208"/>
      <c r="H4167" s="208"/>
      <c r="I4167" t="s">
        <v>933</v>
      </c>
    </row>
    <row r="4168" spans="1:9" hidden="1" outlineLevel="1">
      <c r="A4168" s="222" t="s">
        <v>1757</v>
      </c>
      <c r="B4168" s="134">
        <v>6529911</v>
      </c>
      <c r="C4168" s="134">
        <v>0</v>
      </c>
      <c r="D4168" s="212">
        <f t="shared" si="100"/>
        <v>6529911</v>
      </c>
      <c r="E4168" s="208"/>
      <c r="F4168" s="208"/>
      <c r="G4168" s="208"/>
      <c r="H4168" s="208"/>
      <c r="I4168" t="s">
        <v>1758</v>
      </c>
    </row>
    <row r="4169" spans="1:9" hidden="1" outlineLevel="1">
      <c r="A4169" s="222" t="s">
        <v>1005</v>
      </c>
      <c r="B4169" s="134">
        <v>58685785</v>
      </c>
      <c r="C4169" s="134">
        <v>-16005</v>
      </c>
      <c r="D4169" s="212">
        <f t="shared" si="100"/>
        <v>58669780</v>
      </c>
      <c r="E4169" s="208"/>
      <c r="F4169" s="208"/>
      <c r="G4169" s="208"/>
      <c r="H4169" s="208"/>
      <c r="I4169" t="s">
        <v>1006</v>
      </c>
    </row>
    <row r="4170" spans="1:9" hidden="1" outlineLevel="1">
      <c r="A4170" s="222" t="s">
        <v>1301</v>
      </c>
      <c r="B4170" s="134">
        <v>6183468</v>
      </c>
      <c r="C4170" s="134">
        <v>0</v>
      </c>
      <c r="D4170" s="212">
        <f t="shared" si="100"/>
        <v>6183468</v>
      </c>
      <c r="E4170" s="208"/>
      <c r="F4170" s="208"/>
      <c r="G4170" s="208"/>
      <c r="H4170" s="208"/>
      <c r="I4170" t="s">
        <v>1302</v>
      </c>
    </row>
    <row r="4171" spans="1:9" hidden="1" outlineLevel="1">
      <c r="A4171" s="222" t="s">
        <v>1033</v>
      </c>
      <c r="B4171" s="134">
        <v>17746864</v>
      </c>
      <c r="C4171" s="134">
        <v>-496</v>
      </c>
      <c r="D4171" s="212">
        <f t="shared" si="100"/>
        <v>17746368</v>
      </c>
      <c r="E4171" s="208"/>
      <c r="F4171" s="208"/>
      <c r="G4171" s="208"/>
      <c r="H4171" s="208"/>
      <c r="I4171" t="s">
        <v>1034</v>
      </c>
    </row>
    <row r="4172" spans="1:9" hidden="1" outlineLevel="1">
      <c r="A4172" s="222" t="s">
        <v>750</v>
      </c>
      <c r="B4172" s="134">
        <v>7600771</v>
      </c>
      <c r="C4172" s="134">
        <v>0</v>
      </c>
      <c r="D4172" s="212">
        <f t="shared" si="100"/>
        <v>7600771</v>
      </c>
      <c r="E4172" s="208"/>
      <c r="F4172" s="208"/>
      <c r="G4172" s="208"/>
      <c r="H4172" s="208"/>
      <c r="I4172" t="s">
        <v>751</v>
      </c>
    </row>
    <row r="4173" spans="1:9" hidden="1" outlineLevel="1">
      <c r="A4173" s="222" t="s">
        <v>746</v>
      </c>
      <c r="B4173" s="134">
        <v>9482364</v>
      </c>
      <c r="C4173" s="134">
        <v>0</v>
      </c>
      <c r="D4173" s="212">
        <f t="shared" si="100"/>
        <v>9482364</v>
      </c>
      <c r="E4173" s="208"/>
      <c r="F4173" s="208"/>
      <c r="G4173" s="208"/>
      <c r="H4173" s="208"/>
      <c r="I4173" t="s">
        <v>747</v>
      </c>
    </row>
    <row r="4174" spans="1:9" hidden="1" outlineLevel="1">
      <c r="A4174" s="222" t="s">
        <v>858</v>
      </c>
      <c r="B4174" s="134">
        <v>69612939</v>
      </c>
      <c r="C4174" s="134">
        <v>0</v>
      </c>
      <c r="D4174" s="212">
        <f t="shared" si="100"/>
        <v>69612939</v>
      </c>
      <c r="E4174" s="208"/>
      <c r="F4174" s="208"/>
      <c r="G4174" s="208"/>
      <c r="H4174" s="208"/>
      <c r="I4174" t="s">
        <v>859</v>
      </c>
    </row>
    <row r="4175" spans="1:9" hidden="1" outlineLevel="1">
      <c r="A4175" s="222" t="s">
        <v>1759</v>
      </c>
      <c r="B4175" s="134">
        <v>14680048</v>
      </c>
      <c r="C4175" s="134">
        <v>0</v>
      </c>
      <c r="D4175" s="212">
        <f t="shared" si="100"/>
        <v>14680048</v>
      </c>
      <c r="E4175" s="208"/>
      <c r="F4175" s="208"/>
      <c r="G4175" s="208"/>
      <c r="H4175" s="208"/>
      <c r="I4175" t="s">
        <v>1760</v>
      </c>
    </row>
    <row r="4176" spans="1:9" hidden="1" outlineLevel="1">
      <c r="A4176" s="222" t="s">
        <v>1235</v>
      </c>
      <c r="B4176" s="134">
        <v>27574414</v>
      </c>
      <c r="C4176" s="134">
        <v>-63707</v>
      </c>
      <c r="D4176" s="212">
        <f t="shared" si="100"/>
        <v>27510707</v>
      </c>
      <c r="E4176" s="208"/>
      <c r="F4176" s="208"/>
      <c r="G4176" s="208"/>
      <c r="H4176" s="208"/>
      <c r="I4176" t="s">
        <v>1236</v>
      </c>
    </row>
    <row r="4177" spans="1:9" hidden="1" outlineLevel="1">
      <c r="A4177" s="222" t="s">
        <v>1159</v>
      </c>
      <c r="B4177" s="134">
        <v>35705303</v>
      </c>
      <c r="C4177" s="134">
        <v>0</v>
      </c>
      <c r="D4177" s="212">
        <f t="shared" si="100"/>
        <v>35705303</v>
      </c>
      <c r="E4177" s="208"/>
      <c r="F4177" s="208"/>
      <c r="G4177" s="208"/>
      <c r="H4177" s="208"/>
      <c r="I4177" t="s">
        <v>1160</v>
      </c>
    </row>
    <row r="4178" spans="1:9" hidden="1" outlineLevel="1">
      <c r="A4178" s="222" t="s">
        <v>880</v>
      </c>
      <c r="B4178" s="134">
        <v>77792940</v>
      </c>
      <c r="C4178" s="134">
        <v>83497</v>
      </c>
      <c r="D4178" s="212">
        <f t="shared" si="100"/>
        <v>77876437</v>
      </c>
      <c r="E4178" s="208"/>
      <c r="F4178" s="208"/>
      <c r="G4178" s="208"/>
      <c r="H4178" s="208"/>
      <c r="I4178" t="s">
        <v>881</v>
      </c>
    </row>
    <row r="4179" spans="1:9" hidden="1" outlineLevel="1">
      <c r="A4179" s="222" t="s">
        <v>1323</v>
      </c>
      <c r="B4179" s="134">
        <v>44356477.607000001</v>
      </c>
      <c r="C4179" s="134">
        <v>0</v>
      </c>
      <c r="D4179" s="212">
        <f t="shared" si="100"/>
        <v>44356477.607000001</v>
      </c>
      <c r="E4179" s="208"/>
      <c r="F4179" s="208"/>
      <c r="G4179" s="208"/>
      <c r="H4179" s="208"/>
      <c r="I4179" t="s">
        <v>1324</v>
      </c>
    </row>
    <row r="4180" spans="1:9" hidden="1" outlineLevel="1">
      <c r="A4180" s="222" t="s">
        <v>1311</v>
      </c>
      <c r="B4180" s="134">
        <v>73680596</v>
      </c>
      <c r="C4180" s="134">
        <v>0</v>
      </c>
      <c r="D4180" s="212">
        <f t="shared" si="100"/>
        <v>73680596</v>
      </c>
      <c r="E4180" s="208"/>
      <c r="F4180" s="208"/>
      <c r="G4180" s="208"/>
      <c r="H4180" s="208"/>
      <c r="I4180" t="s">
        <v>1312</v>
      </c>
    </row>
    <row r="4181" spans="1:9" hidden="1" outlineLevel="1">
      <c r="A4181" s="222" t="s">
        <v>1761</v>
      </c>
      <c r="B4181" s="134">
        <v>9061631</v>
      </c>
      <c r="C4181" s="134">
        <v>0</v>
      </c>
      <c r="D4181" s="212">
        <f t="shared" si="100"/>
        <v>9061631</v>
      </c>
      <c r="E4181" s="208"/>
      <c r="F4181" s="208"/>
      <c r="G4181" s="208"/>
      <c r="H4181" s="208"/>
      <c r="I4181" t="s">
        <v>1762</v>
      </c>
    </row>
    <row r="4182" spans="1:9" hidden="1" outlineLevel="1">
      <c r="A4182" s="222" t="s">
        <v>1017</v>
      </c>
      <c r="B4182" s="134">
        <v>54748263</v>
      </c>
      <c r="C4182" s="134">
        <v>0</v>
      </c>
      <c r="D4182" s="212">
        <f t="shared" si="100"/>
        <v>54748263</v>
      </c>
      <c r="E4182" s="208"/>
      <c r="F4182" s="208"/>
      <c r="G4182" s="208"/>
      <c r="H4182" s="208"/>
      <c r="I4182" t="s">
        <v>1018</v>
      </c>
    </row>
    <row r="4183" spans="1:9" hidden="1" outlineLevel="1">
      <c r="A4183" s="222" t="s">
        <v>973</v>
      </c>
      <c r="B4183" s="134">
        <v>149278001</v>
      </c>
      <c r="C4183" s="134">
        <v>-180873</v>
      </c>
      <c r="D4183" s="212">
        <f t="shared" si="100"/>
        <v>149097128</v>
      </c>
      <c r="E4183" s="208"/>
      <c r="F4183" s="208"/>
      <c r="G4183" s="208"/>
      <c r="H4183" s="208"/>
      <c r="I4183" t="s">
        <v>974</v>
      </c>
    </row>
    <row r="4184" spans="1:9" hidden="1" outlineLevel="1">
      <c r="A4184" s="222" t="s">
        <v>1215</v>
      </c>
      <c r="B4184" s="134">
        <v>49274634</v>
      </c>
      <c r="C4184" s="134">
        <v>1169994</v>
      </c>
      <c r="D4184" s="212">
        <f t="shared" si="100"/>
        <v>50444628</v>
      </c>
      <c r="E4184" s="208"/>
      <c r="F4184" s="208"/>
      <c r="G4184" s="208"/>
      <c r="H4184" s="208"/>
      <c r="I4184" t="s">
        <v>1216</v>
      </c>
    </row>
    <row r="4185" spans="1:9" hidden="1" outlineLevel="1">
      <c r="A4185" s="222" t="s">
        <v>1357</v>
      </c>
      <c r="B4185" s="134">
        <v>277069776.51099998</v>
      </c>
      <c r="C4185" s="134">
        <v>0</v>
      </c>
      <c r="D4185" s="212">
        <f t="shared" si="100"/>
        <v>277069776.51099998</v>
      </c>
      <c r="E4185" s="208"/>
      <c r="F4185" s="208"/>
      <c r="G4185" s="208"/>
      <c r="H4185" s="208"/>
      <c r="I4185" t="s">
        <v>1358</v>
      </c>
    </row>
    <row r="4186" spans="1:9" hidden="1" outlineLevel="1">
      <c r="A4186" s="222" t="s">
        <v>836</v>
      </c>
      <c r="B4186" s="134">
        <v>188128495</v>
      </c>
      <c r="C4186" s="134">
        <v>0</v>
      </c>
      <c r="D4186" s="212">
        <f t="shared" ref="D4186:D4249" si="101">B4186+C4186</f>
        <v>188128495</v>
      </c>
      <c r="E4186" s="208"/>
      <c r="F4186" s="208"/>
      <c r="G4186" s="208"/>
      <c r="H4186" s="208"/>
      <c r="I4186" t="s">
        <v>837</v>
      </c>
    </row>
    <row r="4187" spans="1:9" hidden="1" outlineLevel="1">
      <c r="A4187" s="222" t="s">
        <v>892</v>
      </c>
      <c r="B4187" s="134">
        <v>338908400</v>
      </c>
      <c r="C4187" s="134">
        <v>0</v>
      </c>
      <c r="D4187" s="212">
        <f t="shared" si="101"/>
        <v>338908400</v>
      </c>
      <c r="E4187" s="208"/>
      <c r="F4187" s="208"/>
      <c r="G4187" s="208"/>
      <c r="H4187" s="208"/>
      <c r="I4187" t="s">
        <v>893</v>
      </c>
    </row>
    <row r="4188" spans="1:9" hidden="1" outlineLevel="1">
      <c r="A4188" s="222" t="s">
        <v>870</v>
      </c>
      <c r="B4188" s="134">
        <v>12787360</v>
      </c>
      <c r="C4188" s="134">
        <v>0</v>
      </c>
      <c r="D4188" s="212">
        <f t="shared" si="101"/>
        <v>12787360</v>
      </c>
      <c r="E4188" s="208"/>
      <c r="F4188" s="208"/>
      <c r="G4188" s="208"/>
      <c r="H4188" s="208"/>
      <c r="I4188" t="s">
        <v>871</v>
      </c>
    </row>
    <row r="4189" spans="1:9" hidden="1" outlineLevel="1">
      <c r="A4189" s="222" t="s">
        <v>1271</v>
      </c>
      <c r="B4189" s="134">
        <v>15491627</v>
      </c>
      <c r="C4189" s="134">
        <v>0</v>
      </c>
      <c r="D4189" s="212">
        <f t="shared" si="101"/>
        <v>15491627</v>
      </c>
      <c r="E4189" s="208"/>
      <c r="F4189" s="208"/>
      <c r="G4189" s="208"/>
      <c r="H4189" s="208"/>
      <c r="I4189" t="s">
        <v>1272</v>
      </c>
    </row>
    <row r="4190" spans="1:9" hidden="1" outlineLevel="1">
      <c r="A4190" s="222" t="s">
        <v>1325</v>
      </c>
      <c r="B4190" s="134">
        <v>61660202</v>
      </c>
      <c r="C4190" s="134">
        <v>9169026</v>
      </c>
      <c r="D4190" s="212">
        <f t="shared" si="101"/>
        <v>70829228</v>
      </c>
      <c r="E4190" s="208"/>
      <c r="F4190" s="208"/>
      <c r="G4190" s="208"/>
      <c r="H4190" s="208"/>
      <c r="I4190" t="s">
        <v>1326</v>
      </c>
    </row>
    <row r="4191" spans="1:9" hidden="1" outlineLevel="1">
      <c r="A4191" s="222" t="s">
        <v>1307</v>
      </c>
      <c r="B4191" s="134">
        <v>371612703</v>
      </c>
      <c r="C4191" s="134">
        <v>-1086059.95</v>
      </c>
      <c r="D4191" s="212">
        <f t="shared" si="101"/>
        <v>370526643.05000001</v>
      </c>
      <c r="E4191" s="208"/>
      <c r="F4191" s="208"/>
      <c r="G4191" s="208"/>
      <c r="H4191" s="208"/>
      <c r="I4191" t="s">
        <v>1308</v>
      </c>
    </row>
    <row r="4192" spans="1:9" hidden="1" outlineLevel="1">
      <c r="A4192" s="222" t="s">
        <v>1763</v>
      </c>
      <c r="B4192" s="134">
        <v>806172810</v>
      </c>
      <c r="C4192" s="134">
        <v>0</v>
      </c>
      <c r="D4192" s="212">
        <f t="shared" si="101"/>
        <v>806172810</v>
      </c>
      <c r="E4192" s="208"/>
      <c r="F4192" s="208"/>
      <c r="G4192" s="208"/>
      <c r="H4192" s="208"/>
      <c r="I4192" t="s">
        <v>1764</v>
      </c>
    </row>
    <row r="4193" spans="1:9" hidden="1" outlineLevel="1">
      <c r="A4193" s="222" t="s">
        <v>804</v>
      </c>
      <c r="B4193" s="134">
        <v>600786328</v>
      </c>
      <c r="C4193" s="134">
        <v>0</v>
      </c>
      <c r="D4193" s="212">
        <f t="shared" si="101"/>
        <v>600786328</v>
      </c>
      <c r="E4193" s="208"/>
      <c r="F4193" s="208"/>
      <c r="G4193" s="208"/>
      <c r="H4193" s="208"/>
      <c r="I4193" t="s">
        <v>805</v>
      </c>
    </row>
    <row r="4194" spans="1:9" hidden="1" outlineLevel="1">
      <c r="A4194" s="222" t="s">
        <v>1263</v>
      </c>
      <c r="B4194" s="134">
        <v>31976984</v>
      </c>
      <c r="C4194" s="134">
        <v>-110022</v>
      </c>
      <c r="D4194" s="212">
        <f t="shared" si="101"/>
        <v>31866962</v>
      </c>
      <c r="E4194" s="208"/>
      <c r="F4194" s="208"/>
      <c r="G4194" s="208"/>
      <c r="H4194" s="208"/>
      <c r="I4194" t="s">
        <v>1264</v>
      </c>
    </row>
    <row r="4195" spans="1:9" hidden="1" outlineLevel="1">
      <c r="A4195" s="222" t="s">
        <v>1097</v>
      </c>
      <c r="B4195" s="134">
        <v>367322889</v>
      </c>
      <c r="C4195" s="134">
        <v>-1408561</v>
      </c>
      <c r="D4195" s="212">
        <f t="shared" si="101"/>
        <v>365914328</v>
      </c>
      <c r="E4195" s="208"/>
      <c r="F4195" s="208"/>
      <c r="G4195" s="208"/>
      <c r="H4195" s="208"/>
      <c r="I4195" t="s">
        <v>1098</v>
      </c>
    </row>
    <row r="4196" spans="1:9" hidden="1" outlineLevel="1">
      <c r="A4196" s="222" t="s">
        <v>760</v>
      </c>
      <c r="B4196" s="134">
        <v>65414596</v>
      </c>
      <c r="C4196" s="134">
        <v>0</v>
      </c>
      <c r="D4196" s="212">
        <f t="shared" si="101"/>
        <v>65414596</v>
      </c>
      <c r="E4196" s="208"/>
      <c r="F4196" s="208"/>
      <c r="G4196" s="208"/>
      <c r="H4196" s="208"/>
      <c r="I4196" t="s">
        <v>761</v>
      </c>
    </row>
    <row r="4197" spans="1:9" hidden="1" outlineLevel="1">
      <c r="A4197" s="222" t="s">
        <v>1765</v>
      </c>
      <c r="B4197" s="134">
        <v>11632586</v>
      </c>
      <c r="C4197" s="134">
        <v>0</v>
      </c>
      <c r="D4197" s="212">
        <f t="shared" si="101"/>
        <v>11632586</v>
      </c>
      <c r="E4197" s="208"/>
      <c r="F4197" s="208"/>
      <c r="G4197" s="208"/>
      <c r="H4197" s="208"/>
      <c r="I4197" t="s">
        <v>1766</v>
      </c>
    </row>
    <row r="4198" spans="1:9" hidden="1" outlineLevel="1">
      <c r="A4198" s="222" t="s">
        <v>628</v>
      </c>
      <c r="B4198" s="134">
        <v>71840070</v>
      </c>
      <c r="C4198" s="134">
        <v>1400207</v>
      </c>
      <c r="D4198" s="212">
        <f t="shared" si="101"/>
        <v>73240277</v>
      </c>
      <c r="E4198" s="208"/>
      <c r="F4198" s="208"/>
      <c r="G4198" s="208"/>
      <c r="H4198" s="208"/>
      <c r="I4198" t="s">
        <v>1327</v>
      </c>
    </row>
    <row r="4199" spans="1:9" hidden="1" outlineLevel="1">
      <c r="A4199" s="222" t="s">
        <v>1275</v>
      </c>
      <c r="B4199" s="134">
        <v>38069984</v>
      </c>
      <c r="C4199" s="134">
        <v>-114888</v>
      </c>
      <c r="D4199" s="212">
        <f t="shared" si="101"/>
        <v>37955096</v>
      </c>
      <c r="E4199" s="208"/>
      <c r="F4199" s="208"/>
      <c r="G4199" s="208"/>
      <c r="H4199" s="208"/>
      <c r="I4199" t="s">
        <v>1276</v>
      </c>
    </row>
    <row r="4200" spans="1:9" hidden="1" outlineLevel="1">
      <c r="A4200" s="222" t="s">
        <v>824</v>
      </c>
      <c r="B4200" s="134">
        <v>144972960</v>
      </c>
      <c r="C4200" s="134">
        <v>0</v>
      </c>
      <c r="D4200" s="212">
        <f t="shared" si="101"/>
        <v>144972960</v>
      </c>
      <c r="E4200" s="208"/>
      <c r="F4200" s="208"/>
      <c r="G4200" s="208"/>
      <c r="H4200" s="208"/>
      <c r="I4200" t="s">
        <v>825</v>
      </c>
    </row>
    <row r="4201" spans="1:9" hidden="1" outlineLevel="1">
      <c r="A4201" s="222" t="s">
        <v>830</v>
      </c>
      <c r="B4201" s="134">
        <v>58166831</v>
      </c>
      <c r="C4201" s="134">
        <v>0</v>
      </c>
      <c r="D4201" s="212">
        <f t="shared" si="101"/>
        <v>58166831</v>
      </c>
      <c r="E4201" s="208"/>
      <c r="F4201" s="208"/>
      <c r="G4201" s="208"/>
      <c r="H4201" s="208"/>
      <c r="I4201" t="s">
        <v>831</v>
      </c>
    </row>
    <row r="4202" spans="1:9" hidden="1" outlineLevel="1">
      <c r="A4202" s="222" t="s">
        <v>882</v>
      </c>
      <c r="B4202" s="134">
        <v>21277671</v>
      </c>
      <c r="C4202" s="134">
        <v>0</v>
      </c>
      <c r="D4202" s="212">
        <f t="shared" si="101"/>
        <v>21277671</v>
      </c>
      <c r="E4202" s="208"/>
      <c r="F4202" s="208"/>
      <c r="G4202" s="208"/>
      <c r="H4202" s="208"/>
      <c r="I4202" t="s">
        <v>883</v>
      </c>
    </row>
    <row r="4203" spans="1:9" hidden="1" outlineLevel="1">
      <c r="A4203" s="222" t="s">
        <v>1281</v>
      </c>
      <c r="B4203" s="134">
        <v>118034024</v>
      </c>
      <c r="C4203" s="134">
        <v>0</v>
      </c>
      <c r="D4203" s="212">
        <f t="shared" si="101"/>
        <v>118034024</v>
      </c>
      <c r="E4203" s="208"/>
      <c r="F4203" s="208"/>
      <c r="G4203" s="208"/>
      <c r="H4203" s="208"/>
      <c r="I4203" t="s">
        <v>1282</v>
      </c>
    </row>
    <row r="4204" spans="1:9" hidden="1" outlineLevel="1">
      <c r="A4204" s="222" t="s">
        <v>1767</v>
      </c>
      <c r="B4204" s="134">
        <v>5300063</v>
      </c>
      <c r="C4204" s="134">
        <v>0</v>
      </c>
      <c r="D4204" s="212">
        <f t="shared" si="101"/>
        <v>5300063</v>
      </c>
      <c r="E4204" s="208"/>
      <c r="F4204" s="208"/>
      <c r="G4204" s="208"/>
      <c r="H4204" s="208"/>
      <c r="I4204" t="s">
        <v>1768</v>
      </c>
    </row>
    <row r="4205" spans="1:9" hidden="1" outlineLevel="1">
      <c r="A4205" s="222" t="s">
        <v>938</v>
      </c>
      <c r="B4205" s="134">
        <v>1456706</v>
      </c>
      <c r="C4205" s="134">
        <v>-2837</v>
      </c>
      <c r="D4205" s="212">
        <f t="shared" si="101"/>
        <v>1453869</v>
      </c>
      <c r="E4205" s="208"/>
      <c r="F4205" s="208"/>
      <c r="G4205" s="208"/>
      <c r="H4205" s="208"/>
      <c r="I4205" t="s">
        <v>939</v>
      </c>
    </row>
    <row r="4206" spans="1:9" hidden="1" outlineLevel="1">
      <c r="A4206" s="222" t="s">
        <v>1769</v>
      </c>
      <c r="B4206" s="134">
        <v>4481237</v>
      </c>
      <c r="C4206" s="134">
        <v>0</v>
      </c>
      <c r="D4206" s="212">
        <f t="shared" si="101"/>
        <v>4481237</v>
      </c>
      <c r="E4206" s="208"/>
      <c r="F4206" s="208"/>
      <c r="G4206" s="208"/>
      <c r="H4206" s="208"/>
      <c r="I4206" t="s">
        <v>1770</v>
      </c>
    </row>
    <row r="4207" spans="1:9" hidden="1" outlineLevel="1">
      <c r="A4207" s="222" t="s">
        <v>810</v>
      </c>
      <c r="B4207" s="134">
        <v>400996807</v>
      </c>
      <c r="C4207" s="134">
        <v>0</v>
      </c>
      <c r="D4207" s="212">
        <f t="shared" si="101"/>
        <v>400996807</v>
      </c>
      <c r="E4207" s="208"/>
      <c r="F4207" s="208"/>
      <c r="G4207" s="208"/>
      <c r="H4207" s="208"/>
      <c r="I4207" t="s">
        <v>811</v>
      </c>
    </row>
    <row r="4208" spans="1:9" hidden="1" outlineLevel="1">
      <c r="A4208" s="222" t="s">
        <v>758</v>
      </c>
      <c r="B4208" s="134">
        <v>13120927</v>
      </c>
      <c r="C4208" s="134">
        <v>0</v>
      </c>
      <c r="D4208" s="212">
        <f t="shared" si="101"/>
        <v>13120927</v>
      </c>
      <c r="E4208" s="208"/>
      <c r="F4208" s="208"/>
      <c r="G4208" s="208"/>
      <c r="H4208" s="208"/>
      <c r="I4208" t="s">
        <v>759</v>
      </c>
    </row>
    <row r="4209" spans="1:9" hidden="1" outlineLevel="1">
      <c r="A4209" s="222" t="s">
        <v>1131</v>
      </c>
      <c r="B4209" s="134">
        <v>42413214</v>
      </c>
      <c r="C4209" s="134">
        <v>0</v>
      </c>
      <c r="D4209" s="212">
        <f t="shared" si="101"/>
        <v>42413214</v>
      </c>
      <c r="E4209" s="208"/>
      <c r="F4209" s="208"/>
      <c r="G4209" s="208"/>
      <c r="H4209" s="208"/>
      <c r="I4209" t="s">
        <v>1132</v>
      </c>
    </row>
    <row r="4210" spans="1:9" hidden="1" outlineLevel="1">
      <c r="A4210" s="222" t="s">
        <v>950</v>
      </c>
      <c r="B4210" s="134">
        <v>28937689.699999999</v>
      </c>
      <c r="C4210" s="134">
        <v>-798205</v>
      </c>
      <c r="D4210" s="212">
        <f t="shared" si="101"/>
        <v>28139484.699999999</v>
      </c>
      <c r="E4210" s="208"/>
      <c r="F4210" s="208"/>
      <c r="G4210" s="208"/>
      <c r="H4210" s="208"/>
      <c r="I4210" t="s">
        <v>951</v>
      </c>
    </row>
    <row r="4211" spans="1:9" hidden="1" outlineLevel="1">
      <c r="A4211" s="222" t="s">
        <v>1045</v>
      </c>
      <c r="B4211" s="134">
        <v>170873713</v>
      </c>
      <c r="C4211" s="134">
        <v>-54494</v>
      </c>
      <c r="D4211" s="212">
        <f t="shared" si="101"/>
        <v>170819219</v>
      </c>
      <c r="E4211" s="208"/>
      <c r="F4211" s="208"/>
      <c r="G4211" s="208"/>
      <c r="H4211" s="208"/>
      <c r="I4211" t="s">
        <v>1046</v>
      </c>
    </row>
    <row r="4212" spans="1:9" hidden="1" outlineLevel="1">
      <c r="A4212" s="222" t="s">
        <v>754</v>
      </c>
      <c r="B4212" s="134">
        <v>8184564.4000000004</v>
      </c>
      <c r="C4212" s="134">
        <v>0</v>
      </c>
      <c r="D4212" s="212">
        <f t="shared" si="101"/>
        <v>8184564.4000000004</v>
      </c>
      <c r="E4212" s="208"/>
      <c r="F4212" s="208"/>
      <c r="G4212" s="208"/>
      <c r="H4212" s="208"/>
      <c r="I4212" t="s">
        <v>755</v>
      </c>
    </row>
    <row r="4213" spans="1:9" hidden="1" outlineLevel="1">
      <c r="A4213" s="222" t="s">
        <v>1771</v>
      </c>
      <c r="B4213" s="134">
        <v>5923921</v>
      </c>
      <c r="C4213" s="134">
        <v>0</v>
      </c>
      <c r="D4213" s="212">
        <f t="shared" si="101"/>
        <v>5923921</v>
      </c>
      <c r="E4213" s="208"/>
      <c r="F4213" s="208"/>
      <c r="G4213" s="208"/>
      <c r="H4213" s="208"/>
      <c r="I4213" t="s">
        <v>1772</v>
      </c>
    </row>
    <row r="4214" spans="1:9" hidden="1" outlineLevel="1">
      <c r="A4214" s="222" t="s">
        <v>848</v>
      </c>
      <c r="B4214" s="134">
        <v>110589414</v>
      </c>
      <c r="C4214" s="134">
        <v>0</v>
      </c>
      <c r="D4214" s="212">
        <f t="shared" si="101"/>
        <v>110589414</v>
      </c>
      <c r="E4214" s="208"/>
      <c r="F4214" s="208"/>
      <c r="G4214" s="208"/>
      <c r="H4214" s="208"/>
      <c r="I4214" t="s">
        <v>849</v>
      </c>
    </row>
    <row r="4215" spans="1:9" hidden="1" outlineLevel="1">
      <c r="A4215" s="222" t="s">
        <v>1336</v>
      </c>
      <c r="B4215" s="134">
        <v>139999545</v>
      </c>
      <c r="C4215" s="134">
        <v>-62579</v>
      </c>
      <c r="D4215" s="212">
        <f t="shared" si="101"/>
        <v>139936966</v>
      </c>
      <c r="E4215" s="208"/>
      <c r="F4215" s="208"/>
      <c r="G4215" s="208"/>
      <c r="H4215" s="208"/>
      <c r="I4215" t="s">
        <v>1337</v>
      </c>
    </row>
    <row r="4216" spans="1:9" hidden="1" outlineLevel="1">
      <c r="A4216" s="222" t="s">
        <v>1315</v>
      </c>
      <c r="B4216" s="134">
        <v>50268481</v>
      </c>
      <c r="C4216" s="134">
        <v>0</v>
      </c>
      <c r="D4216" s="212">
        <f t="shared" si="101"/>
        <v>50268481</v>
      </c>
      <c r="E4216" s="208"/>
      <c r="F4216" s="208"/>
      <c r="G4216" s="208"/>
      <c r="H4216" s="208"/>
      <c r="I4216" t="s">
        <v>1316</v>
      </c>
    </row>
    <row r="4217" spans="1:9" hidden="1" outlineLevel="1">
      <c r="A4217" s="222" t="s">
        <v>722</v>
      </c>
      <c r="B4217" s="134">
        <v>8137678</v>
      </c>
      <c r="C4217" s="134">
        <v>0</v>
      </c>
      <c r="D4217" s="212">
        <f t="shared" si="101"/>
        <v>8137678</v>
      </c>
      <c r="E4217" s="208"/>
      <c r="F4217" s="208"/>
      <c r="G4217" s="208"/>
      <c r="H4217" s="208"/>
      <c r="I4217" t="s">
        <v>723</v>
      </c>
    </row>
    <row r="4218" spans="1:9" hidden="1" outlineLevel="1">
      <c r="A4218" s="222" t="s">
        <v>916</v>
      </c>
      <c r="B4218" s="134">
        <v>10752253</v>
      </c>
      <c r="C4218" s="134">
        <v>0</v>
      </c>
      <c r="D4218" s="212">
        <f t="shared" si="101"/>
        <v>10752253</v>
      </c>
      <c r="E4218" s="208"/>
      <c r="F4218" s="208"/>
      <c r="G4218" s="208"/>
      <c r="H4218" s="208"/>
      <c r="I4218" t="s">
        <v>917</v>
      </c>
    </row>
    <row r="4219" spans="1:9" hidden="1" outlineLevel="1">
      <c r="A4219" s="222" t="s">
        <v>330</v>
      </c>
      <c r="B4219" s="134">
        <v>54523337</v>
      </c>
      <c r="C4219" s="134">
        <v>0</v>
      </c>
      <c r="D4219" s="212">
        <f t="shared" si="101"/>
        <v>54523337</v>
      </c>
      <c r="E4219" s="208"/>
      <c r="F4219" s="208"/>
      <c r="G4219" s="208"/>
      <c r="H4219" s="208"/>
      <c r="I4219" t="s">
        <v>721</v>
      </c>
    </row>
    <row r="4220" spans="1:9" hidden="1" outlineLevel="1">
      <c r="A4220" s="222" t="s">
        <v>1079</v>
      </c>
      <c r="B4220" s="134">
        <v>78633763</v>
      </c>
      <c r="C4220" s="134">
        <v>0</v>
      </c>
      <c r="D4220" s="212">
        <f t="shared" si="101"/>
        <v>78633763</v>
      </c>
      <c r="E4220" s="208"/>
      <c r="F4220" s="208"/>
      <c r="G4220" s="208"/>
      <c r="H4220" s="208"/>
      <c r="I4220" t="s">
        <v>1080</v>
      </c>
    </row>
    <row r="4221" spans="1:9" hidden="1" outlineLevel="1">
      <c r="A4221" s="222" t="s">
        <v>1115</v>
      </c>
      <c r="B4221" s="134">
        <v>100188463</v>
      </c>
      <c r="C4221" s="134">
        <v>-1026775</v>
      </c>
      <c r="D4221" s="212">
        <f t="shared" si="101"/>
        <v>99161688</v>
      </c>
      <c r="E4221" s="208"/>
      <c r="F4221" s="208"/>
      <c r="G4221" s="208"/>
      <c r="H4221" s="208"/>
      <c r="I4221" t="s">
        <v>1116</v>
      </c>
    </row>
    <row r="4222" spans="1:9" hidden="1" outlineLevel="1">
      <c r="A4222" s="222" t="s">
        <v>814</v>
      </c>
      <c r="B4222" s="134">
        <v>1936123</v>
      </c>
      <c r="C4222" s="134">
        <v>0</v>
      </c>
      <c r="D4222" s="212">
        <f t="shared" si="101"/>
        <v>1936123</v>
      </c>
      <c r="E4222" s="208"/>
      <c r="F4222" s="208"/>
      <c r="G4222" s="208"/>
      <c r="H4222" s="208"/>
      <c r="I4222" t="s">
        <v>815</v>
      </c>
    </row>
    <row r="4223" spans="1:9" hidden="1" outlineLevel="1">
      <c r="A4223" s="222" t="s">
        <v>1773</v>
      </c>
      <c r="B4223" s="134">
        <v>3095304</v>
      </c>
      <c r="C4223" s="134">
        <v>0</v>
      </c>
      <c r="D4223" s="212">
        <f t="shared" si="101"/>
        <v>3095304</v>
      </c>
      <c r="E4223" s="208"/>
      <c r="F4223" s="208"/>
      <c r="G4223" s="208"/>
      <c r="H4223" s="208"/>
      <c r="I4223" t="s">
        <v>1774</v>
      </c>
    </row>
    <row r="4224" spans="1:9" hidden="1" outlineLevel="1">
      <c r="A4224" s="222" t="s">
        <v>1338</v>
      </c>
      <c r="B4224" s="134">
        <v>378716823</v>
      </c>
      <c r="C4224" s="134">
        <v>-1084128</v>
      </c>
      <c r="D4224" s="212">
        <f t="shared" si="101"/>
        <v>377632695</v>
      </c>
      <c r="E4224" s="208"/>
      <c r="F4224" s="208"/>
      <c r="G4224" s="208"/>
      <c r="H4224" s="208"/>
      <c r="I4224" t="s">
        <v>1339</v>
      </c>
    </row>
    <row r="4225" spans="1:9" hidden="1" outlineLevel="1">
      <c r="A4225" s="222" t="s">
        <v>7</v>
      </c>
      <c r="B4225" s="134">
        <v>188925038</v>
      </c>
      <c r="C4225" s="134">
        <v>-613077</v>
      </c>
      <c r="D4225" s="212">
        <f t="shared" si="101"/>
        <v>188311961</v>
      </c>
      <c r="E4225" s="208"/>
      <c r="F4225" s="208"/>
      <c r="G4225" s="208"/>
      <c r="H4225" s="208"/>
      <c r="I4225" t="s">
        <v>8</v>
      </c>
    </row>
    <row r="4226" spans="1:9" hidden="1" outlineLevel="1">
      <c r="A4226" s="222" t="s">
        <v>940</v>
      </c>
      <c r="B4226" s="134">
        <v>7392092</v>
      </c>
      <c r="C4226" s="134">
        <v>0</v>
      </c>
      <c r="D4226" s="212">
        <f t="shared" si="101"/>
        <v>7392092</v>
      </c>
      <c r="E4226" s="208"/>
      <c r="F4226" s="208"/>
      <c r="G4226" s="208"/>
      <c r="H4226" s="208"/>
      <c r="I4226" t="s">
        <v>941</v>
      </c>
    </row>
    <row r="4227" spans="1:9" hidden="1" outlineLevel="1">
      <c r="A4227" s="222" t="s">
        <v>1775</v>
      </c>
      <c r="B4227" s="134">
        <v>4648948</v>
      </c>
      <c r="C4227" s="134">
        <v>0</v>
      </c>
      <c r="D4227" s="212">
        <f t="shared" si="101"/>
        <v>4648948</v>
      </c>
      <c r="E4227" s="208"/>
      <c r="F4227" s="208"/>
      <c r="G4227" s="208"/>
      <c r="H4227" s="208"/>
      <c r="I4227" t="s">
        <v>1776</v>
      </c>
    </row>
    <row r="4228" spans="1:9" hidden="1" outlineLevel="1">
      <c r="A4228" s="222" t="s">
        <v>846</v>
      </c>
      <c r="B4228" s="134">
        <v>9828840</v>
      </c>
      <c r="C4228" s="134">
        <v>0</v>
      </c>
      <c r="D4228" s="212">
        <f t="shared" si="101"/>
        <v>9828840</v>
      </c>
      <c r="E4228" s="208"/>
      <c r="F4228" s="208"/>
      <c r="G4228" s="208"/>
      <c r="H4228" s="208"/>
      <c r="I4228" t="s">
        <v>847</v>
      </c>
    </row>
    <row r="4229" spans="1:9" hidden="1" outlineLevel="1">
      <c r="A4229" s="222" t="s">
        <v>920</v>
      </c>
      <c r="B4229" s="134">
        <v>9151751</v>
      </c>
      <c r="C4229" s="134">
        <v>0</v>
      </c>
      <c r="D4229" s="212">
        <f t="shared" si="101"/>
        <v>9151751</v>
      </c>
      <c r="E4229" s="208"/>
      <c r="F4229" s="208"/>
      <c r="G4229" s="208"/>
      <c r="H4229" s="208"/>
      <c r="I4229" t="s">
        <v>921</v>
      </c>
    </row>
    <row r="4230" spans="1:9" hidden="1" outlineLevel="1">
      <c r="A4230" s="222" t="s">
        <v>1353</v>
      </c>
      <c r="B4230" s="134">
        <v>28250526</v>
      </c>
      <c r="C4230" s="134">
        <v>-8153</v>
      </c>
      <c r="D4230" s="212">
        <f t="shared" si="101"/>
        <v>28242373</v>
      </c>
      <c r="E4230" s="208"/>
      <c r="F4230" s="208"/>
      <c r="G4230" s="208"/>
      <c r="H4230" s="208"/>
      <c r="I4230" t="s">
        <v>1354</v>
      </c>
    </row>
    <row r="4231" spans="1:9" hidden="1" outlineLevel="1">
      <c r="A4231" s="222" t="s">
        <v>1777</v>
      </c>
      <c r="B4231" s="134">
        <v>14731793.25</v>
      </c>
      <c r="C4231" s="134">
        <v>0</v>
      </c>
      <c r="D4231" s="212">
        <f t="shared" si="101"/>
        <v>14731793.25</v>
      </c>
      <c r="E4231" s="208"/>
      <c r="F4231" s="208"/>
      <c r="G4231" s="208"/>
      <c r="H4231" s="208"/>
      <c r="I4231" t="s">
        <v>1778</v>
      </c>
    </row>
    <row r="4232" spans="1:9" hidden="1" outlineLevel="1">
      <c r="A4232" s="222" t="s">
        <v>1077</v>
      </c>
      <c r="B4232" s="134">
        <v>46740888</v>
      </c>
      <c r="C4232" s="134">
        <v>0</v>
      </c>
      <c r="D4232" s="212">
        <f t="shared" si="101"/>
        <v>46740888</v>
      </c>
      <c r="E4232" s="208"/>
      <c r="F4232" s="208"/>
      <c r="G4232" s="208"/>
      <c r="H4232" s="208"/>
      <c r="I4232" t="s">
        <v>1078</v>
      </c>
    </row>
    <row r="4233" spans="1:9" hidden="1" outlineLevel="1">
      <c r="A4233" s="222" t="s">
        <v>774</v>
      </c>
      <c r="B4233" s="134">
        <v>131604643</v>
      </c>
      <c r="C4233" s="134">
        <v>109871</v>
      </c>
      <c r="D4233" s="212">
        <f t="shared" si="101"/>
        <v>131714514</v>
      </c>
      <c r="E4233" s="208"/>
      <c r="F4233" s="208"/>
      <c r="G4233" s="208"/>
      <c r="H4233" s="208"/>
      <c r="I4233" t="s">
        <v>775</v>
      </c>
    </row>
    <row r="4234" spans="1:9" hidden="1" outlineLevel="1">
      <c r="A4234" s="222" t="s">
        <v>1779</v>
      </c>
      <c r="B4234" s="134">
        <v>3709017</v>
      </c>
      <c r="C4234" s="134">
        <v>0</v>
      </c>
      <c r="D4234" s="212">
        <f t="shared" si="101"/>
        <v>3709017</v>
      </c>
      <c r="E4234" s="208"/>
      <c r="F4234" s="208"/>
      <c r="G4234" s="208"/>
      <c r="H4234" s="208"/>
      <c r="I4234" t="s">
        <v>1780</v>
      </c>
    </row>
    <row r="4235" spans="1:9" hidden="1" outlineLevel="1">
      <c r="A4235" s="222" t="s">
        <v>886</v>
      </c>
      <c r="B4235" s="134">
        <v>7421185</v>
      </c>
      <c r="C4235" s="134">
        <v>0</v>
      </c>
      <c r="D4235" s="212">
        <f t="shared" si="101"/>
        <v>7421185</v>
      </c>
      <c r="E4235" s="208"/>
      <c r="F4235" s="208"/>
      <c r="G4235" s="208"/>
      <c r="H4235" s="208"/>
      <c r="I4235" t="s">
        <v>887</v>
      </c>
    </row>
    <row r="4236" spans="1:9" hidden="1" outlineLevel="1">
      <c r="A4236" s="222" t="s">
        <v>1257</v>
      </c>
      <c r="B4236" s="134">
        <v>99029616.75</v>
      </c>
      <c r="C4236" s="134">
        <v>0</v>
      </c>
      <c r="D4236" s="212">
        <f t="shared" si="101"/>
        <v>99029616.75</v>
      </c>
      <c r="E4236" s="208"/>
      <c r="F4236" s="208"/>
      <c r="G4236" s="208"/>
      <c r="H4236" s="208"/>
      <c r="I4236" t="s">
        <v>1258</v>
      </c>
    </row>
    <row r="4237" spans="1:9" hidden="1" outlineLevel="1">
      <c r="A4237" s="222" t="s">
        <v>1781</v>
      </c>
      <c r="B4237" s="134">
        <v>2761544</v>
      </c>
      <c r="C4237" s="134">
        <v>0</v>
      </c>
      <c r="D4237" s="212">
        <f t="shared" si="101"/>
        <v>2761544</v>
      </c>
      <c r="E4237" s="208"/>
      <c r="F4237" s="208"/>
      <c r="G4237" s="208"/>
      <c r="H4237" s="208"/>
      <c r="I4237" t="s">
        <v>1782</v>
      </c>
    </row>
    <row r="4238" spans="1:9" hidden="1" outlineLevel="1">
      <c r="A4238" s="222" t="s">
        <v>922</v>
      </c>
      <c r="B4238" s="134">
        <v>260069052</v>
      </c>
      <c r="C4238" s="134">
        <v>0</v>
      </c>
      <c r="D4238" s="212">
        <f t="shared" si="101"/>
        <v>260069052</v>
      </c>
      <c r="E4238" s="208"/>
      <c r="F4238" s="208"/>
      <c r="G4238" s="208"/>
      <c r="H4238" s="208"/>
      <c r="I4238" t="s">
        <v>923</v>
      </c>
    </row>
    <row r="4239" spans="1:9" hidden="1" outlineLevel="1">
      <c r="A4239" s="222" t="s">
        <v>115</v>
      </c>
      <c r="B4239" s="134">
        <v>966819287</v>
      </c>
      <c r="C4239" s="134">
        <v>0</v>
      </c>
      <c r="D4239" s="212">
        <f t="shared" si="101"/>
        <v>966819287</v>
      </c>
      <c r="E4239" s="208"/>
      <c r="F4239" s="208"/>
      <c r="G4239" s="208"/>
      <c r="H4239" s="208"/>
      <c r="I4239" t="s">
        <v>958</v>
      </c>
    </row>
    <row r="4240" spans="1:9" hidden="1" outlineLevel="1">
      <c r="A4240" s="222" t="s">
        <v>1783</v>
      </c>
      <c r="B4240" s="134">
        <v>3642410</v>
      </c>
      <c r="C4240" s="134">
        <v>0</v>
      </c>
      <c r="D4240" s="212">
        <f t="shared" si="101"/>
        <v>3642410</v>
      </c>
      <c r="E4240" s="208"/>
      <c r="F4240" s="208"/>
      <c r="G4240" s="208"/>
      <c r="H4240" s="208"/>
      <c r="I4240" t="s">
        <v>1784</v>
      </c>
    </row>
    <row r="4241" spans="1:9" hidden="1" outlineLevel="1">
      <c r="A4241" s="222" t="s">
        <v>1009</v>
      </c>
      <c r="B4241" s="134">
        <v>30871758</v>
      </c>
      <c r="C4241" s="134">
        <v>0</v>
      </c>
      <c r="D4241" s="212">
        <f t="shared" si="101"/>
        <v>30871758</v>
      </c>
      <c r="E4241" s="208"/>
      <c r="F4241" s="208"/>
      <c r="G4241" s="208"/>
      <c r="H4241" s="208"/>
      <c r="I4241" t="s">
        <v>1010</v>
      </c>
    </row>
    <row r="4242" spans="1:9" hidden="1" outlineLevel="1">
      <c r="A4242" s="222" t="s">
        <v>934</v>
      </c>
      <c r="B4242" s="134">
        <v>761585458</v>
      </c>
      <c r="C4242" s="134">
        <v>-9179604</v>
      </c>
      <c r="D4242" s="212">
        <f t="shared" si="101"/>
        <v>752405854</v>
      </c>
      <c r="E4242" s="208"/>
      <c r="F4242" s="208"/>
      <c r="G4242" s="208"/>
      <c r="H4242" s="208"/>
      <c r="I4242" t="s">
        <v>935</v>
      </c>
    </row>
    <row r="4243" spans="1:9" hidden="1" outlineLevel="1">
      <c r="A4243" s="222" t="s">
        <v>1785</v>
      </c>
      <c r="B4243" s="134">
        <v>3685000</v>
      </c>
      <c r="C4243" s="134">
        <v>0</v>
      </c>
      <c r="D4243" s="212">
        <f t="shared" si="101"/>
        <v>3685000</v>
      </c>
      <c r="E4243" s="208"/>
      <c r="F4243" s="208"/>
      <c r="G4243" s="208"/>
      <c r="H4243" s="208"/>
      <c r="I4243" t="s">
        <v>1786</v>
      </c>
    </row>
    <row r="4244" spans="1:9" hidden="1" outlineLevel="1">
      <c r="A4244" s="222" t="s">
        <v>1340</v>
      </c>
      <c r="B4244" s="134">
        <v>166877784.22999999</v>
      </c>
      <c r="C4244" s="134">
        <v>0</v>
      </c>
      <c r="D4244" s="212">
        <f t="shared" si="101"/>
        <v>166877784.22999999</v>
      </c>
      <c r="E4244" s="208"/>
      <c r="F4244" s="208"/>
      <c r="G4244" s="208"/>
      <c r="H4244" s="208"/>
      <c r="I4244" t="s">
        <v>1341</v>
      </c>
    </row>
    <row r="4245" spans="1:9" hidden="1" outlineLevel="1">
      <c r="A4245" s="222" t="s">
        <v>738</v>
      </c>
      <c r="B4245" s="134">
        <v>88870509</v>
      </c>
      <c r="C4245" s="134">
        <v>0</v>
      </c>
      <c r="D4245" s="212">
        <f t="shared" si="101"/>
        <v>88870509</v>
      </c>
      <c r="E4245" s="208"/>
      <c r="F4245" s="208"/>
      <c r="G4245" s="208"/>
      <c r="H4245" s="208"/>
      <c r="I4245" t="s">
        <v>739</v>
      </c>
    </row>
    <row r="4246" spans="1:9" hidden="1" outlineLevel="1">
      <c r="A4246" s="222" t="s">
        <v>1787</v>
      </c>
      <c r="B4246" s="134">
        <v>2207600</v>
      </c>
      <c r="C4246" s="134">
        <v>0</v>
      </c>
      <c r="D4246" s="212">
        <f t="shared" si="101"/>
        <v>2207600</v>
      </c>
      <c r="E4246" s="208"/>
      <c r="F4246" s="208"/>
      <c r="G4246" s="208"/>
      <c r="H4246" s="208"/>
      <c r="I4246" t="s">
        <v>1788</v>
      </c>
    </row>
    <row r="4247" spans="1:9" hidden="1" outlineLevel="1">
      <c r="A4247" s="222" t="s">
        <v>959</v>
      </c>
      <c r="B4247" s="134">
        <v>1318293116.734</v>
      </c>
      <c r="C4247" s="134">
        <v>0</v>
      </c>
      <c r="D4247" s="212">
        <f t="shared" si="101"/>
        <v>1318293116.734</v>
      </c>
      <c r="E4247" s="208"/>
      <c r="F4247" s="208"/>
      <c r="G4247" s="208"/>
      <c r="H4247" s="208"/>
      <c r="I4247" t="s">
        <v>960</v>
      </c>
    </row>
    <row r="4248" spans="1:9" hidden="1" outlineLevel="1">
      <c r="A4248" s="222" t="s">
        <v>816</v>
      </c>
      <c r="B4248" s="134">
        <v>8271100350</v>
      </c>
      <c r="C4248" s="134">
        <v>-23530650</v>
      </c>
      <c r="D4248" s="212">
        <f t="shared" si="101"/>
        <v>8247569700</v>
      </c>
      <c r="E4248" s="208"/>
      <c r="F4248" s="208"/>
      <c r="G4248" s="208"/>
      <c r="H4248" s="208"/>
      <c r="I4248" t="s">
        <v>817</v>
      </c>
    </row>
    <row r="4249" spans="1:9" hidden="1" outlineLevel="1">
      <c r="A4249" s="222" t="s">
        <v>878</v>
      </c>
      <c r="B4249" s="134">
        <v>23834317</v>
      </c>
      <c r="C4249" s="134">
        <v>0</v>
      </c>
      <c r="D4249" s="212">
        <f t="shared" si="101"/>
        <v>23834317</v>
      </c>
      <c r="E4249" s="208"/>
      <c r="F4249" s="208"/>
      <c r="G4249" s="208"/>
      <c r="H4249" s="208"/>
      <c r="I4249" t="s">
        <v>879</v>
      </c>
    </row>
    <row r="4250" spans="1:9" hidden="1" outlineLevel="1">
      <c r="A4250" s="222" t="s">
        <v>724</v>
      </c>
      <c r="B4250" s="134">
        <v>17792560297</v>
      </c>
      <c r="C4250" s="134">
        <v>-340738760</v>
      </c>
      <c r="D4250" s="212">
        <f t="shared" ref="D4250:D4311" si="102">B4250+C4250</f>
        <v>17451821537</v>
      </c>
      <c r="E4250" s="208"/>
      <c r="F4250" s="208"/>
      <c r="G4250" s="208"/>
      <c r="H4250" s="208"/>
      <c r="I4250" t="s">
        <v>725</v>
      </c>
    </row>
    <row r="4251" spans="1:9" hidden="1" outlineLevel="1">
      <c r="A4251" s="222" t="s">
        <v>971</v>
      </c>
      <c r="B4251" s="134">
        <v>3919365876</v>
      </c>
      <c r="C4251" s="134">
        <v>-44366571</v>
      </c>
      <c r="D4251" s="212">
        <f t="shared" si="102"/>
        <v>3874999305</v>
      </c>
      <c r="E4251" s="208"/>
      <c r="F4251" s="208"/>
      <c r="G4251" s="208"/>
      <c r="H4251" s="208"/>
      <c r="I4251" t="s">
        <v>1639</v>
      </c>
    </row>
    <row r="4252" spans="1:9" hidden="1" outlineLevel="1">
      <c r="A4252" s="222" t="s">
        <v>900</v>
      </c>
      <c r="B4252" s="134">
        <v>649700662</v>
      </c>
      <c r="C4252" s="134">
        <v>0</v>
      </c>
      <c r="D4252" s="212">
        <f t="shared" si="102"/>
        <v>649700662</v>
      </c>
      <c r="E4252" s="208"/>
      <c r="F4252" s="208"/>
      <c r="G4252" s="208"/>
      <c r="H4252" s="208"/>
      <c r="I4252" t="s">
        <v>901</v>
      </c>
    </row>
    <row r="4253" spans="1:9" hidden="1" outlineLevel="1">
      <c r="A4253" s="222" t="s">
        <v>1789</v>
      </c>
      <c r="B4253" s="134">
        <v>203643655</v>
      </c>
      <c r="C4253" s="134">
        <v>0</v>
      </c>
      <c r="D4253" s="212">
        <f t="shared" si="102"/>
        <v>203643655</v>
      </c>
      <c r="E4253" s="208"/>
      <c r="F4253" s="208"/>
      <c r="G4253" s="208"/>
      <c r="H4253" s="208"/>
      <c r="I4253" t="s">
        <v>1790</v>
      </c>
    </row>
    <row r="4254" spans="1:9" hidden="1" outlineLevel="1">
      <c r="A4254" s="222" t="s">
        <v>422</v>
      </c>
      <c r="B4254" s="134">
        <v>3975738213</v>
      </c>
      <c r="C4254" s="134">
        <v>-13877974</v>
      </c>
      <c r="D4254" s="212">
        <f t="shared" si="102"/>
        <v>3961860239</v>
      </c>
      <c r="E4254" s="208"/>
      <c r="F4254" s="208"/>
      <c r="G4254" s="208"/>
      <c r="H4254" s="208"/>
      <c r="I4254" t="s">
        <v>423</v>
      </c>
    </row>
    <row r="4255" spans="1:9" hidden="1" outlineLevel="1">
      <c r="A4255" s="222" t="s">
        <v>1041</v>
      </c>
      <c r="B4255" s="134">
        <v>70404991</v>
      </c>
      <c r="C4255" s="134">
        <v>0</v>
      </c>
      <c r="D4255" s="212">
        <f t="shared" si="102"/>
        <v>70404991</v>
      </c>
      <c r="E4255" s="208"/>
      <c r="F4255" s="208"/>
      <c r="G4255" s="208"/>
      <c r="H4255" s="208"/>
      <c r="I4255" t="s">
        <v>1042</v>
      </c>
    </row>
    <row r="4256" spans="1:9" hidden="1" outlineLevel="1">
      <c r="A4256" s="222" t="s">
        <v>946</v>
      </c>
      <c r="B4256" s="134">
        <v>4438985162</v>
      </c>
      <c r="C4256" s="134">
        <v>0</v>
      </c>
      <c r="D4256" s="212">
        <f t="shared" si="102"/>
        <v>4438985162</v>
      </c>
      <c r="E4256" s="208"/>
      <c r="F4256" s="208"/>
      <c r="G4256" s="208"/>
      <c r="H4256" s="208"/>
      <c r="I4256" t="s">
        <v>947</v>
      </c>
    </row>
    <row r="4257" spans="1:9" hidden="1" outlineLevel="1">
      <c r="A4257" s="222" t="s">
        <v>309</v>
      </c>
      <c r="B4257" s="134">
        <v>5014899142</v>
      </c>
      <c r="C4257" s="134">
        <v>-33479433</v>
      </c>
      <c r="D4257" s="212">
        <f t="shared" si="102"/>
        <v>4981419709</v>
      </c>
      <c r="E4257" s="208"/>
      <c r="F4257" s="208"/>
      <c r="G4257" s="208"/>
      <c r="H4257" s="208"/>
      <c r="I4257" t="s">
        <v>310</v>
      </c>
    </row>
    <row r="4258" spans="1:9" hidden="1" outlineLevel="1">
      <c r="A4258" s="222" t="s">
        <v>610</v>
      </c>
      <c r="B4258" s="134">
        <v>3996445889</v>
      </c>
      <c r="C4258" s="134">
        <v>-5921398</v>
      </c>
      <c r="D4258" s="212">
        <f t="shared" si="102"/>
        <v>3990524491</v>
      </c>
      <c r="E4258" s="208"/>
      <c r="F4258" s="208"/>
      <c r="G4258" s="208"/>
      <c r="H4258" s="208"/>
      <c r="I4258" t="s">
        <v>611</v>
      </c>
    </row>
    <row r="4259" spans="1:9" hidden="1" outlineLevel="1">
      <c r="A4259" s="222" t="s">
        <v>1791</v>
      </c>
      <c r="B4259" s="134">
        <v>10986515</v>
      </c>
      <c r="C4259" s="134">
        <v>0</v>
      </c>
      <c r="D4259" s="212">
        <f t="shared" si="102"/>
        <v>10986515</v>
      </c>
      <c r="E4259" s="208"/>
      <c r="F4259" s="208"/>
      <c r="G4259" s="208"/>
      <c r="H4259" s="208"/>
      <c r="I4259" t="s">
        <v>1792</v>
      </c>
    </row>
    <row r="4260" spans="1:9" hidden="1" outlineLevel="1">
      <c r="A4260" s="222" t="s">
        <v>1362</v>
      </c>
      <c r="B4260" s="134">
        <v>3646516</v>
      </c>
      <c r="C4260" s="134">
        <v>0</v>
      </c>
      <c r="D4260" s="212">
        <f t="shared" si="102"/>
        <v>3646516</v>
      </c>
      <c r="E4260" s="208"/>
      <c r="F4260" s="208"/>
      <c r="G4260" s="208"/>
      <c r="H4260" s="208"/>
      <c r="I4260" t="s">
        <v>1363</v>
      </c>
    </row>
    <row r="4261" spans="1:9" hidden="1" outlineLevel="1">
      <c r="A4261" s="222" t="s">
        <v>778</v>
      </c>
      <c r="B4261" s="134">
        <v>5929420</v>
      </c>
      <c r="C4261" s="134">
        <v>0</v>
      </c>
      <c r="D4261" s="212">
        <f t="shared" si="102"/>
        <v>5929420</v>
      </c>
      <c r="E4261" s="208"/>
      <c r="F4261" s="208"/>
      <c r="G4261" s="208"/>
      <c r="H4261" s="208"/>
      <c r="I4261" t="s">
        <v>779</v>
      </c>
    </row>
    <row r="4262" spans="1:9" hidden="1" outlineLevel="1">
      <c r="A4262" s="222" t="s">
        <v>1793</v>
      </c>
      <c r="B4262" s="134">
        <v>402306</v>
      </c>
      <c r="C4262" s="134">
        <v>0</v>
      </c>
      <c r="D4262" s="212">
        <f t="shared" si="102"/>
        <v>402306</v>
      </c>
      <c r="E4262" s="208"/>
      <c r="F4262" s="208"/>
      <c r="G4262" s="208"/>
      <c r="H4262" s="208"/>
      <c r="I4262" t="s">
        <v>1794</v>
      </c>
    </row>
    <row r="4263" spans="1:9" hidden="1" outlineLevel="1">
      <c r="A4263" s="222" t="s">
        <v>912</v>
      </c>
      <c r="B4263" s="134">
        <v>118405186.94</v>
      </c>
      <c r="C4263" s="134">
        <v>-2152670.92</v>
      </c>
      <c r="D4263" s="212">
        <f t="shared" si="102"/>
        <v>116252516.02</v>
      </c>
      <c r="E4263" s="208"/>
      <c r="F4263" s="208"/>
      <c r="G4263" s="208"/>
      <c r="H4263" s="208"/>
      <c r="I4263" t="s">
        <v>913</v>
      </c>
    </row>
    <row r="4264" spans="1:9" hidden="1" outlineLevel="1">
      <c r="A4264" s="222" t="s">
        <v>788</v>
      </c>
      <c r="B4264" s="134">
        <v>88031227</v>
      </c>
      <c r="C4264" s="134">
        <v>447603</v>
      </c>
      <c r="D4264" s="212">
        <f t="shared" si="102"/>
        <v>88478830</v>
      </c>
      <c r="E4264" s="208"/>
      <c r="F4264" s="208"/>
      <c r="G4264" s="208"/>
      <c r="H4264" s="208"/>
      <c r="I4264" t="s">
        <v>789</v>
      </c>
    </row>
    <row r="4265" spans="1:9" hidden="1" outlineLevel="1">
      <c r="A4265" s="222" t="s">
        <v>806</v>
      </c>
      <c r="B4265" s="134">
        <v>67906182</v>
      </c>
      <c r="C4265" s="134">
        <v>0</v>
      </c>
      <c r="D4265" s="212">
        <f t="shared" si="102"/>
        <v>67906182</v>
      </c>
      <c r="E4265" s="208"/>
      <c r="F4265" s="208"/>
      <c r="G4265" s="208"/>
      <c r="H4265" s="208"/>
      <c r="I4265" t="s">
        <v>807</v>
      </c>
    </row>
    <row r="4266" spans="1:9" hidden="1" outlineLevel="1">
      <c r="A4266" s="222" t="s">
        <v>1795</v>
      </c>
      <c r="B4266" s="134">
        <v>52435</v>
      </c>
      <c r="C4266" s="134">
        <v>0</v>
      </c>
      <c r="D4266" s="212">
        <f t="shared" si="102"/>
        <v>52435</v>
      </c>
      <c r="E4266" s="208"/>
      <c r="F4266" s="208"/>
      <c r="G4266" s="208"/>
      <c r="H4266" s="208"/>
      <c r="I4266" t="s">
        <v>1796</v>
      </c>
    </row>
    <row r="4267" spans="1:9" hidden="1" outlineLevel="1">
      <c r="A4267" s="222" t="s">
        <v>1797</v>
      </c>
      <c r="B4267" s="134">
        <v>0</v>
      </c>
      <c r="C4267" s="134">
        <v>0</v>
      </c>
      <c r="D4267" s="212">
        <f t="shared" si="102"/>
        <v>0</v>
      </c>
      <c r="E4267" s="208"/>
      <c r="F4267" s="208"/>
      <c r="G4267" s="208"/>
      <c r="H4267" s="208"/>
      <c r="I4267" t="s">
        <v>1798</v>
      </c>
    </row>
    <row r="4268" spans="1:9" hidden="1" outlineLevel="1">
      <c r="A4268" s="222" t="s">
        <v>1219</v>
      </c>
      <c r="B4268" s="134">
        <v>92649668</v>
      </c>
      <c r="C4268" s="134">
        <v>0</v>
      </c>
      <c r="D4268" s="212">
        <f t="shared" si="102"/>
        <v>92649668</v>
      </c>
      <c r="E4268" s="208"/>
      <c r="F4268" s="208"/>
      <c r="G4268" s="208"/>
      <c r="H4268" s="208"/>
      <c r="I4268" t="s">
        <v>1220</v>
      </c>
    </row>
    <row r="4269" spans="1:9" hidden="1" outlineLevel="1">
      <c r="A4269" s="222" t="s">
        <v>898</v>
      </c>
      <c r="B4269" s="134">
        <v>366963938</v>
      </c>
      <c r="C4269" s="134">
        <v>0</v>
      </c>
      <c r="D4269" s="212">
        <f t="shared" si="102"/>
        <v>366963938</v>
      </c>
      <c r="E4269" s="208"/>
      <c r="F4269" s="208"/>
      <c r="G4269" s="208"/>
      <c r="H4269" s="208"/>
      <c r="I4269" t="s">
        <v>899</v>
      </c>
    </row>
    <row r="4270" spans="1:9" hidden="1" outlineLevel="1">
      <c r="A4270" s="222" t="s">
        <v>350</v>
      </c>
      <c r="B4270" s="134">
        <v>14674613</v>
      </c>
      <c r="C4270" s="134">
        <v>0</v>
      </c>
      <c r="D4270" s="212">
        <f t="shared" si="102"/>
        <v>14674613</v>
      </c>
      <c r="E4270" s="208"/>
      <c r="F4270" s="208"/>
      <c r="G4270" s="208"/>
      <c r="H4270" s="208"/>
      <c r="I4270" t="s">
        <v>351</v>
      </c>
    </row>
    <row r="4271" spans="1:9" hidden="1" outlineLevel="1">
      <c r="A4271" s="222" t="s">
        <v>281</v>
      </c>
      <c r="B4271" s="134">
        <v>0</v>
      </c>
      <c r="C4271" s="134">
        <v>0</v>
      </c>
      <c r="D4271" s="212">
        <f t="shared" si="102"/>
        <v>0</v>
      </c>
      <c r="E4271" s="208"/>
      <c r="F4271" s="208"/>
      <c r="G4271" s="208"/>
      <c r="H4271" s="208"/>
      <c r="I4271" t="s">
        <v>282</v>
      </c>
    </row>
    <row r="4272" spans="1:9" hidden="1" outlineLevel="1">
      <c r="A4272" s="222" t="s">
        <v>1364</v>
      </c>
      <c r="B4272" s="134">
        <v>289528365</v>
      </c>
      <c r="C4272" s="134">
        <v>-71496359</v>
      </c>
      <c r="D4272" s="212">
        <f t="shared" si="102"/>
        <v>218032006</v>
      </c>
      <c r="E4272" s="208"/>
      <c r="F4272" s="208"/>
      <c r="G4272" s="208"/>
      <c r="H4272" s="208"/>
      <c r="I4272" t="s">
        <v>1365</v>
      </c>
    </row>
    <row r="4273" spans="1:9" hidden="1" outlineLevel="1">
      <c r="A4273" s="222" t="s">
        <v>798</v>
      </c>
      <c r="B4273" s="134">
        <v>32989568</v>
      </c>
      <c r="C4273" s="134">
        <v>-388737</v>
      </c>
      <c r="D4273" s="212">
        <f t="shared" si="102"/>
        <v>32600831</v>
      </c>
      <c r="E4273" s="208"/>
      <c r="F4273" s="208"/>
      <c r="G4273" s="208"/>
      <c r="H4273" s="208"/>
      <c r="I4273" t="s">
        <v>799</v>
      </c>
    </row>
    <row r="4274" spans="1:9" hidden="1" outlineLevel="1">
      <c r="A4274" s="222" t="s">
        <v>1799</v>
      </c>
      <c r="B4274" s="134">
        <v>5730973</v>
      </c>
      <c r="C4274" s="134">
        <v>0</v>
      </c>
      <c r="D4274" s="212">
        <f t="shared" si="102"/>
        <v>5730973</v>
      </c>
      <c r="E4274" s="208"/>
      <c r="F4274" s="208"/>
      <c r="G4274" s="208"/>
      <c r="H4274" s="208"/>
      <c r="I4274" t="s">
        <v>1800</v>
      </c>
    </row>
    <row r="4275" spans="1:9" hidden="1" outlineLevel="1">
      <c r="A4275" s="222" t="s">
        <v>1037</v>
      </c>
      <c r="B4275" s="134">
        <v>104904961</v>
      </c>
      <c r="C4275" s="134">
        <v>-238804</v>
      </c>
      <c r="D4275" s="212">
        <f t="shared" si="102"/>
        <v>104666157</v>
      </c>
      <c r="E4275" s="208"/>
      <c r="F4275" s="208"/>
      <c r="G4275" s="208"/>
      <c r="H4275" s="208"/>
      <c r="I4275" t="s">
        <v>1038</v>
      </c>
    </row>
    <row r="4276" spans="1:9" hidden="1" outlineLevel="1">
      <c r="A4276" s="222" t="s">
        <v>1121</v>
      </c>
      <c r="B4276" s="134">
        <v>87837627</v>
      </c>
      <c r="C4276" s="134">
        <v>1450527</v>
      </c>
      <c r="D4276" s="212">
        <f t="shared" si="102"/>
        <v>89288154</v>
      </c>
      <c r="E4276" s="208"/>
      <c r="F4276" s="208"/>
      <c r="G4276" s="208"/>
      <c r="H4276" s="208"/>
      <c r="I4276" t="s">
        <v>1122</v>
      </c>
    </row>
    <row r="4277" spans="1:9" hidden="1" outlineLevel="1">
      <c r="A4277" s="222" t="s">
        <v>1666</v>
      </c>
      <c r="B4277" s="134">
        <v>4949974364</v>
      </c>
      <c r="C4277" s="134">
        <v>9772182</v>
      </c>
      <c r="D4277" s="212">
        <f t="shared" si="102"/>
        <v>4959746546</v>
      </c>
      <c r="E4277" s="208"/>
      <c r="F4277" s="208"/>
      <c r="G4277" s="208"/>
      <c r="H4277" s="208"/>
      <c r="I4277" t="s">
        <v>1707</v>
      </c>
    </row>
    <row r="4278" spans="1:9" hidden="1" outlineLevel="1">
      <c r="A4278" s="222" t="s">
        <v>1710</v>
      </c>
      <c r="B4278" s="134">
        <v>277221244</v>
      </c>
      <c r="C4278" s="134">
        <v>0</v>
      </c>
      <c r="D4278" s="212">
        <f t="shared" si="102"/>
        <v>277221244</v>
      </c>
      <c r="E4278" s="208"/>
      <c r="F4278" s="208"/>
      <c r="G4278" s="208"/>
      <c r="H4278" s="208"/>
      <c r="I4278" t="s">
        <v>1711</v>
      </c>
    </row>
    <row r="4279" spans="1:9" hidden="1" outlineLevel="1">
      <c r="A4279" s="222" t="s">
        <v>808</v>
      </c>
      <c r="B4279" s="134">
        <v>77273582</v>
      </c>
      <c r="C4279" s="134">
        <v>-357741</v>
      </c>
      <c r="D4279" s="212">
        <f t="shared" si="102"/>
        <v>76915841</v>
      </c>
      <c r="E4279" s="208"/>
      <c r="F4279" s="208"/>
      <c r="G4279" s="208"/>
      <c r="H4279" s="208"/>
      <c r="I4279" t="s">
        <v>809</v>
      </c>
    </row>
    <row r="4280" spans="1:9" hidden="1" outlineLevel="1">
      <c r="A4280" s="222" t="s">
        <v>1801</v>
      </c>
      <c r="B4280" s="134">
        <v>19290161</v>
      </c>
      <c r="C4280" s="134">
        <v>0</v>
      </c>
      <c r="D4280" s="212">
        <f t="shared" si="102"/>
        <v>19290161</v>
      </c>
      <c r="E4280" s="208"/>
      <c r="F4280" s="208"/>
      <c r="G4280" s="208"/>
      <c r="H4280" s="208"/>
      <c r="I4280" t="s">
        <v>1802</v>
      </c>
    </row>
    <row r="4281" spans="1:9" hidden="1" outlineLevel="1">
      <c r="A4281" s="222" t="s">
        <v>558</v>
      </c>
      <c r="B4281" s="134">
        <v>69811568</v>
      </c>
      <c r="C4281" s="134">
        <v>-3806033</v>
      </c>
      <c r="D4281" s="212">
        <f t="shared" si="102"/>
        <v>66005535</v>
      </c>
      <c r="E4281" s="208"/>
      <c r="F4281" s="208"/>
      <c r="G4281" s="208"/>
      <c r="H4281" s="208"/>
      <c r="I4281" t="s">
        <v>559</v>
      </c>
    </row>
    <row r="4282" spans="1:9" hidden="1" outlineLevel="1">
      <c r="A4282" s="222" t="s">
        <v>1803</v>
      </c>
      <c r="B4282" s="134">
        <v>4784928</v>
      </c>
      <c r="C4282" s="134">
        <v>0</v>
      </c>
      <c r="D4282" s="212">
        <f t="shared" si="102"/>
        <v>4784928</v>
      </c>
      <c r="E4282" s="208"/>
      <c r="F4282" s="208"/>
      <c r="G4282" s="208"/>
      <c r="H4282" s="208"/>
      <c r="I4282" t="s">
        <v>1804</v>
      </c>
    </row>
    <row r="4283" spans="1:9" hidden="1" outlineLevel="1">
      <c r="A4283" s="222" t="s">
        <v>384</v>
      </c>
      <c r="B4283" s="134">
        <v>212732993</v>
      </c>
      <c r="C4283" s="134">
        <v>-2055849</v>
      </c>
      <c r="D4283" s="212">
        <f t="shared" si="102"/>
        <v>210677144</v>
      </c>
      <c r="E4283" s="208"/>
      <c r="F4283" s="208"/>
      <c r="G4283" s="208"/>
      <c r="H4283" s="208"/>
      <c r="I4283" t="s">
        <v>1359</v>
      </c>
    </row>
    <row r="4284" spans="1:9" hidden="1" outlineLevel="1">
      <c r="A4284" s="222" t="s">
        <v>1139</v>
      </c>
      <c r="B4284" s="134">
        <v>144140844</v>
      </c>
      <c r="C4284" s="134">
        <v>88939</v>
      </c>
      <c r="D4284" s="212">
        <f t="shared" si="102"/>
        <v>144229783</v>
      </c>
      <c r="E4284" s="208"/>
      <c r="F4284" s="208"/>
      <c r="G4284" s="208"/>
      <c r="H4284" s="208"/>
      <c r="I4284" t="s">
        <v>1140</v>
      </c>
    </row>
    <row r="4285" spans="1:9" hidden="1" outlineLevel="1">
      <c r="A4285" s="222" t="s">
        <v>1211</v>
      </c>
      <c r="B4285" s="134">
        <v>12051595</v>
      </c>
      <c r="C4285" s="134">
        <v>0</v>
      </c>
      <c r="D4285" s="212">
        <f t="shared" si="102"/>
        <v>12051595</v>
      </c>
      <c r="E4285" s="208"/>
      <c r="F4285" s="208"/>
      <c r="G4285" s="208"/>
      <c r="H4285" s="208"/>
      <c r="I4285" t="s">
        <v>1212</v>
      </c>
    </row>
    <row r="4286" spans="1:9" hidden="1" outlineLevel="1">
      <c r="A4286" s="222" t="s">
        <v>1297</v>
      </c>
      <c r="B4286" s="134">
        <v>105412646</v>
      </c>
      <c r="C4286" s="134">
        <v>0</v>
      </c>
      <c r="D4286" s="212">
        <f t="shared" si="102"/>
        <v>105412646</v>
      </c>
      <c r="E4286" s="208"/>
      <c r="F4286" s="208"/>
      <c r="G4286" s="208"/>
      <c r="H4286" s="208"/>
      <c r="I4286" t="s">
        <v>1298</v>
      </c>
    </row>
    <row r="4287" spans="1:9" hidden="1" outlineLevel="1">
      <c r="A4287" s="222" t="s">
        <v>1287</v>
      </c>
      <c r="B4287" s="134">
        <v>155709010</v>
      </c>
      <c r="C4287" s="134">
        <v>-103209</v>
      </c>
      <c r="D4287" s="212">
        <f t="shared" si="102"/>
        <v>155605801</v>
      </c>
      <c r="E4287" s="208"/>
      <c r="F4287" s="208"/>
      <c r="G4287" s="208"/>
      <c r="H4287" s="208"/>
      <c r="I4287" t="s">
        <v>1288</v>
      </c>
    </row>
    <row r="4288" spans="1:9" hidden="1" outlineLevel="1">
      <c r="A4288" s="222" t="s">
        <v>1289</v>
      </c>
      <c r="B4288" s="134">
        <v>196592752</v>
      </c>
      <c r="C4288" s="134">
        <v>-3823111</v>
      </c>
      <c r="D4288" s="212">
        <f t="shared" si="102"/>
        <v>192769641</v>
      </c>
      <c r="E4288" s="208"/>
      <c r="F4288" s="208"/>
      <c r="G4288" s="208"/>
      <c r="H4288" s="208"/>
      <c r="I4288" t="s">
        <v>1290</v>
      </c>
    </row>
    <row r="4289" spans="1:9" hidden="1" outlineLevel="1">
      <c r="A4289" s="222" t="s">
        <v>1135</v>
      </c>
      <c r="B4289" s="134">
        <v>17193711</v>
      </c>
      <c r="C4289" s="134">
        <v>0</v>
      </c>
      <c r="D4289" s="212">
        <f t="shared" si="102"/>
        <v>17193711</v>
      </c>
      <c r="E4289" s="208"/>
      <c r="F4289" s="208"/>
      <c r="G4289" s="208"/>
      <c r="H4289" s="208"/>
      <c r="I4289" t="s">
        <v>1136</v>
      </c>
    </row>
    <row r="4290" spans="1:9" hidden="1" outlineLevel="1">
      <c r="A4290" s="222" t="s">
        <v>1173</v>
      </c>
      <c r="B4290" s="134">
        <v>42906555</v>
      </c>
      <c r="C4290" s="134">
        <v>0</v>
      </c>
      <c r="D4290" s="212">
        <f t="shared" si="102"/>
        <v>42906555</v>
      </c>
      <c r="E4290" s="208"/>
      <c r="F4290" s="208"/>
      <c r="G4290" s="208"/>
      <c r="H4290" s="208"/>
      <c r="I4290" t="s">
        <v>1174</v>
      </c>
    </row>
    <row r="4291" spans="1:9" hidden="1" outlineLevel="1">
      <c r="A4291" s="222" t="s">
        <v>1805</v>
      </c>
      <c r="B4291" s="134">
        <v>16752644</v>
      </c>
      <c r="C4291" s="134">
        <v>0</v>
      </c>
      <c r="D4291" s="212">
        <f t="shared" si="102"/>
        <v>16752644</v>
      </c>
      <c r="E4291" s="208"/>
      <c r="F4291" s="208"/>
      <c r="G4291" s="208"/>
      <c r="H4291" s="208"/>
      <c r="I4291" t="s">
        <v>1806</v>
      </c>
    </row>
    <row r="4292" spans="1:9" hidden="1" outlineLevel="1">
      <c r="A4292" s="222" t="s">
        <v>1366</v>
      </c>
      <c r="B4292" s="134">
        <v>112010836</v>
      </c>
      <c r="C4292" s="134">
        <v>0</v>
      </c>
      <c r="D4292" s="212">
        <f t="shared" si="102"/>
        <v>112010836</v>
      </c>
      <c r="E4292" s="208"/>
      <c r="F4292" s="208"/>
      <c r="G4292" s="208"/>
      <c r="H4292" s="208"/>
      <c r="I4292" t="s">
        <v>1367</v>
      </c>
    </row>
    <row r="4293" spans="1:9" hidden="1" outlineLevel="1">
      <c r="A4293" s="222" t="s">
        <v>1807</v>
      </c>
      <c r="B4293" s="134">
        <v>89661939</v>
      </c>
      <c r="C4293" s="134">
        <v>0</v>
      </c>
      <c r="D4293" s="212">
        <f t="shared" si="102"/>
        <v>89661939</v>
      </c>
      <c r="E4293" s="208"/>
      <c r="F4293" s="208"/>
      <c r="G4293" s="208"/>
      <c r="H4293" s="208"/>
      <c r="I4293" t="s">
        <v>1808</v>
      </c>
    </row>
    <row r="4294" spans="1:9" hidden="1" outlineLevel="1">
      <c r="A4294" s="222" t="s">
        <v>954</v>
      </c>
      <c r="B4294" s="134">
        <v>4752607</v>
      </c>
      <c r="C4294" s="134">
        <v>0</v>
      </c>
      <c r="D4294" s="212">
        <f t="shared" si="102"/>
        <v>4752607</v>
      </c>
      <c r="E4294" s="208"/>
      <c r="F4294" s="208"/>
      <c r="G4294" s="208"/>
      <c r="H4294" s="208"/>
      <c r="I4294" t="s">
        <v>955</v>
      </c>
    </row>
    <row r="4295" spans="1:9" hidden="1" outlineLevel="1">
      <c r="A4295" s="222" t="s">
        <v>1133</v>
      </c>
      <c r="B4295" s="134">
        <v>147123820</v>
      </c>
      <c r="C4295" s="134">
        <v>-206084</v>
      </c>
      <c r="D4295" s="212">
        <f t="shared" si="102"/>
        <v>146917736</v>
      </c>
      <c r="E4295" s="208"/>
      <c r="F4295" s="208"/>
      <c r="G4295" s="208"/>
      <c r="H4295" s="208"/>
      <c r="I4295" t="s">
        <v>1134</v>
      </c>
    </row>
    <row r="4296" spans="1:9" hidden="1" outlineLevel="1">
      <c r="A4296" s="222" t="s">
        <v>948</v>
      </c>
      <c r="B4296" s="134">
        <v>140079070</v>
      </c>
      <c r="C4296" s="134">
        <v>-929575</v>
      </c>
      <c r="D4296" s="212">
        <f t="shared" si="102"/>
        <v>139149495</v>
      </c>
      <c r="E4296" s="208"/>
      <c r="F4296" s="208"/>
      <c r="G4296" s="208"/>
      <c r="H4296" s="208"/>
      <c r="I4296" t="s">
        <v>949</v>
      </c>
    </row>
    <row r="4297" spans="1:9" hidden="1" outlineLevel="1">
      <c r="A4297" s="222" t="s">
        <v>1809</v>
      </c>
      <c r="B4297" s="134">
        <v>16220093</v>
      </c>
      <c r="C4297" s="134">
        <v>0</v>
      </c>
      <c r="D4297" s="212">
        <f t="shared" si="102"/>
        <v>16220093</v>
      </c>
      <c r="E4297" s="208"/>
      <c r="F4297" s="208"/>
      <c r="G4297" s="208"/>
      <c r="H4297" s="208"/>
      <c r="I4297" t="s">
        <v>1370</v>
      </c>
    </row>
    <row r="4298" spans="1:9" hidden="1" outlineLevel="1">
      <c r="A4298" s="222" t="s">
        <v>1249</v>
      </c>
      <c r="B4298" s="134">
        <v>71036406</v>
      </c>
      <c r="C4298" s="134">
        <v>-29051</v>
      </c>
      <c r="D4298" s="212">
        <f t="shared" si="102"/>
        <v>71007355</v>
      </c>
      <c r="E4298" s="208"/>
      <c r="F4298" s="208"/>
      <c r="G4298" s="208"/>
      <c r="H4298" s="208"/>
      <c r="I4298" t="s">
        <v>1250</v>
      </c>
    </row>
    <row r="4299" spans="1:9" hidden="1" outlineLevel="1">
      <c r="A4299" s="222" t="s">
        <v>93</v>
      </c>
      <c r="B4299" s="134">
        <v>5977603</v>
      </c>
      <c r="C4299" s="134">
        <v>263067</v>
      </c>
      <c r="D4299" s="212">
        <f t="shared" si="102"/>
        <v>6240670</v>
      </c>
      <c r="E4299" s="208"/>
      <c r="F4299" s="208"/>
      <c r="G4299" s="208"/>
      <c r="H4299" s="208"/>
      <c r="I4299" t="s">
        <v>94</v>
      </c>
    </row>
    <row r="4300" spans="1:9" hidden="1" outlineLevel="1">
      <c r="A4300" s="222" t="s">
        <v>1810</v>
      </c>
      <c r="B4300" s="134">
        <v>56452390</v>
      </c>
      <c r="C4300" s="134">
        <v>-151327</v>
      </c>
      <c r="D4300" s="212">
        <f t="shared" si="102"/>
        <v>56301063</v>
      </c>
      <c r="E4300" s="208"/>
      <c r="F4300" s="208"/>
      <c r="G4300" s="208"/>
      <c r="H4300" s="208"/>
      <c r="I4300" t="s">
        <v>1811</v>
      </c>
    </row>
    <row r="4301" spans="1:9" hidden="1" outlineLevel="1">
      <c r="A4301" s="222" t="s">
        <v>277</v>
      </c>
      <c r="B4301" s="134">
        <v>28418032</v>
      </c>
      <c r="C4301" s="134">
        <v>0</v>
      </c>
      <c r="D4301" s="212">
        <f t="shared" si="102"/>
        <v>28418032</v>
      </c>
      <c r="E4301" s="208"/>
      <c r="F4301" s="208"/>
      <c r="G4301" s="208"/>
      <c r="H4301" s="208"/>
      <c r="I4301" t="s">
        <v>278</v>
      </c>
    </row>
    <row r="4302" spans="1:9" hidden="1" outlineLevel="1">
      <c r="A4302" s="222" t="s">
        <v>1368</v>
      </c>
      <c r="B4302" s="134">
        <v>18762500</v>
      </c>
      <c r="C4302" s="134">
        <v>481</v>
      </c>
      <c r="D4302" s="212">
        <f t="shared" si="102"/>
        <v>18762981</v>
      </c>
      <c r="E4302" s="208"/>
      <c r="F4302" s="208"/>
      <c r="G4302" s="208"/>
      <c r="H4302" s="208"/>
      <c r="I4302" t="s">
        <v>1369</v>
      </c>
    </row>
    <row r="4303" spans="1:9" hidden="1" outlineLevel="1">
      <c r="A4303" s="222" t="s">
        <v>926</v>
      </c>
      <c r="B4303" s="134">
        <v>288288640</v>
      </c>
      <c r="C4303" s="134">
        <v>-2749974</v>
      </c>
      <c r="D4303" s="212">
        <f t="shared" si="102"/>
        <v>285538666</v>
      </c>
      <c r="E4303" s="208"/>
      <c r="F4303" s="208"/>
      <c r="G4303" s="208"/>
      <c r="H4303" s="208"/>
      <c r="I4303" t="s">
        <v>927</v>
      </c>
    </row>
    <row r="4304" spans="1:9" hidden="1" outlineLevel="1">
      <c r="A4304" s="222" t="s">
        <v>728</v>
      </c>
      <c r="B4304" s="134">
        <v>84481051.180000007</v>
      </c>
      <c r="C4304" s="134">
        <v>-580293.4</v>
      </c>
      <c r="D4304" s="212">
        <f t="shared" si="102"/>
        <v>83900757.780000001</v>
      </c>
      <c r="E4304" s="208"/>
      <c r="F4304" s="208"/>
      <c r="G4304" s="208"/>
      <c r="H4304" s="208"/>
      <c r="I4304" t="s">
        <v>729</v>
      </c>
    </row>
    <row r="4305" spans="1:9" hidden="1" outlineLevel="1">
      <c r="A4305" s="222" t="s">
        <v>1171</v>
      </c>
      <c r="B4305" s="134">
        <v>66101851.149999999</v>
      </c>
      <c r="C4305" s="134">
        <v>0</v>
      </c>
      <c r="D4305" s="212">
        <f t="shared" si="102"/>
        <v>66101851.149999999</v>
      </c>
      <c r="E4305" s="208"/>
      <c r="F4305" s="208"/>
      <c r="G4305" s="208"/>
      <c r="H4305" s="208"/>
      <c r="I4305" t="s">
        <v>1172</v>
      </c>
    </row>
    <row r="4306" spans="1:9" hidden="1" outlineLevel="1">
      <c r="A4306" s="222" t="s">
        <v>1291</v>
      </c>
      <c r="B4306" s="134">
        <v>74137381.150000006</v>
      </c>
      <c r="C4306" s="134">
        <v>-1259516.49</v>
      </c>
      <c r="D4306" s="212">
        <f t="shared" si="102"/>
        <v>72877864.660000011</v>
      </c>
      <c r="E4306" s="208"/>
      <c r="F4306" s="208"/>
      <c r="G4306" s="208"/>
      <c r="H4306" s="208"/>
      <c r="I4306" t="s">
        <v>1292</v>
      </c>
    </row>
    <row r="4307" spans="1:9" hidden="1" outlineLevel="1">
      <c r="A4307" s="222" t="s">
        <v>1069</v>
      </c>
      <c r="B4307" s="134">
        <v>67276749</v>
      </c>
      <c r="C4307" s="134">
        <v>0</v>
      </c>
      <c r="D4307" s="212">
        <f t="shared" si="102"/>
        <v>67276749</v>
      </c>
      <c r="E4307" s="208"/>
      <c r="F4307" s="208"/>
      <c r="G4307" s="208"/>
      <c r="H4307" s="208"/>
      <c r="I4307" t="s">
        <v>1070</v>
      </c>
    </row>
    <row r="4308" spans="1:9" hidden="1" outlineLevel="1">
      <c r="A4308" s="222" t="s">
        <v>963</v>
      </c>
      <c r="B4308" s="134">
        <v>55790499</v>
      </c>
      <c r="C4308" s="134">
        <v>296026</v>
      </c>
      <c r="D4308" s="212">
        <f t="shared" si="102"/>
        <v>56086525</v>
      </c>
      <c r="E4308" s="208"/>
      <c r="F4308" s="208"/>
      <c r="G4308" s="208"/>
      <c r="H4308" s="208"/>
      <c r="I4308" t="s">
        <v>964</v>
      </c>
    </row>
    <row r="4309" spans="1:9" hidden="1" outlineLevel="1">
      <c r="A4309" s="222" t="s">
        <v>319</v>
      </c>
      <c r="B4309" s="134">
        <v>18056024.73</v>
      </c>
      <c r="C4309" s="134">
        <v>0</v>
      </c>
      <c r="D4309" s="212">
        <f t="shared" si="102"/>
        <v>18056024.73</v>
      </c>
      <c r="E4309" s="208"/>
      <c r="F4309" s="208"/>
      <c r="G4309" s="208"/>
      <c r="H4309" s="208"/>
      <c r="I4309" t="s">
        <v>320</v>
      </c>
    </row>
    <row r="4310" spans="1:9" hidden="1" outlineLevel="1">
      <c r="A4310" s="222" t="s">
        <v>1812</v>
      </c>
      <c r="B4310" s="134">
        <v>30733242</v>
      </c>
      <c r="C4310" s="134">
        <v>0</v>
      </c>
      <c r="D4310" s="212">
        <f t="shared" si="102"/>
        <v>30733242</v>
      </c>
      <c r="E4310" s="208"/>
      <c r="F4310" s="208"/>
      <c r="G4310" s="208"/>
      <c r="H4310" s="208"/>
      <c r="I4310" t="s">
        <v>1813</v>
      </c>
    </row>
    <row r="4311" spans="1:9" hidden="1" outlineLevel="1">
      <c r="A4311" s="222" t="s">
        <v>1814</v>
      </c>
      <c r="B4311" s="134">
        <v>3354059</v>
      </c>
      <c r="C4311" s="134">
        <v>0</v>
      </c>
      <c r="D4311" s="212">
        <f t="shared" si="102"/>
        <v>3354059</v>
      </c>
      <c r="E4311" s="208"/>
      <c r="F4311" s="208"/>
      <c r="G4311" s="208"/>
      <c r="H4311" s="208"/>
      <c r="I4311" t="s">
        <v>1815</v>
      </c>
    </row>
    <row r="4312" spans="1:9" ht="13.5" collapsed="1" thickBot="1">
      <c r="A4312" s="228" t="str">
        <f>A705</f>
        <v>Regelzone TransnetBW (gesamt)</v>
      </c>
      <c r="B4312" s="229">
        <f>SUM(B4313:B4452)</f>
        <v>50139271959</v>
      </c>
      <c r="C4312" s="229">
        <f>SUM(C4313:C4452)</f>
        <v>-103937416</v>
      </c>
      <c r="D4312" s="231">
        <f>B4312+C4312</f>
        <v>50035334543</v>
      </c>
      <c r="E4312" s="208"/>
      <c r="F4312" s="208"/>
      <c r="G4312" s="208"/>
      <c r="H4312" s="208"/>
    </row>
    <row r="4313" spans="1:9" hidden="1" outlineLevel="1">
      <c r="A4313" s="222" t="s">
        <v>1548</v>
      </c>
      <c r="B4313" s="134">
        <v>229041357</v>
      </c>
      <c r="C4313" s="134">
        <v>0</v>
      </c>
      <c r="D4313" s="212"/>
      <c r="E4313" s="208"/>
      <c r="F4313" s="208"/>
      <c r="G4313" s="208"/>
      <c r="H4313" s="208"/>
      <c r="I4313" t="s">
        <v>1549</v>
      </c>
    </row>
    <row r="4314" spans="1:9" hidden="1" outlineLevel="1">
      <c r="A4314" s="222" t="s">
        <v>1428</v>
      </c>
      <c r="B4314" s="134">
        <v>465361530</v>
      </c>
      <c r="C4314" s="134">
        <v>-7745663</v>
      </c>
      <c r="D4314" s="212"/>
      <c r="E4314" s="208"/>
      <c r="F4314" s="208"/>
      <c r="G4314" s="208"/>
      <c r="H4314" s="208"/>
      <c r="I4314" t="s">
        <v>1429</v>
      </c>
    </row>
    <row r="4315" spans="1:9" hidden="1" outlineLevel="1">
      <c r="A4315" s="222" t="s">
        <v>1538</v>
      </c>
      <c r="B4315" s="134">
        <v>1342710674</v>
      </c>
      <c r="C4315" s="134">
        <v>1054688</v>
      </c>
      <c r="D4315" s="212"/>
      <c r="E4315" s="208"/>
      <c r="F4315" s="208"/>
      <c r="G4315" s="208"/>
      <c r="H4315" s="208"/>
      <c r="I4315" t="s">
        <v>1539</v>
      </c>
    </row>
    <row r="4316" spans="1:9" hidden="1" outlineLevel="1">
      <c r="A4316" s="222" t="s">
        <v>1816</v>
      </c>
      <c r="B4316" s="134">
        <v>11825112</v>
      </c>
      <c r="C4316" s="134">
        <v>0</v>
      </c>
      <c r="D4316" s="212"/>
      <c r="E4316" s="208"/>
      <c r="F4316" s="208"/>
      <c r="G4316" s="208"/>
      <c r="H4316" s="208"/>
      <c r="I4316" t="s">
        <v>1817</v>
      </c>
    </row>
    <row r="4317" spans="1:9" hidden="1" outlineLevel="1">
      <c r="A4317" s="222" t="s">
        <v>1706</v>
      </c>
      <c r="B4317" s="134">
        <v>2196215531</v>
      </c>
      <c r="C4317" s="134">
        <v>3197545</v>
      </c>
      <c r="D4317" s="212"/>
      <c r="E4317" s="208"/>
      <c r="F4317" s="208"/>
      <c r="G4317" s="208"/>
      <c r="H4317" s="208"/>
      <c r="I4317" t="s">
        <v>1707</v>
      </c>
    </row>
    <row r="4318" spans="1:9" hidden="1" outlineLevel="1">
      <c r="A4318" s="222" t="s">
        <v>1422</v>
      </c>
      <c r="B4318" s="134">
        <v>130803028</v>
      </c>
      <c r="C4318" s="134">
        <v>-687864</v>
      </c>
      <c r="D4318" s="212"/>
      <c r="E4318" s="208"/>
      <c r="F4318" s="208"/>
      <c r="G4318" s="208"/>
      <c r="H4318" s="208"/>
      <c r="I4318" t="s">
        <v>1423</v>
      </c>
    </row>
    <row r="4319" spans="1:9" hidden="1" outlineLevel="1">
      <c r="A4319" s="222" t="s">
        <v>350</v>
      </c>
      <c r="B4319" s="134">
        <v>1909525</v>
      </c>
      <c r="C4319" s="134">
        <v>-160176</v>
      </c>
      <c r="D4319" s="212"/>
      <c r="E4319" s="208"/>
      <c r="F4319" s="208"/>
      <c r="G4319" s="208"/>
      <c r="H4319" s="208"/>
      <c r="I4319" t="s">
        <v>351</v>
      </c>
    </row>
    <row r="4320" spans="1:9" hidden="1" outlineLevel="1">
      <c r="A4320" s="222" t="s">
        <v>93</v>
      </c>
      <c r="B4320" s="134">
        <v>3912741</v>
      </c>
      <c r="C4320" s="134">
        <v>10684</v>
      </c>
      <c r="D4320" s="212"/>
      <c r="E4320" s="208"/>
      <c r="F4320" s="208"/>
      <c r="G4320" s="208"/>
      <c r="H4320" s="208"/>
      <c r="I4320" t="s">
        <v>94</v>
      </c>
    </row>
    <row r="4321" spans="1:9" hidden="1" outlineLevel="1">
      <c r="A4321" s="222" t="s">
        <v>1574</v>
      </c>
      <c r="B4321" s="134">
        <v>178198611</v>
      </c>
      <c r="C4321" s="134">
        <v>0</v>
      </c>
      <c r="D4321" s="212"/>
      <c r="E4321" s="208"/>
      <c r="F4321" s="208"/>
      <c r="G4321" s="208"/>
      <c r="H4321" s="208"/>
      <c r="I4321" t="s">
        <v>1575</v>
      </c>
    </row>
    <row r="4322" spans="1:9" hidden="1" outlineLevel="1">
      <c r="A4322" s="222" t="s">
        <v>1432</v>
      </c>
      <c r="B4322" s="134">
        <v>82386039</v>
      </c>
      <c r="C4322" s="134">
        <v>-161713</v>
      </c>
      <c r="D4322" s="212"/>
      <c r="E4322" s="208"/>
      <c r="F4322" s="208"/>
      <c r="G4322" s="208"/>
      <c r="H4322" s="208"/>
      <c r="I4322" t="s">
        <v>1433</v>
      </c>
    </row>
    <row r="4323" spans="1:9" hidden="1" outlineLevel="1">
      <c r="A4323" s="222" t="s">
        <v>1482</v>
      </c>
      <c r="B4323" s="134">
        <v>17520258</v>
      </c>
      <c r="C4323" s="134">
        <v>-7670</v>
      </c>
      <c r="D4323" s="212"/>
      <c r="E4323" s="208"/>
      <c r="F4323" s="208"/>
      <c r="G4323" s="208"/>
      <c r="H4323" s="208"/>
      <c r="I4323" t="s">
        <v>1483</v>
      </c>
    </row>
    <row r="4324" spans="1:9" hidden="1" outlineLevel="1">
      <c r="A4324" s="222" t="s">
        <v>1430</v>
      </c>
      <c r="B4324" s="134">
        <v>25473154</v>
      </c>
      <c r="C4324" s="134">
        <v>0</v>
      </c>
      <c r="D4324" s="212"/>
      <c r="E4324" s="208"/>
      <c r="F4324" s="208"/>
      <c r="G4324" s="208"/>
      <c r="H4324" s="208"/>
      <c r="I4324" t="s">
        <v>1431</v>
      </c>
    </row>
    <row r="4325" spans="1:9" hidden="1" outlineLevel="1">
      <c r="A4325" s="222" t="s">
        <v>1402</v>
      </c>
      <c r="B4325" s="134">
        <v>169917017</v>
      </c>
      <c r="C4325" s="134">
        <v>130836</v>
      </c>
      <c r="D4325" s="212"/>
      <c r="E4325" s="208"/>
      <c r="F4325" s="208"/>
      <c r="G4325" s="208"/>
      <c r="H4325" s="208"/>
      <c r="I4325" t="s">
        <v>1403</v>
      </c>
    </row>
    <row r="4326" spans="1:9" hidden="1" outlineLevel="1">
      <c r="A4326" s="222" t="s">
        <v>1588</v>
      </c>
      <c r="B4326" s="134">
        <v>40218982</v>
      </c>
      <c r="C4326" s="134">
        <v>4894933</v>
      </c>
      <c r="D4326" s="212"/>
      <c r="E4326" s="208"/>
      <c r="F4326" s="208"/>
      <c r="G4326" s="208"/>
      <c r="H4326" s="208"/>
      <c r="I4326" t="s">
        <v>1589</v>
      </c>
    </row>
    <row r="4327" spans="1:9" hidden="1" outlineLevel="1">
      <c r="A4327" s="222" t="s">
        <v>1818</v>
      </c>
      <c r="B4327" s="134">
        <v>10478224</v>
      </c>
      <c r="C4327" s="134">
        <v>0</v>
      </c>
      <c r="D4327" s="212"/>
      <c r="E4327" s="208"/>
      <c r="F4327" s="208"/>
      <c r="G4327" s="208"/>
      <c r="H4327" s="208"/>
      <c r="I4327" t="s">
        <v>1819</v>
      </c>
    </row>
    <row r="4328" spans="1:9" hidden="1" outlineLevel="1">
      <c r="A4328" s="222" t="s">
        <v>1384</v>
      </c>
      <c r="B4328" s="134">
        <v>41144715</v>
      </c>
      <c r="C4328" s="134">
        <v>0</v>
      </c>
      <c r="D4328" s="212"/>
      <c r="E4328" s="208"/>
      <c r="F4328" s="208"/>
      <c r="G4328" s="208"/>
      <c r="H4328" s="208"/>
      <c r="I4328" t="s">
        <v>1385</v>
      </c>
    </row>
    <row r="4329" spans="1:9" hidden="1" outlineLevel="1">
      <c r="A4329" s="222" t="s">
        <v>1566</v>
      </c>
      <c r="B4329" s="134">
        <v>36859417</v>
      </c>
      <c r="C4329" s="134">
        <v>0</v>
      </c>
      <c r="D4329" s="212"/>
      <c r="E4329" s="208"/>
      <c r="F4329" s="208"/>
      <c r="G4329" s="208"/>
      <c r="H4329" s="208"/>
      <c r="I4329" t="s">
        <v>1567</v>
      </c>
    </row>
    <row r="4330" spans="1:9" hidden="1" outlineLevel="1">
      <c r="A4330" s="222" t="s">
        <v>1382</v>
      </c>
      <c r="B4330" s="134">
        <v>80370672</v>
      </c>
      <c r="C4330" s="134">
        <v>298601</v>
      </c>
      <c r="D4330" s="212"/>
      <c r="E4330" s="208"/>
      <c r="F4330" s="208"/>
      <c r="G4330" s="208"/>
      <c r="H4330" s="208"/>
      <c r="I4330" t="s">
        <v>1383</v>
      </c>
    </row>
    <row r="4331" spans="1:9" hidden="1" outlineLevel="1">
      <c r="A4331" s="222" t="s">
        <v>1570</v>
      </c>
      <c r="B4331" s="134">
        <v>84390183</v>
      </c>
      <c r="C4331" s="134">
        <v>0</v>
      </c>
      <c r="D4331" s="212"/>
      <c r="E4331" s="208"/>
      <c r="F4331" s="208"/>
      <c r="G4331" s="208"/>
      <c r="H4331" s="208"/>
      <c r="I4331" t="s">
        <v>1571</v>
      </c>
    </row>
    <row r="4332" spans="1:9" hidden="1" outlineLevel="1">
      <c r="A4332" s="222" t="s">
        <v>1466</v>
      </c>
      <c r="B4332" s="134">
        <v>254365797</v>
      </c>
      <c r="C4332" s="134">
        <v>-962317</v>
      </c>
      <c r="D4332" s="212"/>
      <c r="E4332" s="208"/>
      <c r="F4332" s="208"/>
      <c r="G4332" s="208"/>
      <c r="H4332" s="208"/>
      <c r="I4332" t="s">
        <v>1467</v>
      </c>
    </row>
    <row r="4333" spans="1:9" hidden="1" outlineLevel="1">
      <c r="A4333" s="222" t="s">
        <v>1540</v>
      </c>
      <c r="B4333" s="134">
        <v>24319922</v>
      </c>
      <c r="C4333" s="134">
        <v>0</v>
      </c>
      <c r="D4333" s="212"/>
      <c r="E4333" s="208"/>
      <c r="F4333" s="208"/>
      <c r="G4333" s="208"/>
      <c r="H4333" s="208"/>
      <c r="I4333" t="s">
        <v>1541</v>
      </c>
    </row>
    <row r="4334" spans="1:9" hidden="1" outlineLevel="1">
      <c r="A4334" s="222" t="s">
        <v>1376</v>
      </c>
      <c r="B4334" s="134">
        <v>229314139</v>
      </c>
      <c r="C4334" s="134">
        <v>1140114</v>
      </c>
      <c r="D4334" s="212"/>
      <c r="E4334" s="208"/>
      <c r="F4334" s="208"/>
      <c r="G4334" s="208"/>
      <c r="H4334" s="208"/>
      <c r="I4334" t="s">
        <v>1377</v>
      </c>
    </row>
    <row r="4335" spans="1:9" hidden="1" outlineLevel="1">
      <c r="A4335" s="222" t="s">
        <v>1528</v>
      </c>
      <c r="B4335" s="134">
        <v>61322567</v>
      </c>
      <c r="C4335" s="134">
        <v>-112812</v>
      </c>
      <c r="D4335" s="212"/>
      <c r="E4335" s="208"/>
      <c r="F4335" s="208"/>
      <c r="G4335" s="208"/>
      <c r="H4335" s="208"/>
      <c r="I4335" t="s">
        <v>1529</v>
      </c>
    </row>
    <row r="4336" spans="1:9" hidden="1" outlineLevel="1">
      <c r="A4336" s="222" t="s">
        <v>1458</v>
      </c>
      <c r="B4336" s="134">
        <v>122664451</v>
      </c>
      <c r="C4336" s="134">
        <v>-326270</v>
      </c>
      <c r="D4336" s="212"/>
      <c r="E4336" s="208"/>
      <c r="F4336" s="208"/>
      <c r="G4336" s="208"/>
      <c r="H4336" s="208"/>
      <c r="I4336" t="s">
        <v>1459</v>
      </c>
    </row>
    <row r="4337" spans="1:9" hidden="1" outlineLevel="1">
      <c r="A4337" s="222" t="s">
        <v>1400</v>
      </c>
      <c r="B4337" s="134">
        <v>133155193</v>
      </c>
      <c r="C4337" s="134">
        <v>-124984</v>
      </c>
      <c r="D4337" s="212"/>
      <c r="E4337" s="208"/>
      <c r="F4337" s="208"/>
      <c r="G4337" s="208"/>
      <c r="H4337" s="208"/>
      <c r="I4337" t="s">
        <v>1401</v>
      </c>
    </row>
    <row r="4338" spans="1:9" hidden="1" outlineLevel="1">
      <c r="A4338" s="222" t="s">
        <v>1500</v>
      </c>
      <c r="B4338" s="134">
        <v>41299690</v>
      </c>
      <c r="C4338" s="134">
        <v>0</v>
      </c>
      <c r="D4338" s="212"/>
      <c r="E4338" s="208"/>
      <c r="F4338" s="208"/>
      <c r="G4338" s="208"/>
      <c r="H4338" s="208"/>
      <c r="I4338" t="s">
        <v>1501</v>
      </c>
    </row>
    <row r="4339" spans="1:9" hidden="1" outlineLevel="1">
      <c r="A4339" s="222" t="s">
        <v>1464</v>
      </c>
      <c r="B4339" s="134">
        <v>67784473</v>
      </c>
      <c r="C4339" s="134">
        <v>0</v>
      </c>
      <c r="D4339" s="212"/>
      <c r="E4339" s="208"/>
      <c r="F4339" s="208"/>
      <c r="G4339" s="208"/>
      <c r="H4339" s="208"/>
      <c r="I4339" t="s">
        <v>1465</v>
      </c>
    </row>
    <row r="4340" spans="1:9" hidden="1" outlineLevel="1">
      <c r="A4340" s="222" t="s">
        <v>1506</v>
      </c>
      <c r="B4340" s="134">
        <v>203653027</v>
      </c>
      <c r="C4340" s="134">
        <v>-936533</v>
      </c>
      <c r="D4340" s="212"/>
      <c r="E4340" s="208"/>
      <c r="F4340" s="208"/>
      <c r="G4340" s="208"/>
      <c r="H4340" s="208"/>
      <c r="I4340" t="s">
        <v>1507</v>
      </c>
    </row>
    <row r="4341" spans="1:9" hidden="1" outlineLevel="1">
      <c r="A4341" s="222" t="s">
        <v>1412</v>
      </c>
      <c r="B4341" s="134">
        <v>17960541</v>
      </c>
      <c r="C4341" s="134">
        <v>0</v>
      </c>
      <c r="D4341" s="212"/>
      <c r="E4341" s="208"/>
      <c r="F4341" s="208"/>
      <c r="G4341" s="208"/>
      <c r="H4341" s="208"/>
      <c r="I4341" t="s">
        <v>1413</v>
      </c>
    </row>
    <row r="4342" spans="1:9" hidden="1" outlineLevel="1">
      <c r="A4342" s="222" t="s">
        <v>1596</v>
      </c>
      <c r="B4342" s="134">
        <v>920797198</v>
      </c>
      <c r="C4342" s="134">
        <v>-721495</v>
      </c>
      <c r="D4342" s="212"/>
      <c r="E4342" s="208"/>
      <c r="F4342" s="208"/>
      <c r="G4342" s="208"/>
      <c r="H4342" s="208"/>
      <c r="I4342" t="s">
        <v>1597</v>
      </c>
    </row>
    <row r="4343" spans="1:9" hidden="1" outlineLevel="1">
      <c r="A4343" s="222" t="s">
        <v>1820</v>
      </c>
      <c r="B4343" s="134">
        <v>50973394</v>
      </c>
      <c r="C4343" s="134">
        <v>0</v>
      </c>
      <c r="D4343" s="212"/>
      <c r="E4343" s="208"/>
      <c r="F4343" s="208"/>
      <c r="G4343" s="208"/>
      <c r="H4343" s="208"/>
      <c r="I4343" t="s">
        <v>1821</v>
      </c>
    </row>
    <row r="4344" spans="1:9" hidden="1" outlineLevel="1">
      <c r="A4344" s="222" t="s">
        <v>1822</v>
      </c>
      <c r="B4344" s="134">
        <v>75109830</v>
      </c>
      <c r="C4344" s="134">
        <v>0</v>
      </c>
      <c r="D4344" s="212"/>
      <c r="E4344" s="208"/>
      <c r="F4344" s="208"/>
      <c r="G4344" s="208"/>
      <c r="H4344" s="208"/>
      <c r="I4344" t="s">
        <v>1823</v>
      </c>
    </row>
    <row r="4345" spans="1:9" hidden="1" outlineLevel="1">
      <c r="A4345" s="222" t="s">
        <v>1452</v>
      </c>
      <c r="B4345" s="134">
        <v>14327224</v>
      </c>
      <c r="C4345" s="134">
        <v>0</v>
      </c>
      <c r="D4345" s="212"/>
      <c r="E4345" s="208"/>
      <c r="F4345" s="208"/>
      <c r="G4345" s="208"/>
      <c r="H4345" s="208"/>
      <c r="I4345" t="s">
        <v>1453</v>
      </c>
    </row>
    <row r="4346" spans="1:9" hidden="1" outlineLevel="1">
      <c r="A4346" s="222" t="s">
        <v>1824</v>
      </c>
      <c r="B4346" s="134">
        <v>24213856</v>
      </c>
      <c r="C4346" s="134">
        <v>0</v>
      </c>
      <c r="D4346" s="212"/>
      <c r="E4346" s="208"/>
      <c r="F4346" s="208"/>
      <c r="G4346" s="208"/>
      <c r="H4346" s="208"/>
      <c r="I4346" t="s">
        <v>1825</v>
      </c>
    </row>
    <row r="4347" spans="1:9" hidden="1" outlineLevel="1">
      <c r="A4347" s="222" t="s">
        <v>1424</v>
      </c>
      <c r="B4347" s="134">
        <v>10605092</v>
      </c>
      <c r="C4347" s="134">
        <v>0</v>
      </c>
      <c r="D4347" s="212"/>
      <c r="E4347" s="208"/>
      <c r="F4347" s="208"/>
      <c r="G4347" s="208"/>
      <c r="H4347" s="208"/>
      <c r="I4347" t="s">
        <v>1425</v>
      </c>
    </row>
    <row r="4348" spans="1:9" hidden="1" outlineLevel="1">
      <c r="A4348" s="222" t="s">
        <v>1600</v>
      </c>
      <c r="B4348" s="134">
        <v>44008021</v>
      </c>
      <c r="C4348" s="134">
        <v>0</v>
      </c>
      <c r="D4348" s="212"/>
      <c r="E4348" s="208"/>
      <c r="F4348" s="208"/>
      <c r="G4348" s="208"/>
      <c r="H4348" s="208"/>
      <c r="I4348" t="s">
        <v>1601</v>
      </c>
    </row>
    <row r="4349" spans="1:9" hidden="1" outlineLevel="1">
      <c r="A4349" s="222" t="s">
        <v>1426</v>
      </c>
      <c r="B4349" s="134">
        <v>26346754</v>
      </c>
      <c r="C4349" s="134">
        <v>0</v>
      </c>
      <c r="D4349" s="212"/>
      <c r="E4349" s="208"/>
      <c r="F4349" s="208"/>
      <c r="G4349" s="208"/>
      <c r="H4349" s="208"/>
      <c r="I4349" t="s">
        <v>1427</v>
      </c>
    </row>
    <row r="4350" spans="1:9" hidden="1" outlineLevel="1">
      <c r="A4350" s="222" t="s">
        <v>1378</v>
      </c>
      <c r="B4350" s="134">
        <v>52432368</v>
      </c>
      <c r="C4350" s="134">
        <v>0</v>
      </c>
      <c r="D4350" s="212"/>
      <c r="E4350" s="208"/>
      <c r="F4350" s="208"/>
      <c r="G4350" s="208"/>
      <c r="H4350" s="208"/>
      <c r="I4350" t="s">
        <v>1379</v>
      </c>
    </row>
    <row r="4351" spans="1:9" hidden="1" outlineLevel="1">
      <c r="A4351" s="222" t="s">
        <v>1520</v>
      </c>
      <c r="B4351" s="134">
        <v>29539135</v>
      </c>
      <c r="C4351" s="134">
        <v>0</v>
      </c>
      <c r="D4351" s="212"/>
      <c r="E4351" s="208"/>
      <c r="F4351" s="208"/>
      <c r="G4351" s="208"/>
      <c r="H4351" s="208"/>
      <c r="I4351" t="s">
        <v>1521</v>
      </c>
    </row>
    <row r="4352" spans="1:9" hidden="1" outlineLevel="1">
      <c r="A4352" s="222" t="s">
        <v>1552</v>
      </c>
      <c r="B4352" s="134">
        <v>18921266</v>
      </c>
      <c r="C4352" s="134">
        <v>0</v>
      </c>
      <c r="D4352" s="212"/>
      <c r="E4352" s="208"/>
      <c r="F4352" s="208"/>
      <c r="G4352" s="208"/>
      <c r="H4352" s="208"/>
      <c r="I4352" t="s">
        <v>1553</v>
      </c>
    </row>
    <row r="4353" spans="1:9" hidden="1" outlineLevel="1">
      <c r="A4353" s="222" t="s">
        <v>1734</v>
      </c>
      <c r="B4353" s="134">
        <v>3424648</v>
      </c>
      <c r="C4353" s="134">
        <v>0</v>
      </c>
      <c r="D4353" s="212"/>
      <c r="E4353" s="208"/>
      <c r="F4353" s="208"/>
      <c r="G4353" s="208"/>
      <c r="H4353" s="208"/>
      <c r="I4353" t="s">
        <v>1735</v>
      </c>
    </row>
    <row r="4354" spans="1:9" hidden="1" outlineLevel="1">
      <c r="A4354" s="222" t="s">
        <v>7</v>
      </c>
      <c r="B4354" s="134">
        <v>42129437</v>
      </c>
      <c r="C4354" s="134">
        <v>-99247</v>
      </c>
      <c r="D4354" s="212"/>
      <c r="E4354" s="208"/>
      <c r="F4354" s="208"/>
      <c r="G4354" s="208"/>
      <c r="H4354" s="208"/>
      <c r="I4354" t="s">
        <v>8</v>
      </c>
    </row>
    <row r="4355" spans="1:9" hidden="1" outlineLevel="1">
      <c r="A4355" s="222" t="s">
        <v>319</v>
      </c>
      <c r="B4355" s="134">
        <v>1318689</v>
      </c>
      <c r="C4355" s="134">
        <v>0</v>
      </c>
      <c r="D4355" s="212"/>
      <c r="E4355" s="208"/>
      <c r="F4355" s="208"/>
      <c r="G4355" s="208"/>
      <c r="H4355" s="208"/>
      <c r="I4355" t="s">
        <v>320</v>
      </c>
    </row>
    <row r="4356" spans="1:9" hidden="1" outlineLevel="1">
      <c r="A4356" s="222" t="s">
        <v>1442</v>
      </c>
      <c r="B4356" s="134">
        <v>4693194</v>
      </c>
      <c r="C4356" s="134">
        <v>-6244</v>
      </c>
      <c r="D4356" s="212"/>
      <c r="E4356" s="208"/>
      <c r="F4356" s="208"/>
      <c r="G4356" s="208"/>
      <c r="H4356" s="208"/>
      <c r="I4356" t="s">
        <v>1443</v>
      </c>
    </row>
    <row r="4357" spans="1:9" hidden="1" outlineLevel="1">
      <c r="A4357" s="222" t="s">
        <v>1394</v>
      </c>
      <c r="B4357" s="134">
        <v>25843491</v>
      </c>
      <c r="C4357" s="134">
        <v>0</v>
      </c>
      <c r="D4357" s="212"/>
      <c r="E4357" s="208"/>
      <c r="F4357" s="208"/>
      <c r="G4357" s="208"/>
      <c r="H4357" s="208"/>
      <c r="I4357" t="s">
        <v>1395</v>
      </c>
    </row>
    <row r="4358" spans="1:9" hidden="1" outlineLevel="1">
      <c r="A4358" s="222" t="s">
        <v>1826</v>
      </c>
      <c r="B4358" s="134">
        <v>1704067</v>
      </c>
      <c r="C4358" s="134">
        <v>0</v>
      </c>
      <c r="D4358" s="212"/>
      <c r="E4358" s="208"/>
      <c r="F4358" s="208"/>
      <c r="G4358" s="208"/>
      <c r="H4358" s="208"/>
      <c r="I4358" t="s">
        <v>1827</v>
      </c>
    </row>
    <row r="4359" spans="1:9" hidden="1" outlineLevel="1">
      <c r="A4359" s="222" t="s">
        <v>1418</v>
      </c>
      <c r="B4359" s="134">
        <v>189415224</v>
      </c>
      <c r="C4359" s="134">
        <v>0</v>
      </c>
      <c r="D4359" s="212"/>
      <c r="E4359" s="208"/>
      <c r="F4359" s="208"/>
      <c r="G4359" s="208"/>
      <c r="H4359" s="208"/>
      <c r="I4359" t="s">
        <v>1419</v>
      </c>
    </row>
    <row r="4360" spans="1:9" hidden="1" outlineLevel="1">
      <c r="A4360" s="222" t="s">
        <v>1828</v>
      </c>
      <c r="B4360" s="134">
        <v>1394376</v>
      </c>
      <c r="C4360" s="134">
        <v>0</v>
      </c>
      <c r="D4360" s="212"/>
      <c r="E4360" s="208"/>
      <c r="F4360" s="208"/>
      <c r="G4360" s="208"/>
      <c r="H4360" s="208"/>
      <c r="I4360" t="s">
        <v>1829</v>
      </c>
    </row>
    <row r="4361" spans="1:9" hidden="1" outlineLevel="1">
      <c r="A4361" s="222" t="s">
        <v>1830</v>
      </c>
      <c r="B4361" s="134">
        <v>2085854</v>
      </c>
      <c r="C4361" s="134">
        <v>0</v>
      </c>
      <c r="D4361" s="212"/>
      <c r="E4361" s="208"/>
      <c r="F4361" s="208"/>
      <c r="G4361" s="208"/>
      <c r="H4361" s="208"/>
      <c r="I4361" t="s">
        <v>1831</v>
      </c>
    </row>
    <row r="4362" spans="1:9" hidden="1" outlineLevel="1">
      <c r="A4362" s="222" t="s">
        <v>1516</v>
      </c>
      <c r="B4362" s="134">
        <v>105069351</v>
      </c>
      <c r="C4362" s="134">
        <v>0</v>
      </c>
      <c r="D4362" s="212"/>
      <c r="E4362" s="208"/>
      <c r="F4362" s="208"/>
      <c r="G4362" s="208"/>
      <c r="H4362" s="208"/>
      <c r="I4362" t="s">
        <v>1517</v>
      </c>
    </row>
    <row r="4363" spans="1:9" hidden="1" outlineLevel="1">
      <c r="A4363" s="222" t="s">
        <v>1518</v>
      </c>
      <c r="B4363" s="134">
        <v>5822355</v>
      </c>
      <c r="C4363" s="134">
        <v>0</v>
      </c>
      <c r="D4363" s="212"/>
      <c r="E4363" s="208"/>
      <c r="F4363" s="208"/>
      <c r="G4363" s="208"/>
      <c r="H4363" s="208"/>
      <c r="I4363" t="s">
        <v>1519</v>
      </c>
    </row>
    <row r="4364" spans="1:9" hidden="1" outlineLevel="1">
      <c r="A4364" s="222" t="s">
        <v>1550</v>
      </c>
      <c r="B4364" s="134">
        <v>1306141</v>
      </c>
      <c r="C4364" s="134">
        <v>0</v>
      </c>
      <c r="D4364" s="212"/>
      <c r="E4364" s="208"/>
      <c r="F4364" s="208"/>
      <c r="G4364" s="208"/>
      <c r="H4364" s="208"/>
      <c r="I4364" t="s">
        <v>1551</v>
      </c>
    </row>
    <row r="4365" spans="1:9" hidden="1" outlineLevel="1">
      <c r="A4365" s="222" t="s">
        <v>1698</v>
      </c>
      <c r="B4365" s="134">
        <v>390053</v>
      </c>
      <c r="C4365" s="134">
        <v>0</v>
      </c>
      <c r="D4365" s="212"/>
      <c r="E4365" s="208"/>
      <c r="F4365" s="208"/>
      <c r="G4365" s="208"/>
      <c r="H4365" s="208"/>
      <c r="I4365" t="s">
        <v>1699</v>
      </c>
    </row>
    <row r="4366" spans="1:9" hidden="1" outlineLevel="1">
      <c r="A4366" s="222" t="s">
        <v>1590</v>
      </c>
      <c r="B4366" s="134">
        <v>1686326981</v>
      </c>
      <c r="C4366" s="134">
        <v>-3918425</v>
      </c>
      <c r="D4366" s="212"/>
      <c r="E4366" s="208"/>
      <c r="F4366" s="208"/>
      <c r="G4366" s="208"/>
      <c r="H4366" s="208"/>
      <c r="I4366" t="s">
        <v>1591</v>
      </c>
    </row>
    <row r="4367" spans="1:9" hidden="1" outlineLevel="1">
      <c r="A4367" s="222" t="s">
        <v>1480</v>
      </c>
      <c r="B4367" s="134">
        <v>1930221512</v>
      </c>
      <c r="C4367" s="134">
        <v>-46617160</v>
      </c>
      <c r="D4367" s="212"/>
      <c r="E4367" s="208"/>
      <c r="F4367" s="208"/>
      <c r="G4367" s="208"/>
      <c r="H4367" s="208"/>
      <c r="I4367" t="s">
        <v>1481</v>
      </c>
    </row>
    <row r="4368" spans="1:9" hidden="1" outlineLevel="1">
      <c r="A4368" s="222" t="s">
        <v>946</v>
      </c>
      <c r="B4368" s="134">
        <v>183607023</v>
      </c>
      <c r="C4368" s="134">
        <v>0</v>
      </c>
      <c r="D4368" s="212"/>
      <c r="E4368" s="208"/>
      <c r="F4368" s="208"/>
      <c r="G4368" s="208"/>
      <c r="H4368" s="208"/>
      <c r="I4368" t="s">
        <v>947</v>
      </c>
    </row>
    <row r="4369" spans="1:9" hidden="1" outlineLevel="1">
      <c r="A4369" s="222" t="s">
        <v>1392</v>
      </c>
      <c r="B4369" s="134">
        <v>29887435</v>
      </c>
      <c r="C4369" s="134">
        <v>-79216</v>
      </c>
      <c r="D4369" s="212"/>
      <c r="E4369" s="208"/>
      <c r="F4369" s="208"/>
      <c r="G4369" s="208"/>
      <c r="H4369" s="208"/>
      <c r="I4369" t="s">
        <v>1393</v>
      </c>
    </row>
    <row r="4370" spans="1:9" hidden="1" outlineLevel="1">
      <c r="A4370" s="222" t="s">
        <v>1498</v>
      </c>
      <c r="B4370" s="134">
        <v>16775356956</v>
      </c>
      <c r="C4370" s="134">
        <v>-59118422</v>
      </c>
      <c r="D4370" s="212"/>
      <c r="E4370" s="208"/>
      <c r="F4370" s="208"/>
      <c r="G4370" s="208"/>
      <c r="H4370" s="208"/>
      <c r="I4370" t="s">
        <v>1499</v>
      </c>
    </row>
    <row r="4371" spans="1:9" hidden="1" outlineLevel="1">
      <c r="A4371" s="222" t="s">
        <v>1444</v>
      </c>
      <c r="B4371" s="134">
        <v>120322640</v>
      </c>
      <c r="C4371" s="134">
        <v>769924</v>
      </c>
      <c r="D4371" s="212"/>
      <c r="E4371" s="208"/>
      <c r="F4371" s="208"/>
      <c r="G4371" s="208"/>
      <c r="H4371" s="208"/>
      <c r="I4371" t="s">
        <v>1445</v>
      </c>
    </row>
    <row r="4372" spans="1:9" hidden="1" outlineLevel="1">
      <c r="A4372" s="222" t="s">
        <v>1454</v>
      </c>
      <c r="B4372" s="134">
        <v>1922926876</v>
      </c>
      <c r="C4372" s="134">
        <v>-20044817</v>
      </c>
      <c r="D4372" s="212"/>
      <c r="E4372" s="208"/>
      <c r="F4372" s="208"/>
      <c r="G4372" s="208"/>
      <c r="H4372" s="208"/>
      <c r="I4372" t="s">
        <v>1455</v>
      </c>
    </row>
    <row r="4373" spans="1:9" hidden="1" outlineLevel="1">
      <c r="A4373" s="222" t="s">
        <v>1602</v>
      </c>
      <c r="B4373" s="134">
        <v>679146181</v>
      </c>
      <c r="C4373" s="134">
        <v>-18242664</v>
      </c>
      <c r="D4373" s="212"/>
      <c r="E4373" s="208"/>
      <c r="F4373" s="208"/>
      <c r="G4373" s="208"/>
      <c r="H4373" s="208"/>
      <c r="I4373" t="s">
        <v>1603</v>
      </c>
    </row>
    <row r="4374" spans="1:9" hidden="1" outlineLevel="1">
      <c r="A4374" s="222" t="s">
        <v>1468</v>
      </c>
      <c r="B4374" s="134">
        <v>13620733</v>
      </c>
      <c r="C4374" s="134">
        <v>0</v>
      </c>
      <c r="D4374" s="212"/>
      <c r="E4374" s="208"/>
      <c r="F4374" s="208"/>
      <c r="G4374" s="208"/>
      <c r="H4374" s="208"/>
      <c r="I4374" t="s">
        <v>1469</v>
      </c>
    </row>
    <row r="4375" spans="1:9" hidden="1" outlineLevel="1">
      <c r="A4375" s="222" t="s">
        <v>1832</v>
      </c>
      <c r="B4375" s="134">
        <v>102744328</v>
      </c>
      <c r="C4375" s="134">
        <v>0</v>
      </c>
      <c r="D4375" s="212"/>
      <c r="E4375" s="208"/>
      <c r="F4375" s="208"/>
      <c r="G4375" s="208"/>
      <c r="H4375" s="208"/>
      <c r="I4375" t="s">
        <v>1833</v>
      </c>
    </row>
    <row r="4376" spans="1:9" hidden="1" outlineLevel="1">
      <c r="A4376" s="222" t="s">
        <v>1470</v>
      </c>
      <c r="B4376" s="134">
        <v>69754018</v>
      </c>
      <c r="C4376" s="134">
        <v>0</v>
      </c>
      <c r="D4376" s="212"/>
      <c r="E4376" s="208"/>
      <c r="F4376" s="208"/>
      <c r="G4376" s="208"/>
      <c r="H4376" s="208"/>
      <c r="I4376" t="s">
        <v>1471</v>
      </c>
    </row>
    <row r="4377" spans="1:9" hidden="1" outlineLevel="1">
      <c r="A4377" s="222" t="s">
        <v>1564</v>
      </c>
      <c r="B4377" s="134">
        <v>213378283</v>
      </c>
      <c r="C4377" s="134">
        <v>-169833</v>
      </c>
      <c r="D4377" s="212"/>
      <c r="E4377" s="208"/>
      <c r="F4377" s="208"/>
      <c r="G4377" s="208"/>
      <c r="H4377" s="208"/>
      <c r="I4377" t="s">
        <v>1565</v>
      </c>
    </row>
    <row r="4378" spans="1:9" hidden="1" outlineLevel="1">
      <c r="A4378" s="222" t="s">
        <v>1576</v>
      </c>
      <c r="B4378" s="134">
        <v>152571451</v>
      </c>
      <c r="C4378" s="134">
        <v>-2764076</v>
      </c>
      <c r="D4378" s="212"/>
      <c r="E4378" s="208"/>
      <c r="F4378" s="208"/>
      <c r="G4378" s="208"/>
      <c r="H4378" s="208"/>
      <c r="I4378" t="s">
        <v>1577</v>
      </c>
    </row>
    <row r="4379" spans="1:9" hidden="1" outlineLevel="1">
      <c r="A4379" s="222" t="s">
        <v>1598</v>
      </c>
      <c r="B4379" s="134">
        <v>431894421</v>
      </c>
      <c r="C4379" s="134">
        <v>-1725751</v>
      </c>
      <c r="D4379" s="212"/>
      <c r="E4379" s="208"/>
      <c r="F4379" s="208"/>
      <c r="G4379" s="208"/>
      <c r="H4379" s="208"/>
      <c r="I4379" t="s">
        <v>1599</v>
      </c>
    </row>
    <row r="4380" spans="1:9" hidden="1" outlineLevel="1">
      <c r="A4380" s="222" t="s">
        <v>1460</v>
      </c>
      <c r="B4380" s="134">
        <v>92100563</v>
      </c>
      <c r="C4380" s="134">
        <v>149217</v>
      </c>
      <c r="D4380" s="212"/>
      <c r="E4380" s="208"/>
      <c r="F4380" s="208"/>
      <c r="G4380" s="208"/>
      <c r="H4380" s="208"/>
      <c r="I4380" t="s">
        <v>1461</v>
      </c>
    </row>
    <row r="4381" spans="1:9" hidden="1" outlineLevel="1">
      <c r="A4381" s="222" t="s">
        <v>1580</v>
      </c>
      <c r="B4381" s="134">
        <v>197058291</v>
      </c>
      <c r="C4381" s="134">
        <v>73506381</v>
      </c>
      <c r="D4381" s="212"/>
      <c r="E4381" s="208"/>
      <c r="F4381" s="208"/>
      <c r="G4381" s="208"/>
      <c r="H4381" s="208"/>
      <c r="I4381" t="s">
        <v>1581</v>
      </c>
    </row>
    <row r="4382" spans="1:9" hidden="1" outlineLevel="1">
      <c r="A4382" s="222" t="s">
        <v>1492</v>
      </c>
      <c r="B4382" s="134">
        <v>41430408</v>
      </c>
      <c r="C4382" s="134">
        <v>-20145</v>
      </c>
      <c r="D4382" s="212"/>
      <c r="E4382" s="208"/>
      <c r="F4382" s="208"/>
      <c r="G4382" s="208"/>
      <c r="H4382" s="208"/>
      <c r="I4382" t="s">
        <v>1493</v>
      </c>
    </row>
    <row r="4383" spans="1:9" hidden="1" outlineLevel="1">
      <c r="A4383" s="222" t="s">
        <v>1512</v>
      </c>
      <c r="B4383" s="134">
        <v>19543006</v>
      </c>
      <c r="C4383" s="134">
        <v>462277</v>
      </c>
      <c r="D4383" s="212"/>
      <c r="E4383" s="208"/>
      <c r="F4383" s="208"/>
      <c r="G4383" s="208"/>
      <c r="H4383" s="208"/>
      <c r="I4383" t="s">
        <v>1513</v>
      </c>
    </row>
    <row r="4384" spans="1:9" hidden="1" outlineLevel="1">
      <c r="A4384" s="222" t="s">
        <v>1446</v>
      </c>
      <c r="B4384" s="134">
        <v>75124234</v>
      </c>
      <c r="C4384" s="134">
        <v>0</v>
      </c>
      <c r="D4384" s="212"/>
      <c r="E4384" s="208"/>
      <c r="F4384" s="208"/>
      <c r="G4384" s="208"/>
      <c r="H4384" s="208"/>
      <c r="I4384" t="s">
        <v>1447</v>
      </c>
    </row>
    <row r="4385" spans="1:9" hidden="1" outlineLevel="1">
      <c r="A4385" s="222" t="s">
        <v>1474</v>
      </c>
      <c r="B4385" s="134">
        <v>55590208</v>
      </c>
      <c r="C4385" s="134">
        <v>-117297</v>
      </c>
      <c r="D4385" s="212"/>
      <c r="E4385" s="208"/>
      <c r="F4385" s="208"/>
      <c r="G4385" s="208"/>
      <c r="H4385" s="208"/>
      <c r="I4385" t="s">
        <v>1475</v>
      </c>
    </row>
    <row r="4386" spans="1:9" hidden="1" outlineLevel="1">
      <c r="A4386" s="222" t="s">
        <v>1484</v>
      </c>
      <c r="B4386" s="134">
        <v>37284838</v>
      </c>
      <c r="C4386" s="134">
        <v>0</v>
      </c>
      <c r="D4386" s="212"/>
      <c r="E4386" s="208"/>
      <c r="F4386" s="208"/>
      <c r="G4386" s="208"/>
      <c r="H4386" s="208"/>
      <c r="I4386" t="s">
        <v>1485</v>
      </c>
    </row>
    <row r="4387" spans="1:9" hidden="1" outlineLevel="1">
      <c r="A4387" s="222" t="s">
        <v>1438</v>
      </c>
      <c r="B4387" s="134">
        <v>221012011</v>
      </c>
      <c r="C4387" s="134">
        <v>0</v>
      </c>
      <c r="D4387" s="212"/>
      <c r="E4387" s="208"/>
      <c r="F4387" s="208"/>
      <c r="G4387" s="208"/>
      <c r="H4387" s="208"/>
      <c r="I4387" t="s">
        <v>1439</v>
      </c>
    </row>
    <row r="4388" spans="1:9" hidden="1" outlineLevel="1">
      <c r="A4388" s="222" t="s">
        <v>1532</v>
      </c>
      <c r="B4388" s="134">
        <v>133767572</v>
      </c>
      <c r="C4388" s="134">
        <v>-231076</v>
      </c>
      <c r="D4388" s="212"/>
      <c r="E4388" s="208"/>
      <c r="F4388" s="208"/>
      <c r="G4388" s="208"/>
      <c r="H4388" s="208"/>
      <c r="I4388" t="s">
        <v>1533</v>
      </c>
    </row>
    <row r="4389" spans="1:9" hidden="1" outlineLevel="1">
      <c r="A4389" s="222" t="s">
        <v>1374</v>
      </c>
      <c r="B4389" s="134">
        <v>211310593</v>
      </c>
      <c r="C4389" s="134">
        <v>11470360</v>
      </c>
      <c r="D4389" s="212"/>
      <c r="E4389" s="208"/>
      <c r="F4389" s="208"/>
      <c r="G4389" s="208"/>
      <c r="H4389" s="208"/>
      <c r="I4389" t="s">
        <v>1375</v>
      </c>
    </row>
    <row r="4390" spans="1:9" hidden="1" outlineLevel="1">
      <c r="A4390" s="222" t="s">
        <v>1380</v>
      </c>
      <c r="B4390" s="134">
        <v>141610635</v>
      </c>
      <c r="C4390" s="134">
        <v>0</v>
      </c>
      <c r="D4390" s="212"/>
      <c r="E4390" s="208"/>
      <c r="F4390" s="208"/>
      <c r="G4390" s="208"/>
      <c r="H4390" s="208"/>
      <c r="I4390" t="s">
        <v>1381</v>
      </c>
    </row>
    <row r="4391" spans="1:9" hidden="1" outlineLevel="1">
      <c r="A4391" s="222" t="s">
        <v>1408</v>
      </c>
      <c r="B4391" s="134">
        <v>54210017</v>
      </c>
      <c r="C4391" s="134">
        <v>-64649</v>
      </c>
      <c r="D4391" s="212"/>
      <c r="E4391" s="208"/>
      <c r="F4391" s="208"/>
      <c r="G4391" s="208"/>
      <c r="H4391" s="208"/>
      <c r="I4391" t="s">
        <v>1409</v>
      </c>
    </row>
    <row r="4392" spans="1:9" hidden="1" outlineLevel="1">
      <c r="A4392" s="222" t="s">
        <v>1390</v>
      </c>
      <c r="B4392" s="134">
        <v>211632699</v>
      </c>
      <c r="C4392" s="134">
        <v>130134</v>
      </c>
      <c r="D4392" s="212"/>
      <c r="E4392" s="208"/>
      <c r="F4392" s="208"/>
      <c r="G4392" s="208"/>
      <c r="H4392" s="208"/>
      <c r="I4392" t="s">
        <v>1391</v>
      </c>
    </row>
    <row r="4393" spans="1:9" hidden="1" outlineLevel="1">
      <c r="A4393" s="222" t="s">
        <v>1448</v>
      </c>
      <c r="B4393" s="134">
        <v>251668545</v>
      </c>
      <c r="C4393" s="134">
        <v>-561406</v>
      </c>
      <c r="D4393" s="212"/>
      <c r="E4393" s="208"/>
      <c r="F4393" s="208"/>
      <c r="G4393" s="208"/>
      <c r="H4393" s="208"/>
      <c r="I4393" t="s">
        <v>1449</v>
      </c>
    </row>
    <row r="4394" spans="1:9" hidden="1" outlineLevel="1">
      <c r="A4394" s="222" t="s">
        <v>1594</v>
      </c>
      <c r="B4394" s="134">
        <v>151358609</v>
      </c>
      <c r="C4394" s="134">
        <v>-80538</v>
      </c>
      <c r="D4394" s="212"/>
      <c r="E4394" s="208"/>
      <c r="F4394" s="208"/>
      <c r="G4394" s="208"/>
      <c r="H4394" s="208"/>
      <c r="I4394" t="s">
        <v>1595</v>
      </c>
    </row>
    <row r="4395" spans="1:9" hidden="1" outlineLevel="1">
      <c r="A4395" s="222" t="s">
        <v>1476</v>
      </c>
      <c r="B4395" s="134">
        <v>63036195</v>
      </c>
      <c r="C4395" s="134">
        <v>-44279</v>
      </c>
      <c r="D4395" s="212"/>
      <c r="E4395" s="208"/>
      <c r="F4395" s="208"/>
      <c r="G4395" s="208"/>
      <c r="H4395" s="208"/>
      <c r="I4395" t="s">
        <v>1477</v>
      </c>
    </row>
    <row r="4396" spans="1:9" hidden="1" outlineLevel="1">
      <c r="A4396" s="222" t="s">
        <v>1494</v>
      </c>
      <c r="B4396" s="134">
        <v>110266550</v>
      </c>
      <c r="C4396" s="134">
        <v>0</v>
      </c>
      <c r="D4396" s="212"/>
      <c r="E4396" s="208"/>
      <c r="F4396" s="208"/>
      <c r="G4396" s="208"/>
      <c r="H4396" s="208"/>
      <c r="I4396" t="s">
        <v>1495</v>
      </c>
    </row>
    <row r="4397" spans="1:9" hidden="1" outlineLevel="1">
      <c r="A4397" s="222" t="s">
        <v>1834</v>
      </c>
      <c r="B4397" s="134">
        <v>32374599</v>
      </c>
      <c r="C4397" s="134">
        <v>0</v>
      </c>
      <c r="D4397" s="212"/>
      <c r="E4397" s="208"/>
      <c r="F4397" s="208"/>
      <c r="G4397" s="208"/>
      <c r="H4397" s="208"/>
      <c r="I4397" t="s">
        <v>1835</v>
      </c>
    </row>
    <row r="4398" spans="1:9" hidden="1" outlineLevel="1">
      <c r="A4398" s="222" t="s">
        <v>1536</v>
      </c>
      <c r="B4398" s="134">
        <v>165702141</v>
      </c>
      <c r="C4398" s="134">
        <v>-37413</v>
      </c>
      <c r="D4398" s="212"/>
      <c r="E4398" s="208"/>
      <c r="F4398" s="208"/>
      <c r="G4398" s="208"/>
      <c r="H4398" s="208"/>
      <c r="I4398" t="s">
        <v>1537</v>
      </c>
    </row>
    <row r="4399" spans="1:9" hidden="1" outlineLevel="1">
      <c r="A4399" s="222" t="s">
        <v>1560</v>
      </c>
      <c r="B4399" s="134">
        <v>131568122</v>
      </c>
      <c r="C4399" s="134">
        <v>-104067</v>
      </c>
      <c r="D4399" s="212"/>
      <c r="E4399" s="208"/>
      <c r="F4399" s="208"/>
      <c r="G4399" s="208"/>
      <c r="H4399" s="208"/>
      <c r="I4399" t="s">
        <v>1561</v>
      </c>
    </row>
    <row r="4400" spans="1:9" hidden="1" outlineLevel="1">
      <c r="A4400" s="222" t="s">
        <v>1420</v>
      </c>
      <c r="B4400" s="134">
        <v>96315234</v>
      </c>
      <c r="C4400" s="134">
        <v>0</v>
      </c>
      <c r="D4400" s="212"/>
      <c r="E4400" s="208"/>
      <c r="F4400" s="208"/>
      <c r="G4400" s="208"/>
      <c r="H4400" s="208"/>
      <c r="I4400" t="s">
        <v>1421</v>
      </c>
    </row>
    <row r="4401" spans="1:9" hidden="1" outlineLevel="1">
      <c r="A4401" s="222" t="s">
        <v>1410</v>
      </c>
      <c r="B4401" s="134">
        <v>23939846</v>
      </c>
      <c r="C4401" s="134">
        <v>-89068</v>
      </c>
      <c r="D4401" s="212"/>
      <c r="E4401" s="208"/>
      <c r="F4401" s="208"/>
      <c r="G4401" s="208"/>
      <c r="H4401" s="208"/>
      <c r="I4401" t="s">
        <v>1411</v>
      </c>
    </row>
    <row r="4402" spans="1:9" hidden="1" outlineLevel="1">
      <c r="A4402" s="222" t="s">
        <v>1592</v>
      </c>
      <c r="B4402" s="134">
        <v>37683874</v>
      </c>
      <c r="C4402" s="134">
        <v>0</v>
      </c>
      <c r="D4402" s="212"/>
      <c r="E4402" s="208"/>
      <c r="F4402" s="208"/>
      <c r="G4402" s="208"/>
      <c r="H4402" s="208"/>
      <c r="I4402" t="s">
        <v>1593</v>
      </c>
    </row>
    <row r="4403" spans="1:9" hidden="1" outlineLevel="1">
      <c r="A4403" s="222" t="s">
        <v>1462</v>
      </c>
      <c r="B4403" s="134">
        <v>779503373</v>
      </c>
      <c r="C4403" s="134">
        <v>-4477786</v>
      </c>
      <c r="D4403" s="212"/>
      <c r="E4403" s="208"/>
      <c r="F4403" s="208"/>
      <c r="G4403" s="208"/>
      <c r="H4403" s="208"/>
      <c r="I4403" t="s">
        <v>1463</v>
      </c>
    </row>
    <row r="4404" spans="1:9" hidden="1" outlineLevel="1">
      <c r="A4404" s="222" t="s">
        <v>1542</v>
      </c>
      <c r="B4404" s="134">
        <v>81041339</v>
      </c>
      <c r="C4404" s="134">
        <v>332724</v>
      </c>
      <c r="D4404" s="212"/>
      <c r="E4404" s="208"/>
      <c r="F4404" s="208"/>
      <c r="G4404" s="208"/>
      <c r="H4404" s="208"/>
      <c r="I4404" t="s">
        <v>1543</v>
      </c>
    </row>
    <row r="4405" spans="1:9" hidden="1" outlineLevel="1">
      <c r="A4405" s="222" t="s">
        <v>1554</v>
      </c>
      <c r="B4405" s="134">
        <v>1294669271</v>
      </c>
      <c r="C4405" s="134">
        <v>-2275338</v>
      </c>
      <c r="D4405" s="212"/>
      <c r="E4405" s="208"/>
      <c r="F4405" s="208"/>
      <c r="G4405" s="208"/>
      <c r="H4405" s="208"/>
      <c r="I4405" t="s">
        <v>1555</v>
      </c>
    </row>
    <row r="4406" spans="1:9" hidden="1" outlineLevel="1">
      <c r="A4406" s="222" t="s">
        <v>1556</v>
      </c>
      <c r="B4406" s="134">
        <v>249655252</v>
      </c>
      <c r="C4406" s="134">
        <v>928130</v>
      </c>
      <c r="D4406" s="212"/>
      <c r="E4406" s="208"/>
      <c r="F4406" s="208"/>
      <c r="G4406" s="208"/>
      <c r="H4406" s="208"/>
      <c r="I4406" t="s">
        <v>1557</v>
      </c>
    </row>
    <row r="4407" spans="1:9" hidden="1" outlineLevel="1">
      <c r="A4407" s="222" t="s">
        <v>1504</v>
      </c>
      <c r="B4407" s="134">
        <v>139008028</v>
      </c>
      <c r="C4407" s="134">
        <v>13815</v>
      </c>
      <c r="D4407" s="212"/>
      <c r="E4407" s="208"/>
      <c r="F4407" s="208"/>
      <c r="G4407" s="208"/>
      <c r="H4407" s="208"/>
      <c r="I4407" t="s">
        <v>1505</v>
      </c>
    </row>
    <row r="4408" spans="1:9" hidden="1" outlineLevel="1">
      <c r="A4408" s="222" t="s">
        <v>644</v>
      </c>
      <c r="B4408" s="134">
        <v>386907060</v>
      </c>
      <c r="C4408" s="134">
        <v>0</v>
      </c>
      <c r="D4408" s="212"/>
      <c r="E4408" s="208"/>
      <c r="F4408" s="208"/>
      <c r="G4408" s="208"/>
      <c r="H4408" s="208"/>
      <c r="I4408" t="s">
        <v>645</v>
      </c>
    </row>
    <row r="4409" spans="1:9" hidden="1" outlineLevel="1">
      <c r="A4409" s="222" t="s">
        <v>1526</v>
      </c>
      <c r="B4409" s="134">
        <v>40001747</v>
      </c>
      <c r="C4409" s="134">
        <v>0</v>
      </c>
      <c r="D4409" s="212"/>
      <c r="E4409" s="208"/>
      <c r="F4409" s="208"/>
      <c r="G4409" s="208"/>
      <c r="H4409" s="208"/>
      <c r="I4409" t="s">
        <v>1527</v>
      </c>
    </row>
    <row r="4410" spans="1:9" hidden="1" outlineLevel="1">
      <c r="A4410" s="222" t="s">
        <v>1524</v>
      </c>
      <c r="B4410" s="134">
        <v>87816069</v>
      </c>
      <c r="C4410" s="134">
        <v>0</v>
      </c>
      <c r="D4410" s="212"/>
      <c r="E4410" s="208"/>
      <c r="F4410" s="208"/>
      <c r="G4410" s="208"/>
      <c r="H4410" s="208"/>
      <c r="I4410" t="s">
        <v>1525</v>
      </c>
    </row>
    <row r="4411" spans="1:9" hidden="1" outlineLevel="1">
      <c r="A4411" s="222" t="s">
        <v>1584</v>
      </c>
      <c r="B4411" s="134">
        <v>119205746</v>
      </c>
      <c r="C4411" s="134">
        <v>0</v>
      </c>
      <c r="D4411" s="212"/>
      <c r="E4411" s="208"/>
      <c r="F4411" s="208"/>
      <c r="G4411" s="208"/>
      <c r="H4411" s="208"/>
      <c r="I4411" t="s">
        <v>1585</v>
      </c>
    </row>
    <row r="4412" spans="1:9" hidden="1" outlineLevel="1">
      <c r="A4412" s="222" t="s">
        <v>1488</v>
      </c>
      <c r="B4412" s="134">
        <v>54386658</v>
      </c>
      <c r="C4412" s="134">
        <v>486280</v>
      </c>
      <c r="D4412" s="212"/>
      <c r="E4412" s="208"/>
      <c r="F4412" s="208"/>
      <c r="G4412" s="208"/>
      <c r="H4412" s="208"/>
      <c r="I4412" t="s">
        <v>1489</v>
      </c>
    </row>
    <row r="4413" spans="1:9" hidden="1" outlineLevel="1">
      <c r="A4413" s="222" t="s">
        <v>1508</v>
      </c>
      <c r="B4413" s="134">
        <v>129405671</v>
      </c>
      <c r="C4413" s="134">
        <v>-73048</v>
      </c>
      <c r="D4413" s="212"/>
      <c r="E4413" s="208"/>
      <c r="F4413" s="208"/>
      <c r="G4413" s="208"/>
      <c r="H4413" s="208"/>
      <c r="I4413" t="s">
        <v>1509</v>
      </c>
    </row>
    <row r="4414" spans="1:9" hidden="1" outlineLevel="1">
      <c r="A4414" s="222" t="s">
        <v>1414</v>
      </c>
      <c r="B4414" s="134">
        <v>26142569</v>
      </c>
      <c r="C4414" s="134">
        <v>-36831</v>
      </c>
      <c r="D4414" s="212"/>
      <c r="E4414" s="208"/>
      <c r="F4414" s="208"/>
      <c r="G4414" s="208"/>
      <c r="H4414" s="208"/>
      <c r="I4414" t="s">
        <v>1415</v>
      </c>
    </row>
    <row r="4415" spans="1:9" hidden="1" outlineLevel="1">
      <c r="A4415" s="222" t="s">
        <v>1496</v>
      </c>
      <c r="B4415" s="134">
        <v>127844969</v>
      </c>
      <c r="C4415" s="134">
        <v>-307786</v>
      </c>
      <c r="D4415" s="212"/>
      <c r="E4415" s="208"/>
      <c r="F4415" s="208"/>
      <c r="G4415" s="208"/>
      <c r="H4415" s="208"/>
      <c r="I4415" t="s">
        <v>1497</v>
      </c>
    </row>
    <row r="4416" spans="1:9" hidden="1" outlineLevel="1">
      <c r="A4416" s="222" t="s">
        <v>1534</v>
      </c>
      <c r="B4416" s="134">
        <v>79217325</v>
      </c>
      <c r="C4416" s="134">
        <v>0</v>
      </c>
      <c r="D4416" s="212"/>
      <c r="E4416" s="208"/>
      <c r="F4416" s="208"/>
      <c r="G4416" s="208"/>
      <c r="H4416" s="208"/>
      <c r="I4416" t="s">
        <v>1535</v>
      </c>
    </row>
    <row r="4417" spans="1:9" hidden="1" outlineLevel="1">
      <c r="A4417" s="222" t="s">
        <v>1562</v>
      </c>
      <c r="B4417" s="134">
        <v>107375467</v>
      </c>
      <c r="C4417" s="134">
        <v>976799</v>
      </c>
      <c r="D4417" s="212"/>
      <c r="E4417" s="208"/>
      <c r="F4417" s="208"/>
      <c r="G4417" s="208"/>
      <c r="H4417" s="208"/>
      <c r="I4417" t="s">
        <v>1563</v>
      </c>
    </row>
    <row r="4418" spans="1:9" hidden="1" outlineLevel="1">
      <c r="A4418" s="222" t="s">
        <v>1388</v>
      </c>
      <c r="B4418" s="134">
        <v>153814486</v>
      </c>
      <c r="C4418" s="134">
        <v>-1017266</v>
      </c>
      <c r="D4418" s="212"/>
      <c r="E4418" s="208"/>
      <c r="F4418" s="208"/>
      <c r="G4418" s="208"/>
      <c r="H4418" s="208"/>
      <c r="I4418" t="s">
        <v>1389</v>
      </c>
    </row>
    <row r="4419" spans="1:9" hidden="1" outlineLevel="1">
      <c r="A4419" s="222" t="s">
        <v>1450</v>
      </c>
      <c r="B4419" s="134">
        <v>117496542</v>
      </c>
      <c r="C4419" s="134">
        <v>1620602</v>
      </c>
      <c r="D4419" s="212"/>
      <c r="E4419" s="208"/>
      <c r="F4419" s="208"/>
      <c r="G4419" s="208"/>
      <c r="H4419" s="208"/>
      <c r="I4419" t="s">
        <v>1451</v>
      </c>
    </row>
    <row r="4420" spans="1:9" hidden="1" outlineLevel="1">
      <c r="A4420" s="222" t="s">
        <v>1478</v>
      </c>
      <c r="B4420" s="134">
        <v>152293583</v>
      </c>
      <c r="C4420" s="134">
        <v>0</v>
      </c>
      <c r="D4420" s="212"/>
      <c r="E4420" s="208"/>
      <c r="F4420" s="208"/>
      <c r="G4420" s="208"/>
      <c r="H4420" s="208"/>
      <c r="I4420" t="s">
        <v>1479</v>
      </c>
    </row>
    <row r="4421" spans="1:9" hidden="1" outlineLevel="1">
      <c r="A4421" s="222" t="s">
        <v>1530</v>
      </c>
      <c r="B4421" s="134">
        <v>307952593</v>
      </c>
      <c r="C4421" s="134">
        <v>0</v>
      </c>
      <c r="D4421" s="212"/>
      <c r="E4421" s="208"/>
      <c r="F4421" s="208"/>
      <c r="G4421" s="208"/>
      <c r="H4421" s="208"/>
      <c r="I4421" t="s">
        <v>1531</v>
      </c>
    </row>
    <row r="4422" spans="1:9" hidden="1" outlineLevel="1">
      <c r="A4422" s="222" t="s">
        <v>1578</v>
      </c>
      <c r="B4422" s="134">
        <v>255512132</v>
      </c>
      <c r="C4422" s="134">
        <v>4065869</v>
      </c>
      <c r="D4422" s="212"/>
      <c r="E4422" s="208"/>
      <c r="F4422" s="208"/>
      <c r="G4422" s="208"/>
      <c r="H4422" s="208"/>
      <c r="I4422" t="s">
        <v>1579</v>
      </c>
    </row>
    <row r="4423" spans="1:9" hidden="1" outlineLevel="1">
      <c r="A4423" s="222" t="s">
        <v>1416</v>
      </c>
      <c r="B4423" s="134">
        <v>76423229</v>
      </c>
      <c r="C4423" s="134">
        <v>0</v>
      </c>
      <c r="D4423" s="212"/>
      <c r="E4423" s="208"/>
      <c r="F4423" s="208"/>
      <c r="G4423" s="208"/>
      <c r="H4423" s="208"/>
      <c r="I4423" t="s">
        <v>1417</v>
      </c>
    </row>
    <row r="4424" spans="1:9" hidden="1" outlineLevel="1">
      <c r="A4424" s="222" t="s">
        <v>1510</v>
      </c>
      <c r="B4424" s="134">
        <v>209320248</v>
      </c>
      <c r="C4424" s="134">
        <v>0</v>
      </c>
      <c r="D4424" s="212"/>
      <c r="E4424" s="208"/>
      <c r="F4424" s="208"/>
      <c r="G4424" s="208"/>
      <c r="H4424" s="208"/>
      <c r="I4424" t="s">
        <v>1511</v>
      </c>
    </row>
    <row r="4425" spans="1:9" hidden="1" outlineLevel="1">
      <c r="A4425" s="222" t="s">
        <v>1582</v>
      </c>
      <c r="B4425" s="134">
        <v>81149964</v>
      </c>
      <c r="C4425" s="134">
        <v>0</v>
      </c>
      <c r="D4425" s="212"/>
      <c r="E4425" s="208"/>
      <c r="F4425" s="208"/>
      <c r="G4425" s="208"/>
      <c r="H4425" s="208"/>
      <c r="I4425" t="s">
        <v>1583</v>
      </c>
    </row>
    <row r="4426" spans="1:9" hidden="1" outlineLevel="1">
      <c r="A4426" s="222" t="s">
        <v>1404</v>
      </c>
      <c r="B4426" s="134">
        <v>456361681</v>
      </c>
      <c r="C4426" s="134">
        <v>0</v>
      </c>
      <c r="D4426" s="212"/>
      <c r="E4426" s="208"/>
      <c r="F4426" s="208"/>
      <c r="G4426" s="208"/>
      <c r="H4426" s="208"/>
      <c r="I4426" t="s">
        <v>1405</v>
      </c>
    </row>
    <row r="4427" spans="1:9" hidden="1" outlineLevel="1">
      <c r="A4427" s="222" t="s">
        <v>1406</v>
      </c>
      <c r="B4427" s="134">
        <v>210798487</v>
      </c>
      <c r="C4427" s="134">
        <v>6123680</v>
      </c>
      <c r="D4427" s="212"/>
      <c r="E4427" s="208"/>
      <c r="F4427" s="208"/>
      <c r="G4427" s="208"/>
      <c r="H4427" s="208"/>
      <c r="I4427" t="s">
        <v>1407</v>
      </c>
    </row>
    <row r="4428" spans="1:9" hidden="1" outlineLevel="1">
      <c r="A4428" s="222" t="s">
        <v>452</v>
      </c>
      <c r="B4428" s="134">
        <v>904211782</v>
      </c>
      <c r="C4428" s="134">
        <v>0</v>
      </c>
      <c r="D4428" s="212"/>
      <c r="E4428" s="208"/>
      <c r="F4428" s="208"/>
      <c r="G4428" s="208"/>
      <c r="H4428" s="208"/>
      <c r="I4428" t="s">
        <v>453</v>
      </c>
    </row>
    <row r="4429" spans="1:9" hidden="1" outlineLevel="1">
      <c r="A4429" s="222" t="s">
        <v>1522</v>
      </c>
      <c r="B4429" s="134">
        <v>95995598</v>
      </c>
      <c r="C4429" s="134">
        <v>170217</v>
      </c>
      <c r="D4429" s="212"/>
      <c r="E4429" s="208"/>
      <c r="F4429" s="208"/>
      <c r="G4429" s="208"/>
      <c r="H4429" s="208"/>
      <c r="I4429" t="s">
        <v>1523</v>
      </c>
    </row>
    <row r="4430" spans="1:9" hidden="1" outlineLevel="1">
      <c r="A4430" s="222" t="s">
        <v>1396</v>
      </c>
      <c r="B4430" s="134">
        <v>402396533</v>
      </c>
      <c r="C4430" s="134">
        <v>-3051079</v>
      </c>
      <c r="D4430" s="212"/>
      <c r="E4430" s="208"/>
      <c r="F4430" s="208"/>
      <c r="G4430" s="208"/>
      <c r="H4430" s="208"/>
      <c r="I4430" t="s">
        <v>1397</v>
      </c>
    </row>
    <row r="4431" spans="1:9" hidden="1" outlineLevel="1">
      <c r="A4431" s="222" t="s">
        <v>1398</v>
      </c>
      <c r="B4431" s="134">
        <v>94836721</v>
      </c>
      <c r="C4431" s="134">
        <v>0</v>
      </c>
      <c r="D4431" s="212"/>
      <c r="E4431" s="208"/>
      <c r="F4431" s="208"/>
      <c r="G4431" s="208"/>
      <c r="H4431" s="208"/>
      <c r="I4431" t="s">
        <v>1399</v>
      </c>
    </row>
    <row r="4432" spans="1:9" hidden="1" outlineLevel="1">
      <c r="A4432" s="222" t="s">
        <v>1440</v>
      </c>
      <c r="B4432" s="134">
        <v>83939520</v>
      </c>
      <c r="C4432" s="134">
        <v>0</v>
      </c>
      <c r="D4432" s="212"/>
      <c r="E4432" s="208"/>
      <c r="F4432" s="208"/>
      <c r="G4432" s="208"/>
      <c r="H4432" s="208"/>
      <c r="I4432" t="s">
        <v>1441</v>
      </c>
    </row>
    <row r="4433" spans="1:9" hidden="1" outlineLevel="1">
      <c r="A4433" s="222" t="s">
        <v>1486</v>
      </c>
      <c r="B4433" s="134">
        <v>59591318</v>
      </c>
      <c r="C4433" s="134">
        <v>-46534</v>
      </c>
      <c r="D4433" s="212"/>
      <c r="E4433" s="208"/>
      <c r="F4433" s="208"/>
      <c r="G4433" s="208"/>
      <c r="H4433" s="208"/>
      <c r="I4433" t="s">
        <v>1487</v>
      </c>
    </row>
    <row r="4434" spans="1:9" hidden="1" outlineLevel="1">
      <c r="A4434" s="222" t="s">
        <v>1546</v>
      </c>
      <c r="B4434" s="134">
        <v>59089966</v>
      </c>
      <c r="C4434" s="134">
        <v>0</v>
      </c>
      <c r="D4434" s="212"/>
      <c r="E4434" s="208"/>
      <c r="F4434" s="208"/>
      <c r="G4434" s="208"/>
      <c r="H4434" s="208"/>
      <c r="I4434" t="s">
        <v>1547</v>
      </c>
    </row>
    <row r="4435" spans="1:9" hidden="1" outlineLevel="1">
      <c r="A4435" s="222" t="s">
        <v>1456</v>
      </c>
      <c r="B4435" s="134">
        <v>177311552</v>
      </c>
      <c r="C4435" s="134">
        <v>-2197706</v>
      </c>
      <c r="D4435" s="212"/>
      <c r="E4435" s="208"/>
      <c r="F4435" s="208"/>
      <c r="G4435" s="208"/>
      <c r="H4435" s="208"/>
      <c r="I4435" t="s">
        <v>1457</v>
      </c>
    </row>
    <row r="4436" spans="1:9" hidden="1" outlineLevel="1">
      <c r="A4436" s="222" t="s">
        <v>1267</v>
      </c>
      <c r="B4436" s="134">
        <v>139593954</v>
      </c>
      <c r="C4436" s="134">
        <v>0</v>
      </c>
      <c r="D4436" s="212"/>
      <c r="E4436" s="208"/>
      <c r="F4436" s="208"/>
      <c r="G4436" s="208"/>
      <c r="H4436" s="208"/>
      <c r="I4436" t="s">
        <v>1268</v>
      </c>
    </row>
    <row r="4437" spans="1:9" hidden="1" outlineLevel="1">
      <c r="A4437" s="222" t="s">
        <v>1568</v>
      </c>
      <c r="B4437" s="134">
        <v>100992809</v>
      </c>
      <c r="C4437" s="134">
        <v>-2299340</v>
      </c>
      <c r="D4437" s="212"/>
      <c r="E4437" s="208"/>
      <c r="F4437" s="208"/>
      <c r="G4437" s="208"/>
      <c r="H4437" s="208"/>
      <c r="I4437" t="s">
        <v>1569</v>
      </c>
    </row>
    <row r="4438" spans="1:9" hidden="1" outlineLevel="1">
      <c r="A4438" s="222" t="s">
        <v>1502</v>
      </c>
      <c r="B4438" s="134">
        <v>98558056</v>
      </c>
      <c r="C4438" s="134">
        <v>-1017249</v>
      </c>
      <c r="D4438" s="212"/>
      <c r="E4438" s="208"/>
      <c r="F4438" s="208"/>
      <c r="G4438" s="208"/>
      <c r="H4438" s="208"/>
      <c r="I4438" t="s">
        <v>1503</v>
      </c>
    </row>
    <row r="4439" spans="1:9" hidden="1" outlineLevel="1">
      <c r="A4439" s="222" t="s">
        <v>1514</v>
      </c>
      <c r="B4439" s="134">
        <v>38322547</v>
      </c>
      <c r="C4439" s="134">
        <v>0</v>
      </c>
      <c r="D4439" s="212"/>
      <c r="E4439" s="208"/>
      <c r="F4439" s="208"/>
      <c r="G4439" s="208"/>
      <c r="H4439" s="208"/>
      <c r="I4439" t="s">
        <v>1515</v>
      </c>
    </row>
    <row r="4440" spans="1:9" hidden="1" outlineLevel="1">
      <c r="A4440" s="222" t="s">
        <v>1490</v>
      </c>
      <c r="B4440" s="134">
        <v>2956501243</v>
      </c>
      <c r="C4440" s="134">
        <v>-10803487</v>
      </c>
      <c r="D4440" s="212"/>
      <c r="E4440" s="208"/>
      <c r="F4440" s="208"/>
      <c r="G4440" s="208"/>
      <c r="H4440" s="208"/>
      <c r="I4440" t="s">
        <v>1491</v>
      </c>
    </row>
    <row r="4441" spans="1:9" hidden="1" outlineLevel="1">
      <c r="A4441" s="222" t="s">
        <v>1544</v>
      </c>
      <c r="B4441" s="134">
        <v>144790163</v>
      </c>
      <c r="C4441" s="134">
        <v>0</v>
      </c>
      <c r="D4441" s="212"/>
      <c r="E4441" s="208"/>
      <c r="F4441" s="208"/>
      <c r="G4441" s="208"/>
      <c r="H4441" s="208"/>
      <c r="I4441" t="s">
        <v>1545</v>
      </c>
    </row>
    <row r="4442" spans="1:9" hidden="1" outlineLevel="1">
      <c r="A4442" s="222" t="s">
        <v>1434</v>
      </c>
      <c r="B4442" s="134">
        <v>607896455</v>
      </c>
      <c r="C4442" s="134">
        <v>-4013752</v>
      </c>
      <c r="D4442" s="212"/>
      <c r="E4442" s="208"/>
      <c r="F4442" s="208"/>
      <c r="G4442" s="208"/>
      <c r="H4442" s="208"/>
      <c r="I4442" t="s">
        <v>1435</v>
      </c>
    </row>
    <row r="4443" spans="1:9" hidden="1" outlineLevel="1">
      <c r="A4443" s="222" t="s">
        <v>366</v>
      </c>
      <c r="B4443" s="134">
        <v>287142067</v>
      </c>
      <c r="C4443" s="134">
        <v>1325809</v>
      </c>
      <c r="D4443" s="212"/>
      <c r="E4443" s="208"/>
      <c r="F4443" s="208"/>
      <c r="G4443" s="208"/>
      <c r="H4443" s="208"/>
      <c r="I4443" t="s">
        <v>367</v>
      </c>
    </row>
    <row r="4444" spans="1:9" hidden="1" outlineLevel="1">
      <c r="A4444" s="222" t="s">
        <v>1472</v>
      </c>
      <c r="B4444" s="134">
        <v>4431895</v>
      </c>
      <c r="C4444" s="134">
        <v>0</v>
      </c>
      <c r="D4444" s="212"/>
      <c r="E4444" s="208"/>
      <c r="F4444" s="208"/>
      <c r="G4444" s="208"/>
      <c r="H4444" s="208"/>
      <c r="I4444" t="s">
        <v>1473</v>
      </c>
    </row>
    <row r="4445" spans="1:9" hidden="1" outlineLevel="1">
      <c r="A4445" s="222" t="s">
        <v>704</v>
      </c>
      <c r="B4445" s="134">
        <v>255630651</v>
      </c>
      <c r="C4445" s="134">
        <v>0</v>
      </c>
      <c r="D4445" s="212"/>
      <c r="E4445" s="208"/>
      <c r="F4445" s="208"/>
      <c r="G4445" s="208"/>
      <c r="H4445" s="208"/>
      <c r="I4445" t="s">
        <v>705</v>
      </c>
    </row>
    <row r="4446" spans="1:9" hidden="1" outlineLevel="1">
      <c r="A4446" s="222" t="s">
        <v>1586</v>
      </c>
      <c r="B4446" s="134">
        <v>823911415</v>
      </c>
      <c r="C4446" s="134">
        <v>0</v>
      </c>
      <c r="D4446" s="212"/>
      <c r="E4446" s="208"/>
      <c r="F4446" s="208"/>
      <c r="G4446" s="208"/>
      <c r="H4446" s="208"/>
      <c r="I4446" t="s">
        <v>1587</v>
      </c>
    </row>
    <row r="4447" spans="1:9" hidden="1" outlineLevel="1">
      <c r="A4447" s="222" t="s">
        <v>1572</v>
      </c>
      <c r="B4447" s="134">
        <v>315981078</v>
      </c>
      <c r="C4447" s="134">
        <v>-599712</v>
      </c>
      <c r="D4447" s="212"/>
      <c r="E4447" s="208"/>
      <c r="F4447" s="208"/>
      <c r="G4447" s="208"/>
      <c r="H4447" s="208"/>
      <c r="I4447" t="s">
        <v>1573</v>
      </c>
    </row>
    <row r="4448" spans="1:9" hidden="1" outlineLevel="1">
      <c r="A4448" s="222" t="s">
        <v>1558</v>
      </c>
      <c r="B4448" s="134">
        <v>40233817</v>
      </c>
      <c r="C4448" s="134">
        <v>0</v>
      </c>
      <c r="D4448" s="212"/>
      <c r="E4448" s="208"/>
      <c r="F4448" s="208"/>
      <c r="G4448" s="208"/>
      <c r="H4448" s="208"/>
      <c r="I4448" t="s">
        <v>1559</v>
      </c>
    </row>
    <row r="4449" spans="1:9" hidden="1" outlineLevel="1">
      <c r="A4449" s="222" t="s">
        <v>1386</v>
      </c>
      <c r="B4449" s="134">
        <v>1838990673</v>
      </c>
      <c r="C4449" s="134">
        <v>-18908443</v>
      </c>
      <c r="D4449" s="212"/>
      <c r="E4449" s="208"/>
      <c r="F4449" s="208"/>
      <c r="G4449" s="208"/>
      <c r="H4449" s="208"/>
      <c r="I4449" t="s">
        <v>1387</v>
      </c>
    </row>
    <row r="4450" spans="1:9" hidden="1" outlineLevel="1">
      <c r="A4450" s="222" t="s">
        <v>1836</v>
      </c>
      <c r="B4450" s="134">
        <v>11360463</v>
      </c>
      <c r="C4450" s="134">
        <v>0</v>
      </c>
      <c r="D4450" s="212"/>
      <c r="E4450" s="208"/>
      <c r="F4450" s="208"/>
      <c r="G4450" s="208"/>
      <c r="H4450" s="208"/>
      <c r="I4450" t="s">
        <v>1837</v>
      </c>
    </row>
    <row r="4451" spans="1:9" hidden="1" outlineLevel="1">
      <c r="A4451" s="222" t="s">
        <v>1436</v>
      </c>
      <c r="B4451" s="134">
        <v>45207307</v>
      </c>
      <c r="C4451" s="134">
        <v>15646</v>
      </c>
      <c r="D4451" s="212"/>
      <c r="E4451" s="208"/>
      <c r="F4451" s="208"/>
      <c r="G4451" s="208"/>
      <c r="H4451" s="208"/>
      <c r="I4451" t="s">
        <v>1437</v>
      </c>
    </row>
    <row r="4452" spans="1:9" hidden="1" outlineLevel="1">
      <c r="A4452" s="222" t="s">
        <v>1372</v>
      </c>
      <c r="B4452" s="134">
        <v>5255671</v>
      </c>
      <c r="C4452" s="134">
        <v>-4034</v>
      </c>
      <c r="D4452" s="212"/>
      <c r="E4452" s="208"/>
      <c r="F4452" s="208"/>
      <c r="G4452" s="208"/>
      <c r="H4452" s="208"/>
      <c r="I4452" t="s">
        <v>1373</v>
      </c>
    </row>
    <row r="4453" spans="1:9" ht="13.5" collapsed="1" thickBot="1">
      <c r="A4453" s="214" t="s">
        <v>1604</v>
      </c>
      <c r="B4453" s="215">
        <f>B3527+B3696+B3930+B4312</f>
        <v>348959890863.74799</v>
      </c>
      <c r="C4453" s="215">
        <f>C3527+C3696+C3930+C4312</f>
        <v>-512943806.04000008</v>
      </c>
      <c r="D4453" s="216">
        <f>D3527+D3696+D3930+D4312</f>
        <v>348446947057.70801</v>
      </c>
      <c r="E4453" s="11"/>
      <c r="F4453" s="11"/>
      <c r="G4453" s="11"/>
      <c r="H4453" s="11"/>
    </row>
  </sheetData>
  <pageMargins left="3.937007874015748E-2" right="0.70866141732283472" top="1.1023622047244095" bottom="0.74803149606299213" header="0.31496062992125984" footer="0.31496062992125984"/>
  <pageSetup paperSize="9" scale="42" orientation="landscape" r:id="rId1"/>
  <headerFooter scaleWithDoc="0">
    <oddHeader>&amp;L&amp;G</oddHeader>
    <oddFooter>&amp;R&amp;UAnlage 3&amp;U
Seite &amp;P</oddFooter>
  </headerFooter>
  <customProperties>
    <customPr name="EpmWorksheetKeyString_GU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501F3BAF22714CB7E7152BDDD4B823" ma:contentTypeVersion="13" ma:contentTypeDescription="Ein neues Dokument erstellen." ma:contentTypeScope="" ma:versionID="6aa1ea3ca3e8578005bf3d3d6432b8bb">
  <xsd:schema xmlns:xsd="http://www.w3.org/2001/XMLSchema" xmlns:xs="http://www.w3.org/2001/XMLSchema" xmlns:p="http://schemas.microsoft.com/office/2006/metadata/properties" xmlns:ns2="5c6dfab4-252d-401e-a3da-0a884206eb77" xmlns:ns3="http://schemas.microsoft.com/sharepoint/v4" targetNamespace="http://schemas.microsoft.com/office/2006/metadata/properties" ma:root="true" ma:fieldsID="eaf1e55960381069d580e01b571fe714" ns2:_="" ns3:_="">
    <xsd:import namespace="5c6dfab4-252d-401e-a3da-0a884206eb77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chlagw_x00f6_rter" minOccurs="0"/>
                <xsd:element ref="ns3:IconOverlay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dfab4-252d-401e-a3da-0a884206eb77" elementFormDefault="qualified">
    <xsd:import namespace="http://schemas.microsoft.com/office/2006/documentManagement/types"/>
    <xsd:import namespace="http://schemas.microsoft.com/office/infopath/2007/PartnerControls"/>
    <xsd:element name="Schlagw_x00f6_rter" ma:index="8" nillable="true" ma:displayName="Schlagwörter" ma:internalName="Schlagw_x00f6_rter" ma:readOnly="false">
      <xsd:simpleType>
        <xsd:restriction base="dms:Note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internalName="IconOverlay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Schlagw_x00f6_rter xmlns="5c6dfab4-252d-401e-a3da-0a884206eb77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F63098-9A20-4EA4-A4B1-DC9EAE59A3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6dfab4-252d-401e-a3da-0a884206eb77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627BDC-7319-41C2-AC00-6554373FFF0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7461996-B6DD-4238-8268-0511F1E32452}">
  <ds:schemaRefs>
    <ds:schemaRef ds:uri="5c6dfab4-252d-401e-a3da-0a884206eb77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microsoft.com/sharepoint/v4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1EC62C43-68FB-4025-AA3B-E243A814A68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b769cfb-dd8b-4bb8-a400-4916379695bd}" enabled="1" method="Privileged" siteId="{d602ad75-52f3-4a9e-930c-683bb9414935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Anlage 1a_Zuschlagszahlungen</vt:lpstr>
      <vt:lpstr>Anlage 1b_Abzüge, Pflicht, Boni</vt:lpstr>
      <vt:lpstr>Anlage 1c_Korrekturen</vt:lpstr>
      <vt:lpstr>Anlage 2a_Letztverbrauch</vt:lpstr>
      <vt:lpstr>Anlage 2b_Korrekturen</vt:lpstr>
      <vt:lpstr>Anlage 3_Zusammenfassung</vt:lpstr>
      <vt:lpstr>'Anlage 1a_Zuschlagszahlungen'!Druckbereich</vt:lpstr>
      <vt:lpstr>'Anlage 2b_Korrekturen'!Druckbereich</vt:lpstr>
      <vt:lpstr>'Anlage 2a_Letztverbrauch'!Print_Area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Matrizen</dc:title>
  <dc:subject/>
  <dc:creator>Geiger Dr. Ansgar</dc:creator>
  <cp:keywords/>
  <dc:description/>
  <cp:lastModifiedBy>Hoff, Sabrina</cp:lastModifiedBy>
  <cp:revision/>
  <cp:lastPrinted>2024-09-20T08:19:47Z</cp:lastPrinted>
  <dcterms:created xsi:type="dcterms:W3CDTF">2000-03-21T12:53:47Z</dcterms:created>
  <dcterms:modified xsi:type="dcterms:W3CDTF">2024-09-23T06:59:11Z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">
    <vt:lpwstr>Dokument</vt:lpwstr>
  </property>
  <property fmtid="{D5CDD505-2E9C-101B-9397-08002B2CF9AE}" pid="4" name="display_urn:schemas-microsoft-com:office:office#Editor">
    <vt:lpwstr>Inga Kurz</vt:lpwstr>
  </property>
  <property fmtid="{D5CDD505-2E9C-101B-9397-08002B2CF9AE}" pid="5" name="display_urn:schemas-microsoft-com:office:office#Author">
    <vt:lpwstr>Inga Kurz</vt:lpwstr>
  </property>
  <property fmtid="{D5CDD505-2E9C-101B-9397-08002B2CF9AE}" pid="6" name="ContentTypeId">
    <vt:lpwstr>0x0101003C501F3BAF22714CB7E7152BDDD4B823</vt:lpwstr>
  </property>
  <property fmtid="{D5CDD505-2E9C-101B-9397-08002B2CF9AE}" pid="7" name="ComplianceAssetId">
    <vt:lpwstr/>
  </property>
  <property fmtid="{D5CDD505-2E9C-101B-9397-08002B2CF9AE}" pid="8" name="Order">
    <vt:r8>38900</vt:r8>
  </property>
  <property fmtid="{D5CDD505-2E9C-101B-9397-08002B2CF9AE}" pid="9" name="TemplateUrl">
    <vt:lpwstr/>
  </property>
  <property fmtid="{D5CDD505-2E9C-101B-9397-08002B2CF9AE}" pid="10" name="URL">
    <vt:lpwstr/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Titel">
    <vt:lpwstr>Matrizen</vt:lpwstr>
  </property>
  <property fmtid="{D5CDD505-2E9C-101B-9397-08002B2CF9AE}" pid="14" name="MSIP_Label_6e118e09-08be-4360-a815-3fc29828016d_Enabled">
    <vt:lpwstr>true</vt:lpwstr>
  </property>
  <property fmtid="{D5CDD505-2E9C-101B-9397-08002B2CF9AE}" pid="15" name="MSIP_Label_6e118e09-08be-4360-a815-3fc29828016d_SetDate">
    <vt:lpwstr>2024-09-11T09:57:26Z</vt:lpwstr>
  </property>
  <property fmtid="{D5CDD505-2E9C-101B-9397-08002B2CF9AE}" pid="16" name="MSIP_Label_6e118e09-08be-4360-a815-3fc29828016d_Method">
    <vt:lpwstr>Standard</vt:lpwstr>
  </property>
  <property fmtid="{D5CDD505-2E9C-101B-9397-08002B2CF9AE}" pid="17" name="MSIP_Label_6e118e09-08be-4360-a815-3fc29828016d_Name">
    <vt:lpwstr>Internal</vt:lpwstr>
  </property>
  <property fmtid="{D5CDD505-2E9C-101B-9397-08002B2CF9AE}" pid="18" name="MSIP_Label_6e118e09-08be-4360-a815-3fc29828016d_SiteId">
    <vt:lpwstr>15b734ef-4a07-47e7-90f4-22cc84a7af23</vt:lpwstr>
  </property>
  <property fmtid="{D5CDD505-2E9C-101B-9397-08002B2CF9AE}" pid="19" name="MSIP_Label_6e118e09-08be-4360-a815-3fc29828016d_ActionId">
    <vt:lpwstr>4300e18d-9943-44d5-b87e-f8e451e1fb70</vt:lpwstr>
  </property>
  <property fmtid="{D5CDD505-2E9C-101B-9397-08002B2CF9AE}" pid="20" name="MSIP_Label_6e118e09-08be-4360-a815-3fc29828016d_ContentBits">
    <vt:lpwstr>0</vt:lpwstr>
  </property>
</Properties>
</file>